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e6f638b146f2d7/Mestrado_ITA/Dissertacao/Dissertacao_Rodrigo_Dias/SFFS/Simulador/"/>
    </mc:Choice>
  </mc:AlternateContent>
  <xr:revisionPtr revIDLastSave="69" documentId="13_ncr:1_{1AEFA46B-3863-4EFD-BB9D-11188C15C83F}" xr6:coauthVersionLast="47" xr6:coauthVersionMax="47" xr10:uidLastSave="{7642A6C7-22AD-40FB-A8CC-45338ACC0E5D}"/>
  <bookViews>
    <workbookView xWindow="-120" yWindow="-120" windowWidth="29040" windowHeight="15720" firstSheet="13" activeTab="19" xr2:uid="{5B485317-3607-4CAD-81D9-5AFA4595F444}"/>
  </bookViews>
  <sheets>
    <sheet name="Parametros" sheetId="6" r:id="rId1"/>
    <sheet name="Simulacao1" sheetId="2" r:id="rId2"/>
    <sheet name="Simulacao2" sheetId="3" r:id="rId3"/>
    <sheet name="Simulacao3" sheetId="4" r:id="rId4"/>
    <sheet name="Simulacao4" sheetId="5" r:id="rId5"/>
    <sheet name="Simulacao5" sheetId="8" r:id="rId6"/>
    <sheet name="Simulacao6" sheetId="9" r:id="rId7"/>
    <sheet name="Simulacao7" sheetId="11" r:id="rId8"/>
    <sheet name="Simulacao8" sheetId="12" r:id="rId9"/>
    <sheet name="Simulacao9" sheetId="13" r:id="rId10"/>
    <sheet name="Simulacao10" sheetId="14" r:id="rId11"/>
    <sheet name="Simulacao11" sheetId="15" r:id="rId12"/>
    <sheet name="Simulacao12" sheetId="16" r:id="rId13"/>
    <sheet name="Simulacao14" sheetId="18" r:id="rId14"/>
    <sheet name="Simulacao13" sheetId="17" r:id="rId15"/>
    <sheet name="Simulacao15" sheetId="19" r:id="rId16"/>
    <sheet name="Simulacao16" sheetId="20" r:id="rId17"/>
    <sheet name="Simulacao17" sheetId="22" r:id="rId18"/>
    <sheet name="Simulacao18" sheetId="23" r:id="rId19"/>
    <sheet name="Simulacao19" sheetId="24" r:id="rId20"/>
    <sheet name="Planilha1" sheetId="21" r:id="rId21"/>
    <sheet name="Dados" sheetId="7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24" l="1"/>
  <c r="F37" i="24"/>
  <c r="L35" i="24"/>
  <c r="I35" i="24"/>
  <c r="F35" i="24"/>
  <c r="L34" i="24"/>
  <c r="I32" i="24"/>
  <c r="F32" i="24"/>
  <c r="I31" i="24"/>
  <c r="F31" i="24"/>
  <c r="L23" i="24"/>
  <c r="L21" i="24"/>
  <c r="L20" i="24"/>
  <c r="L18" i="24"/>
  <c r="I10" i="24"/>
  <c r="L22" i="24" s="1"/>
  <c r="F10" i="24"/>
  <c r="F9" i="24"/>
  <c r="L8" i="24"/>
  <c r="F8" i="24"/>
  <c r="L7" i="24"/>
  <c r="L6" i="24"/>
  <c r="I37" i="23"/>
  <c r="F37" i="23"/>
  <c r="L35" i="23"/>
  <c r="I35" i="23"/>
  <c r="F35" i="23"/>
  <c r="L34" i="23"/>
  <c r="I32" i="23"/>
  <c r="F32" i="23"/>
  <c r="I31" i="23"/>
  <c r="F31" i="23"/>
  <c r="L23" i="23"/>
  <c r="L21" i="23"/>
  <c r="L20" i="23"/>
  <c r="L18" i="23"/>
  <c r="I10" i="23"/>
  <c r="L22" i="23" s="1"/>
  <c r="F10" i="23"/>
  <c r="F9" i="23"/>
  <c r="L8" i="23"/>
  <c r="F8" i="23"/>
  <c r="L7" i="23"/>
  <c r="L6" i="23"/>
  <c r="I37" i="22"/>
  <c r="F37" i="22"/>
  <c r="I35" i="22"/>
  <c r="F35" i="22"/>
  <c r="I32" i="22"/>
  <c r="F32" i="22"/>
  <c r="I31" i="22"/>
  <c r="F31" i="22"/>
  <c r="L23" i="22"/>
  <c r="L22" i="22"/>
  <c r="L21" i="22"/>
  <c r="L20" i="22"/>
  <c r="L18" i="22"/>
  <c r="I10" i="22"/>
  <c r="F10" i="22"/>
  <c r="F9" i="22"/>
  <c r="L8" i="22"/>
  <c r="F8" i="22"/>
  <c r="L7" i="22"/>
  <c r="L6" i="22"/>
  <c r="I37" i="20"/>
  <c r="F37" i="20"/>
  <c r="I35" i="20"/>
  <c r="F35" i="20"/>
  <c r="I32" i="20"/>
  <c r="F32" i="20"/>
  <c r="I31" i="20"/>
  <c r="F31" i="20"/>
  <c r="L23" i="20"/>
  <c r="L21" i="20"/>
  <c r="L20" i="20"/>
  <c r="L18" i="20"/>
  <c r="I10" i="20"/>
  <c r="L22" i="20" s="1"/>
  <c r="F10" i="20"/>
  <c r="F9" i="20"/>
  <c r="L8" i="20"/>
  <c r="F8" i="20"/>
  <c r="L7" i="20"/>
  <c r="L6" i="20"/>
  <c r="I37" i="19"/>
  <c r="F37" i="19"/>
  <c r="I35" i="19"/>
  <c r="F35" i="19"/>
  <c r="I32" i="19"/>
  <c r="F32" i="19"/>
  <c r="I31" i="19"/>
  <c r="F31" i="19"/>
  <c r="L23" i="19"/>
  <c r="L21" i="19"/>
  <c r="L20" i="19"/>
  <c r="L18" i="19"/>
  <c r="I10" i="19"/>
  <c r="L22" i="19" s="1"/>
  <c r="F10" i="19"/>
  <c r="F9" i="19"/>
  <c r="L8" i="19"/>
  <c r="F8" i="19"/>
  <c r="L7" i="19"/>
  <c r="L6" i="19"/>
  <c r="L34" i="17"/>
  <c r="L35" i="17"/>
  <c r="I37" i="17"/>
  <c r="I35" i="17"/>
  <c r="I32" i="17"/>
  <c r="I31" i="17"/>
  <c r="I37" i="18"/>
  <c r="I35" i="18"/>
  <c r="I32" i="18"/>
  <c r="I31" i="18"/>
  <c r="F37" i="18"/>
  <c r="F35" i="18"/>
  <c r="F32" i="18"/>
  <c r="F31" i="18"/>
  <c r="L23" i="18"/>
  <c r="L21" i="18"/>
  <c r="L20" i="18"/>
  <c r="L18" i="18"/>
  <c r="I10" i="18"/>
  <c r="L22" i="18" s="1"/>
  <c r="F10" i="18"/>
  <c r="F9" i="18"/>
  <c r="L8" i="18"/>
  <c r="F8" i="18"/>
  <c r="L7" i="18"/>
  <c r="L6" i="18"/>
  <c r="F37" i="17"/>
  <c r="F35" i="17"/>
  <c r="F32" i="17"/>
  <c r="F31" i="17"/>
  <c r="L23" i="17"/>
  <c r="L21" i="17"/>
  <c r="L20" i="17"/>
  <c r="L18" i="17"/>
  <c r="I10" i="17"/>
  <c r="L22" i="17" s="1"/>
  <c r="F10" i="17"/>
  <c r="F9" i="17"/>
  <c r="L8" i="17"/>
  <c r="F8" i="17"/>
  <c r="L7" i="17"/>
  <c r="L6" i="17"/>
  <c r="F35" i="16"/>
  <c r="F32" i="16"/>
  <c r="I37" i="16"/>
  <c r="F37" i="16"/>
  <c r="I31" i="16"/>
  <c r="F31" i="16"/>
  <c r="L23" i="16"/>
  <c r="L21" i="16"/>
  <c r="L20" i="16"/>
  <c r="L18" i="16"/>
  <c r="I10" i="16"/>
  <c r="L22" i="16" s="1"/>
  <c r="F10" i="16"/>
  <c r="F9" i="16"/>
  <c r="L8" i="16"/>
  <c r="F8" i="16"/>
  <c r="L7" i="16"/>
  <c r="L6" i="16"/>
  <c r="I37" i="15"/>
  <c r="F37" i="15"/>
  <c r="I31" i="15"/>
  <c r="F31" i="15"/>
  <c r="L23" i="15"/>
  <c r="L21" i="15"/>
  <c r="L20" i="15"/>
  <c r="L18" i="15"/>
  <c r="I10" i="15"/>
  <c r="L22" i="15" s="1"/>
  <c r="F10" i="15"/>
  <c r="F9" i="15"/>
  <c r="L8" i="15"/>
  <c r="F8" i="15"/>
  <c r="L7" i="15"/>
  <c r="L6" i="15"/>
  <c r="I37" i="14"/>
  <c r="F37" i="14"/>
  <c r="I31" i="14"/>
  <c r="F31" i="14"/>
  <c r="L23" i="14"/>
  <c r="L21" i="14"/>
  <c r="L20" i="14"/>
  <c r="L18" i="14"/>
  <c r="I10" i="14"/>
  <c r="L22" i="14" s="1"/>
  <c r="F10" i="14"/>
  <c r="F9" i="14"/>
  <c r="L8" i="14"/>
  <c r="F8" i="14"/>
  <c r="L7" i="14"/>
  <c r="L6" i="14"/>
  <c r="I37" i="13"/>
  <c r="F37" i="13"/>
  <c r="I31" i="13"/>
  <c r="F31" i="13"/>
  <c r="L23" i="13"/>
  <c r="L21" i="13"/>
  <c r="L20" i="13"/>
  <c r="L18" i="13"/>
  <c r="I10" i="13"/>
  <c r="L22" i="13" s="1"/>
  <c r="F10" i="13"/>
  <c r="F9" i="13"/>
  <c r="L8" i="13"/>
  <c r="F8" i="13"/>
  <c r="L7" i="13"/>
  <c r="L6" i="13"/>
  <c r="I37" i="12"/>
  <c r="F37" i="12"/>
  <c r="I31" i="12"/>
  <c r="F31" i="12"/>
  <c r="L23" i="12"/>
  <c r="L21" i="12"/>
  <c r="L20" i="12"/>
  <c r="L18" i="12"/>
  <c r="I10" i="12"/>
  <c r="L22" i="12" s="1"/>
  <c r="F10" i="12"/>
  <c r="F9" i="12"/>
  <c r="L8" i="12"/>
  <c r="F8" i="12"/>
  <c r="L7" i="12"/>
  <c r="L6" i="12"/>
  <c r="L8" i="11"/>
  <c r="L7" i="11"/>
  <c r="L6" i="11"/>
  <c r="I37" i="11"/>
  <c r="F37" i="11"/>
  <c r="I31" i="11"/>
  <c r="F31" i="11"/>
  <c r="L23" i="11"/>
  <c r="L21" i="11"/>
  <c r="L20" i="11"/>
  <c r="L18" i="11"/>
  <c r="I10" i="11"/>
  <c r="L22" i="11" s="1"/>
  <c r="F10" i="11"/>
  <c r="F9" i="11"/>
  <c r="F8" i="11"/>
  <c r="I10" i="9"/>
  <c r="I10" i="8"/>
  <c r="I10" i="5"/>
  <c r="I10" i="4"/>
  <c r="B6" i="7"/>
  <c r="F10" i="9"/>
  <c r="F9" i="9"/>
  <c r="F8" i="9"/>
  <c r="F10" i="8"/>
  <c r="F9" i="8"/>
  <c r="F8" i="8"/>
  <c r="F10" i="5"/>
  <c r="F9" i="5"/>
  <c r="F8" i="5"/>
  <c r="F10" i="4"/>
  <c r="F9" i="4"/>
  <c r="F8" i="4"/>
  <c r="F10" i="3"/>
  <c r="F9" i="3"/>
  <c r="F8" i="3"/>
  <c r="F10" i="2"/>
  <c r="F9" i="2"/>
  <c r="F8" i="2"/>
  <c r="I37" i="2"/>
  <c r="I31" i="2"/>
  <c r="I37" i="3"/>
  <c r="I31" i="3"/>
  <c r="I37" i="4"/>
  <c r="I31" i="4"/>
  <c r="I37" i="5"/>
  <c r="I31" i="5"/>
  <c r="I37" i="8"/>
  <c r="I31" i="8"/>
  <c r="I37" i="9"/>
  <c r="I31" i="9"/>
  <c r="F37" i="9"/>
  <c r="F31" i="9"/>
  <c r="I8" i="9"/>
  <c r="I6" i="9"/>
  <c r="F37" i="8"/>
  <c r="F31" i="8"/>
  <c r="I8" i="8"/>
  <c r="I6" i="8"/>
  <c r="F37" i="5"/>
  <c r="F31" i="5"/>
  <c r="F37" i="4"/>
  <c r="F31" i="4"/>
  <c r="F37" i="3"/>
  <c r="F31" i="3"/>
  <c r="F37" i="2"/>
  <c r="F31" i="2"/>
  <c r="A2" i="7"/>
  <c r="A3" i="7"/>
  <c r="I8" i="3"/>
  <c r="I6" i="3"/>
  <c r="I10" i="3" s="1"/>
  <c r="I8" i="5"/>
  <c r="I6" i="5"/>
  <c r="I8" i="4"/>
  <c r="I6" i="4"/>
  <c r="I8" i="2"/>
  <c r="I6" i="2"/>
  <c r="I10" i="2" s="1"/>
</calcChain>
</file>

<file path=xl/sharedStrings.xml><?xml version="1.0" encoding="utf-8"?>
<sst xmlns="http://schemas.openxmlformats.org/spreadsheetml/2006/main" count="2760" uniqueCount="162">
  <si>
    <t>r0_ini</t>
  </si>
  <si>
    <t>r0_dot_ini</t>
  </si>
  <si>
    <t>i0_ini</t>
  </si>
  <si>
    <t>h0_ini</t>
  </si>
  <si>
    <t>theta0_ini</t>
  </si>
  <si>
    <t>ohm0_ini</t>
  </si>
  <si>
    <t>x0_ini</t>
  </si>
  <si>
    <t>y0_ini</t>
  </si>
  <si>
    <t>z0_ini</t>
  </si>
  <si>
    <t>x0_dot_ini</t>
  </si>
  <si>
    <t>y0_dot_ini</t>
  </si>
  <si>
    <t>z0_dot_ini</t>
  </si>
  <si>
    <t>man</t>
  </si>
  <si>
    <t>pcoRad</t>
  </si>
  <si>
    <t>J2_dist</t>
  </si>
  <si>
    <t>drag</t>
  </si>
  <si>
    <t>Cd0</t>
  </si>
  <si>
    <t>m0</t>
  </si>
  <si>
    <t>Cd1</t>
  </si>
  <si>
    <t>m1</t>
  </si>
  <si>
    <t>Ixx</t>
  </si>
  <si>
    <t>Iyy</t>
  </si>
  <si>
    <t>Izz</t>
  </si>
  <si>
    <t>OrbKp_x</t>
  </si>
  <si>
    <t>OrbKi_x</t>
  </si>
  <si>
    <t>OrbKd_x</t>
  </si>
  <si>
    <t>OrbKp_y</t>
  </si>
  <si>
    <t>OrbKi_y</t>
  </si>
  <si>
    <t>OrbKd_y</t>
  </si>
  <si>
    <t>OrbKp_z</t>
  </si>
  <si>
    <t>OrbKi_z</t>
  </si>
  <si>
    <t>OrbKd_z</t>
  </si>
  <si>
    <t>AttKp_x</t>
  </si>
  <si>
    <t>AttKp_y</t>
  </si>
  <si>
    <t>AttKp_z</t>
  </si>
  <si>
    <t>AttKd_x</t>
  </si>
  <si>
    <t>AttKd_y</t>
  </si>
  <si>
    <t>AttKd_z</t>
  </si>
  <si>
    <t>Fn</t>
  </si>
  <si>
    <t>rb</t>
  </si>
  <si>
    <t>mib</t>
  </si>
  <si>
    <t>Tpulse</t>
  </si>
  <si>
    <t>Td</t>
  </si>
  <si>
    <t>actuator</t>
  </si>
  <si>
    <t>actuator_nonlin</t>
  </si>
  <si>
    <t>tc</t>
  </si>
  <si>
    <t>L0</t>
  </si>
  <si>
    <t>L1</t>
  </si>
  <si>
    <t>e0</t>
  </si>
  <si>
    <t>q1_rel_ini</t>
  </si>
  <si>
    <t>q2_rel_ini</t>
  </si>
  <si>
    <t>q3_rel_ini</t>
  </si>
  <si>
    <t>q4_rel_ini</t>
  </si>
  <si>
    <t>omega1_rel_ini</t>
  </si>
  <si>
    <t>omega2_rel_ini</t>
  </si>
  <si>
    <t>omega3_rel_ini</t>
  </si>
  <si>
    <t>step_modelo</t>
  </si>
  <si>
    <t>orbitas</t>
  </si>
  <si>
    <t>m</t>
  </si>
  <si>
    <t>m/s</t>
  </si>
  <si>
    <t>-</t>
  </si>
  <si>
    <t>rad</t>
  </si>
  <si>
    <t>m^2s^-1</t>
  </si>
  <si>
    <t>Estados Relativos do Seguidor</t>
  </si>
  <si>
    <t>Manobra orbital</t>
  </si>
  <si>
    <t>kg</t>
  </si>
  <si>
    <t>kg m^2</t>
  </si>
  <si>
    <t>Lógico</t>
  </si>
  <si>
    <t>N</t>
  </si>
  <si>
    <t>Ns</t>
  </si>
  <si>
    <t>s</t>
  </si>
  <si>
    <t>Valores Iniciais de Atitude</t>
  </si>
  <si>
    <t>rad/s</t>
  </si>
  <si>
    <t>Ganhos Controlador Orbital</t>
  </si>
  <si>
    <t>Ganhos Controlador Atitude</t>
  </si>
  <si>
    <t>Valor</t>
  </si>
  <si>
    <t>Unidade</t>
  </si>
  <si>
    <t>Parametro</t>
  </si>
  <si>
    <t>Configuracoes Iniciais</t>
  </si>
  <si>
    <t>Orbita Satelite Lider</t>
  </si>
  <si>
    <t>Disturbios Orbitais</t>
  </si>
  <si>
    <t>Caracteristicas dos Satelites</t>
  </si>
  <si>
    <t>Configuracoes do Propulsor</t>
  </si>
  <si>
    <t>Configuracoes da Roda de Reacao</t>
  </si>
  <si>
    <t>Descrição</t>
  </si>
  <si>
    <t>Simulação 1</t>
  </si>
  <si>
    <t>Simulação 2</t>
  </si>
  <si>
    <t>Simulação 3</t>
  </si>
  <si>
    <t>Simulação 4</t>
  </si>
  <si>
    <t>Passo de simulação utilizado no simulink</t>
  </si>
  <si>
    <t>Quantidade de órbitas</t>
  </si>
  <si>
    <t>Excentricidade do líder</t>
  </si>
  <si>
    <t>rodaAtivo</t>
  </si>
  <si>
    <t>beta</t>
  </si>
  <si>
    <t>Km</t>
  </si>
  <si>
    <t>limCorrente</t>
  </si>
  <si>
    <t>Ganhos Controlador Roda de Reação</t>
  </si>
  <si>
    <t>RodKi</t>
  </si>
  <si>
    <t>limVolt</t>
  </si>
  <si>
    <t>Rm</t>
  </si>
  <si>
    <t>Iw</t>
  </si>
  <si>
    <t>B</t>
  </si>
  <si>
    <t>Kv</t>
  </si>
  <si>
    <t>Simulação 5</t>
  </si>
  <si>
    <t>torqrodAtivo</t>
  </si>
  <si>
    <t>sat_torquerod</t>
  </si>
  <si>
    <t>sat_rodareacao</t>
  </si>
  <si>
    <t>propForcaAtivo</t>
  </si>
  <si>
    <t>propMomentoAtivo</t>
  </si>
  <si>
    <t>Configuracoes do 2 Torqrod + Roda de Reação</t>
  </si>
  <si>
    <t>Simulação 6</t>
  </si>
  <si>
    <t>e0_ini</t>
  </si>
  <si>
    <t>a0_ini</t>
  </si>
  <si>
    <t>omega0_ini</t>
  </si>
  <si>
    <t>f0_ini</t>
  </si>
  <si>
    <t>mi</t>
  </si>
  <si>
    <t>Condições iniciais de órbita do Seguidor</t>
  </si>
  <si>
    <t>Estados Relativos do Seguidor - Guiamento</t>
  </si>
  <si>
    <t>x0_i</t>
  </si>
  <si>
    <t>y0_i</t>
  </si>
  <si>
    <t>z0_i</t>
  </si>
  <si>
    <t>x0_dot_i</t>
  </si>
  <si>
    <t>y0_dot_i</t>
  </si>
  <si>
    <t>z0_dot_i</t>
  </si>
  <si>
    <t>Simulação 7 (Final 1)</t>
  </si>
  <si>
    <t>Simulação 8 (Final 2)</t>
  </si>
  <si>
    <t>Simulação 9 (Final 3)</t>
  </si>
  <si>
    <t>theta_i</t>
  </si>
  <si>
    <t>phi_i</t>
  </si>
  <si>
    <t>psi_i</t>
  </si>
  <si>
    <t>peak_prop</t>
  </si>
  <si>
    <t>Configuracoes 2 Torqrod + Roda de Reação</t>
  </si>
  <si>
    <t>Configuracoes sensores</t>
  </si>
  <si>
    <t>cdgps</t>
  </si>
  <si>
    <t>gps_ruido</t>
  </si>
  <si>
    <t>gps_bias</t>
  </si>
  <si>
    <t>estrelas</t>
  </si>
  <si>
    <t>estrelas_ruido</t>
  </si>
  <si>
    <t>estrelas_bias</t>
  </si>
  <si>
    <t>giro</t>
  </si>
  <si>
    <t>giro_ruido</t>
  </si>
  <si>
    <t>giro_bias</t>
  </si>
  <si>
    <t>magne</t>
  </si>
  <si>
    <t>magne_ruido</t>
  </si>
  <si>
    <t>magne_bias</t>
  </si>
  <si>
    <t>Simulação 10 (Final 4)</t>
  </si>
  <si>
    <t>Simulação 11 (Final 5)</t>
  </si>
  <si>
    <t>x</t>
  </si>
  <si>
    <t>Simulação 12 (Final 6)</t>
  </si>
  <si>
    <t>Tmax</t>
  </si>
  <si>
    <t>RotMax</t>
  </si>
  <si>
    <t>TpulseRod</t>
  </si>
  <si>
    <t>TdRod</t>
  </si>
  <si>
    <t>Simulação 13 (Final 7)</t>
  </si>
  <si>
    <t>Simulação 14 (Final 7)</t>
  </si>
  <si>
    <t>TpulseTorq</t>
  </si>
  <si>
    <t>TdTorq</t>
  </si>
  <si>
    <t>Simulação 15 (Final 8)</t>
  </si>
  <si>
    <t>Simulação 16 (Final 9)</t>
  </si>
  <si>
    <t>Simulação 17 (Final 10)</t>
  </si>
  <si>
    <t>Simulação 18 (Final 11)</t>
  </si>
  <si>
    <t>Simulação 19 (Final 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</si>
</sst>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6" borderId="0" xfId="0" applyFont="1" applyFill="1" applyAlignment="1">
      <alignment horizontal="center" vertical="center"/>
    </xf>
    <xf numFmtId="0" fontId="6" fillId="6" borderId="0" xfId="0" applyFont="1" applyFill="1"/>
    <xf numFmtId="0" fontId="6" fillId="6" borderId="0" xfId="0" quotePrefix="1" applyFont="1" applyFill="1" applyAlignment="1">
      <alignment horizontal="center" vertical="center"/>
    </xf>
    <xf numFmtId="0" fontId="7" fillId="0" borderId="0" xfId="0" applyFont="1" applyAlignment="1">
      <alignment horizontal="left" vertical="center" indent="3"/>
    </xf>
    <xf numFmtId="0" fontId="0" fillId="8" borderId="0" xfId="0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3" fillId="7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173"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23813</xdr:colOff>
      <xdr:row>0</xdr:row>
      <xdr:rowOff>189705</xdr:rowOff>
    </xdr:from>
    <xdr:to>
      <xdr:col>21</xdr:col>
      <xdr:colOff>0</xdr:colOff>
      <xdr:row>1</xdr:row>
      <xdr:rowOff>523874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76B0E44-F600-259D-04FC-5257AEA557ED}"/>
            </a:ext>
          </a:extLst>
        </xdr:cNvPr>
        <xdr:cNvSpPr txBox="1"/>
      </xdr:nvSpPr>
      <xdr:spPr>
        <a:xfrm>
          <a:off x="7262813" y="189705"/>
          <a:ext cx="9703593" cy="524669"/>
        </a:xfrm>
        <a:prstGeom prst="rect">
          <a:avLst/>
        </a:prstGeom>
        <a:noFill/>
        <a:ln w="6350" cmpd="sng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Somente a órbita</a:t>
          </a:r>
          <a:r>
            <a:rPr lang="pt-BR" sz="1400" baseline="0"/>
            <a:t> relativa de referência.</a:t>
          </a:r>
          <a:endParaRPr lang="pt-BR" sz="14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23813</xdr:colOff>
      <xdr:row>0</xdr:row>
      <xdr:rowOff>189705</xdr:rowOff>
    </xdr:from>
    <xdr:to>
      <xdr:col>21</xdr:col>
      <xdr:colOff>0</xdr:colOff>
      <xdr:row>2</xdr:row>
      <xdr:rowOff>68035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E727AD6-4A3C-441E-A4D0-DAA43FC3C8D8}"/>
            </a:ext>
          </a:extLst>
        </xdr:cNvPr>
        <xdr:cNvSpPr txBox="1"/>
      </xdr:nvSpPr>
      <xdr:spPr>
        <a:xfrm>
          <a:off x="9720263" y="189705"/>
          <a:ext cx="11044237" cy="602230"/>
        </a:xfrm>
        <a:prstGeom prst="rect">
          <a:avLst/>
        </a:prstGeom>
        <a:noFill/>
        <a:ln w="6350" cmpd="sng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Simulação com o cdgps ativado.</a:t>
          </a:r>
          <a:endParaRPr lang="pt-BR" sz="1400">
            <a:effectLst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23813</xdr:colOff>
      <xdr:row>0</xdr:row>
      <xdr:rowOff>189705</xdr:rowOff>
    </xdr:from>
    <xdr:to>
      <xdr:col>21</xdr:col>
      <xdr:colOff>0</xdr:colOff>
      <xdr:row>2</xdr:row>
      <xdr:rowOff>68035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5BADCE0-2D8B-4DDB-9328-EACA2D7C2B8D}"/>
            </a:ext>
          </a:extLst>
        </xdr:cNvPr>
        <xdr:cNvSpPr txBox="1"/>
      </xdr:nvSpPr>
      <xdr:spPr>
        <a:xfrm>
          <a:off x="9720263" y="189705"/>
          <a:ext cx="11044237" cy="602230"/>
        </a:xfrm>
        <a:prstGeom prst="rect">
          <a:avLst/>
        </a:prstGeom>
        <a:noFill/>
        <a:ln w="6350" cmpd="sng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Variação dos parâmetros Tpuls</a:t>
          </a:r>
          <a:r>
            <a:rPr lang="pt-B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 e Td dos propulsores</a:t>
          </a:r>
          <a:endParaRPr lang="pt-BR" sz="1400">
            <a:effectLst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23813</xdr:colOff>
      <xdr:row>0</xdr:row>
      <xdr:rowOff>189705</xdr:rowOff>
    </xdr:from>
    <xdr:to>
      <xdr:col>21</xdr:col>
      <xdr:colOff>0</xdr:colOff>
      <xdr:row>2</xdr:row>
      <xdr:rowOff>68035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64F2B04-8850-4EDA-B082-E716B81670E4}"/>
            </a:ext>
          </a:extLst>
        </xdr:cNvPr>
        <xdr:cNvSpPr txBox="1"/>
      </xdr:nvSpPr>
      <xdr:spPr>
        <a:xfrm>
          <a:off x="9720263" y="189705"/>
          <a:ext cx="11044237" cy="602230"/>
        </a:xfrm>
        <a:prstGeom prst="rect">
          <a:avLst/>
        </a:prstGeom>
        <a:noFill/>
        <a:ln w="6350" cmpd="sng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Validação dos valores da roda de reação</a:t>
          </a:r>
          <a:endParaRPr lang="pt-BR" sz="1400">
            <a:effectLst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23813</xdr:colOff>
      <xdr:row>0</xdr:row>
      <xdr:rowOff>189705</xdr:rowOff>
    </xdr:from>
    <xdr:to>
      <xdr:col>21</xdr:col>
      <xdr:colOff>0</xdr:colOff>
      <xdr:row>2</xdr:row>
      <xdr:rowOff>68035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5EAEE63-BD8C-45A1-A6C8-5D06FAF97768}"/>
            </a:ext>
          </a:extLst>
        </xdr:cNvPr>
        <xdr:cNvSpPr txBox="1"/>
      </xdr:nvSpPr>
      <xdr:spPr>
        <a:xfrm>
          <a:off x="10006013" y="182085"/>
          <a:ext cx="11375707" cy="602230"/>
        </a:xfrm>
        <a:prstGeom prst="rect">
          <a:avLst/>
        </a:prstGeom>
        <a:noFill/>
        <a:ln w="6350" cmpd="sng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Validação dos valores da roda de reação</a:t>
          </a:r>
          <a:endParaRPr lang="pt-BR" sz="1400">
            <a:effectLst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23813</xdr:colOff>
      <xdr:row>0</xdr:row>
      <xdr:rowOff>189705</xdr:rowOff>
    </xdr:from>
    <xdr:to>
      <xdr:col>21</xdr:col>
      <xdr:colOff>0</xdr:colOff>
      <xdr:row>2</xdr:row>
      <xdr:rowOff>68035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E90213B-CBDF-44D2-8963-1F53C1514FE1}"/>
            </a:ext>
          </a:extLst>
        </xdr:cNvPr>
        <xdr:cNvSpPr txBox="1"/>
      </xdr:nvSpPr>
      <xdr:spPr>
        <a:xfrm>
          <a:off x="9720263" y="189705"/>
          <a:ext cx="11044237" cy="602230"/>
        </a:xfrm>
        <a:prstGeom prst="rect">
          <a:avLst/>
        </a:prstGeom>
        <a:noFill/>
        <a:ln w="6350" cmpd="sng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Variação dos parâmetros Tpuls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 e Td das rodas de reação</a:t>
          </a:r>
          <a:endParaRPr lang="pt-BR" sz="1400">
            <a:effectLst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23813</xdr:colOff>
      <xdr:row>0</xdr:row>
      <xdr:rowOff>189705</xdr:rowOff>
    </xdr:from>
    <xdr:to>
      <xdr:col>21</xdr:col>
      <xdr:colOff>0</xdr:colOff>
      <xdr:row>2</xdr:row>
      <xdr:rowOff>68035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5A5E202-719D-4D26-B1BB-094FBF677352}"/>
            </a:ext>
          </a:extLst>
        </xdr:cNvPr>
        <xdr:cNvSpPr txBox="1"/>
      </xdr:nvSpPr>
      <xdr:spPr>
        <a:xfrm>
          <a:off x="10006013" y="182085"/>
          <a:ext cx="11375707" cy="602230"/>
        </a:xfrm>
        <a:prstGeom prst="rect">
          <a:avLst/>
        </a:prstGeom>
        <a:noFill/>
        <a:ln w="6350" cmpd="sng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Variação de ruído e bias do CDGPS</a:t>
          </a:r>
          <a:endParaRPr lang="pt-BR" sz="1400">
            <a:effectLst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23813</xdr:colOff>
      <xdr:row>0</xdr:row>
      <xdr:rowOff>189705</xdr:rowOff>
    </xdr:from>
    <xdr:to>
      <xdr:col>21</xdr:col>
      <xdr:colOff>0</xdr:colOff>
      <xdr:row>2</xdr:row>
      <xdr:rowOff>68035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F4295F6-65BC-40F7-9CED-2A40705D1F10}"/>
            </a:ext>
          </a:extLst>
        </xdr:cNvPr>
        <xdr:cNvSpPr txBox="1"/>
      </xdr:nvSpPr>
      <xdr:spPr>
        <a:xfrm>
          <a:off x="9720263" y="189705"/>
          <a:ext cx="11044237" cy="602230"/>
        </a:xfrm>
        <a:prstGeom prst="rect">
          <a:avLst/>
        </a:prstGeom>
        <a:noFill/>
        <a:ln w="6350" cmpd="sng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Variação de ruído e bias do giroscopio</a:t>
          </a:r>
          <a:endParaRPr lang="pt-BR" sz="1400">
            <a:effectLst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23813</xdr:colOff>
      <xdr:row>0</xdr:row>
      <xdr:rowOff>189705</xdr:rowOff>
    </xdr:from>
    <xdr:to>
      <xdr:col>21</xdr:col>
      <xdr:colOff>0</xdr:colOff>
      <xdr:row>2</xdr:row>
      <xdr:rowOff>68035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E4C5F52-F72E-453F-9CDA-051FF586CEA4}"/>
            </a:ext>
          </a:extLst>
        </xdr:cNvPr>
        <xdr:cNvSpPr txBox="1"/>
      </xdr:nvSpPr>
      <xdr:spPr>
        <a:xfrm>
          <a:off x="9720263" y="189705"/>
          <a:ext cx="11044237" cy="602230"/>
        </a:xfrm>
        <a:prstGeom prst="rect">
          <a:avLst/>
        </a:prstGeom>
        <a:noFill/>
        <a:ln w="6350" cmpd="sng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Variação de ruído e bias do sensor de estrelas</a:t>
          </a:r>
          <a:endParaRPr lang="pt-BR" sz="1400">
            <a:effectLst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23813</xdr:colOff>
      <xdr:row>0</xdr:row>
      <xdr:rowOff>189705</xdr:rowOff>
    </xdr:from>
    <xdr:to>
      <xdr:col>21</xdr:col>
      <xdr:colOff>0</xdr:colOff>
      <xdr:row>2</xdr:row>
      <xdr:rowOff>68035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BC6DA95-2DA4-4923-9C9A-A1FA9520C11E}"/>
            </a:ext>
          </a:extLst>
        </xdr:cNvPr>
        <xdr:cNvSpPr txBox="1"/>
      </xdr:nvSpPr>
      <xdr:spPr>
        <a:xfrm>
          <a:off x="10006013" y="182085"/>
          <a:ext cx="11375707" cy="602230"/>
        </a:xfrm>
        <a:prstGeom prst="rect">
          <a:avLst/>
        </a:prstGeom>
        <a:noFill/>
        <a:ln w="6350" cmpd="sng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Variação dos parâmetros Tpuls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 e Td das rodas de reação, considerando somente PWM dos propulsores</a:t>
          </a:r>
          <a:endParaRPr lang="pt-BR" sz="1400">
            <a:effectLst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23813</xdr:colOff>
      <xdr:row>0</xdr:row>
      <xdr:rowOff>189705</xdr:rowOff>
    </xdr:from>
    <xdr:to>
      <xdr:col>21</xdr:col>
      <xdr:colOff>0</xdr:colOff>
      <xdr:row>2</xdr:row>
      <xdr:rowOff>68035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9D9D9C9-CDB2-45AF-8C1D-B7F44483E28F}"/>
            </a:ext>
          </a:extLst>
        </xdr:cNvPr>
        <xdr:cNvSpPr txBox="1"/>
      </xdr:nvSpPr>
      <xdr:spPr>
        <a:xfrm>
          <a:off x="9992678" y="180180"/>
          <a:ext cx="11371897" cy="600325"/>
        </a:xfrm>
        <a:prstGeom prst="rect">
          <a:avLst/>
        </a:prstGeom>
        <a:noFill/>
        <a:ln w="6350" cmpd="sng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Variação dos parâmetros Tpuls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 e Td das rodas de reação, considerando somente PWM dos propulsores</a:t>
          </a:r>
          <a:endParaRPr lang="pt-BR" sz="1400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23813</xdr:colOff>
      <xdr:row>0</xdr:row>
      <xdr:rowOff>189705</xdr:rowOff>
    </xdr:from>
    <xdr:to>
      <xdr:col>21</xdr:col>
      <xdr:colOff>0</xdr:colOff>
      <xdr:row>1</xdr:row>
      <xdr:rowOff>523874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C24C3745-9596-45BD-A676-5F3844695A19}"/>
            </a:ext>
          </a:extLst>
        </xdr:cNvPr>
        <xdr:cNvSpPr txBox="1"/>
      </xdr:nvSpPr>
      <xdr:spPr>
        <a:xfrm>
          <a:off x="7196138" y="189705"/>
          <a:ext cx="9691687" cy="524669"/>
        </a:xfrm>
        <a:prstGeom prst="rect">
          <a:avLst/>
        </a:prstGeom>
        <a:noFill/>
        <a:ln w="6350" cmpd="sng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50"/>
            <a:t>Texto</a:t>
          </a:r>
          <a:r>
            <a:rPr lang="pt-BR" sz="1050" baseline="0"/>
            <a:t> explicativo sobre as intenções dos parâmetros aplicados.</a:t>
          </a:r>
        </a:p>
        <a:p>
          <a:r>
            <a:rPr lang="pt-BR" sz="1050" baseline="0"/>
            <a:t>Com duas linhas disponíveis</a:t>
          </a:r>
          <a:endParaRPr lang="pt-BR" sz="1050"/>
        </a:p>
      </xdr:txBody>
    </xdr:sp>
    <xdr:clientData/>
  </xdr:twoCellAnchor>
  <xdr:twoCellAnchor>
    <xdr:from>
      <xdr:col>9</xdr:col>
      <xdr:colOff>23813</xdr:colOff>
      <xdr:row>0</xdr:row>
      <xdr:rowOff>189705</xdr:rowOff>
    </xdr:from>
    <xdr:to>
      <xdr:col>21</xdr:col>
      <xdr:colOff>0</xdr:colOff>
      <xdr:row>1</xdr:row>
      <xdr:rowOff>523874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4A3D0503-E5F8-439D-B0CD-10E44F29C71D}"/>
            </a:ext>
          </a:extLst>
        </xdr:cNvPr>
        <xdr:cNvSpPr txBox="1"/>
      </xdr:nvSpPr>
      <xdr:spPr>
        <a:xfrm>
          <a:off x="7196138" y="189705"/>
          <a:ext cx="9691687" cy="524669"/>
        </a:xfrm>
        <a:prstGeom prst="rect">
          <a:avLst/>
        </a:prstGeom>
        <a:noFill/>
        <a:ln w="6350" cmpd="sng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50"/>
            <a:t>Texto</a:t>
          </a:r>
          <a:r>
            <a:rPr lang="pt-BR" sz="1050" baseline="0"/>
            <a:t> explicativo sobre as intenções dos parâmetros aplicados.</a:t>
          </a:r>
        </a:p>
        <a:p>
          <a:r>
            <a:rPr lang="pt-BR" sz="1050" baseline="0"/>
            <a:t>Com duas linhas disponíveis</a:t>
          </a:r>
          <a:endParaRPr lang="pt-BR" sz="105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23813</xdr:colOff>
      <xdr:row>0</xdr:row>
      <xdr:rowOff>189705</xdr:rowOff>
    </xdr:from>
    <xdr:to>
      <xdr:col>21</xdr:col>
      <xdr:colOff>0</xdr:colOff>
      <xdr:row>1</xdr:row>
      <xdr:rowOff>523874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EBD3D62-B7A1-44C0-9942-F96FDABA7590}"/>
            </a:ext>
          </a:extLst>
        </xdr:cNvPr>
        <xdr:cNvSpPr txBox="1"/>
      </xdr:nvSpPr>
      <xdr:spPr>
        <a:xfrm>
          <a:off x="7196138" y="189705"/>
          <a:ext cx="9691687" cy="524669"/>
        </a:xfrm>
        <a:prstGeom prst="rect">
          <a:avLst/>
        </a:prstGeom>
        <a:noFill/>
        <a:ln w="6350" cmpd="sng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50"/>
            <a:t>Texto</a:t>
          </a:r>
          <a:r>
            <a:rPr lang="pt-BR" sz="1050" baseline="0"/>
            <a:t> explicativo sobre as intenções dos parâmetros aplicados.</a:t>
          </a:r>
        </a:p>
        <a:p>
          <a:r>
            <a:rPr lang="pt-BR" sz="1050" baseline="0"/>
            <a:t>Com duas linhas disponíveis</a:t>
          </a:r>
          <a:endParaRPr lang="pt-BR" sz="105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23813</xdr:colOff>
      <xdr:row>0</xdr:row>
      <xdr:rowOff>189705</xdr:rowOff>
    </xdr:from>
    <xdr:to>
      <xdr:col>21</xdr:col>
      <xdr:colOff>0</xdr:colOff>
      <xdr:row>1</xdr:row>
      <xdr:rowOff>523874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5BB071B7-95C4-4BF0-8EA8-13D02F218B97}"/>
            </a:ext>
          </a:extLst>
        </xdr:cNvPr>
        <xdr:cNvSpPr txBox="1"/>
      </xdr:nvSpPr>
      <xdr:spPr>
        <a:xfrm>
          <a:off x="7196138" y="189705"/>
          <a:ext cx="9691687" cy="524669"/>
        </a:xfrm>
        <a:prstGeom prst="rect">
          <a:avLst/>
        </a:prstGeom>
        <a:noFill/>
        <a:ln w="6350" cmpd="sng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50"/>
            <a:t>Texto</a:t>
          </a:r>
          <a:r>
            <a:rPr lang="pt-BR" sz="1050" baseline="0"/>
            <a:t> explicativo sobre as intenções dos parâmetros aplicados.</a:t>
          </a:r>
        </a:p>
        <a:p>
          <a:r>
            <a:rPr lang="pt-BR" sz="1050" baseline="0"/>
            <a:t>Com duas linhas disponíveis</a:t>
          </a:r>
          <a:endParaRPr lang="pt-BR" sz="105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23813</xdr:colOff>
      <xdr:row>0</xdr:row>
      <xdr:rowOff>189705</xdr:rowOff>
    </xdr:from>
    <xdr:to>
      <xdr:col>21</xdr:col>
      <xdr:colOff>0</xdr:colOff>
      <xdr:row>1</xdr:row>
      <xdr:rowOff>523874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40E705C-7B3D-4303-B7EB-9FB1016CF353}"/>
            </a:ext>
          </a:extLst>
        </xdr:cNvPr>
        <xdr:cNvSpPr txBox="1"/>
      </xdr:nvSpPr>
      <xdr:spPr>
        <a:xfrm>
          <a:off x="9129713" y="189705"/>
          <a:ext cx="9786937" cy="524669"/>
        </a:xfrm>
        <a:prstGeom prst="rect">
          <a:avLst/>
        </a:prstGeom>
        <a:noFill/>
        <a:ln w="6350" cmpd="sng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50"/>
            <a:t>Texto</a:t>
          </a:r>
          <a:r>
            <a:rPr lang="pt-BR" sz="1050" baseline="0"/>
            <a:t> explicativo sobre as intenções dos parâmetros aplicados.</a:t>
          </a:r>
        </a:p>
        <a:p>
          <a:r>
            <a:rPr lang="pt-BR" sz="1050" baseline="0"/>
            <a:t>Com duas linhas disponíveis</a:t>
          </a:r>
          <a:endParaRPr lang="pt-BR" sz="105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23813</xdr:colOff>
      <xdr:row>0</xdr:row>
      <xdr:rowOff>189705</xdr:rowOff>
    </xdr:from>
    <xdr:to>
      <xdr:col>21</xdr:col>
      <xdr:colOff>0</xdr:colOff>
      <xdr:row>1</xdr:row>
      <xdr:rowOff>523874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6E713C3-4324-493E-A8EB-51F0F0C2CDC4}"/>
            </a:ext>
          </a:extLst>
        </xdr:cNvPr>
        <xdr:cNvSpPr txBox="1"/>
      </xdr:nvSpPr>
      <xdr:spPr>
        <a:xfrm>
          <a:off x="9129713" y="189705"/>
          <a:ext cx="9910762" cy="524669"/>
        </a:xfrm>
        <a:prstGeom prst="rect">
          <a:avLst/>
        </a:prstGeom>
        <a:noFill/>
        <a:ln w="6350" cmpd="sng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50"/>
            <a:t>Texto</a:t>
          </a:r>
          <a:r>
            <a:rPr lang="pt-BR" sz="1050" baseline="0"/>
            <a:t> explicativo sobre as intenções dos parâmetros aplicados.</a:t>
          </a:r>
        </a:p>
        <a:p>
          <a:r>
            <a:rPr lang="pt-BR" sz="1050" baseline="0"/>
            <a:t>Com duas linhas disponíveis</a:t>
          </a:r>
          <a:endParaRPr lang="pt-BR" sz="105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23813</xdr:colOff>
      <xdr:row>0</xdr:row>
      <xdr:rowOff>182085</xdr:rowOff>
    </xdr:from>
    <xdr:to>
      <xdr:col>21</xdr:col>
      <xdr:colOff>0</xdr:colOff>
      <xdr:row>1</xdr:row>
      <xdr:rowOff>523874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4AB6E91-0573-41AC-BCCC-D57FF5B755E8}"/>
            </a:ext>
          </a:extLst>
        </xdr:cNvPr>
        <xdr:cNvSpPr txBox="1"/>
      </xdr:nvSpPr>
      <xdr:spPr>
        <a:xfrm>
          <a:off x="9407299" y="182085"/>
          <a:ext cx="10480901" cy="526846"/>
        </a:xfrm>
        <a:prstGeom prst="rect">
          <a:avLst/>
        </a:prstGeom>
        <a:noFill/>
        <a:ln w="6350" cmpd="sng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Simulação sem nenhum</a:t>
          </a:r>
          <a:r>
            <a:rPr lang="pt-BR" sz="1400" b="1" baseline="0"/>
            <a:t> atuador e sensor ativado.</a:t>
          </a:r>
          <a:endParaRPr lang="pt-BR" sz="14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23813</xdr:colOff>
      <xdr:row>0</xdr:row>
      <xdr:rowOff>189705</xdr:rowOff>
    </xdr:from>
    <xdr:to>
      <xdr:col>21</xdr:col>
      <xdr:colOff>0</xdr:colOff>
      <xdr:row>1</xdr:row>
      <xdr:rowOff>523874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F0B2CE1-E1C9-4E75-8742-8ED3CD5D7E63}"/>
            </a:ext>
          </a:extLst>
        </xdr:cNvPr>
        <xdr:cNvSpPr txBox="1"/>
      </xdr:nvSpPr>
      <xdr:spPr>
        <a:xfrm>
          <a:off x="9129713" y="189705"/>
          <a:ext cx="9920287" cy="524669"/>
        </a:xfrm>
        <a:prstGeom prst="rect">
          <a:avLst/>
        </a:prstGeom>
        <a:noFill/>
        <a:ln w="6350" cmpd="sng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Simulação com</a:t>
          </a:r>
          <a:r>
            <a:rPr lang="pt-B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os propulsores ativados, tanto para controle orbital quanto de atitude. Considerando apenas o sinal PWM.</a:t>
          </a:r>
          <a:endParaRPr lang="pt-BR" sz="1400" b="1">
            <a:effectLst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23813</xdr:colOff>
      <xdr:row>0</xdr:row>
      <xdr:rowOff>189705</xdr:rowOff>
    </xdr:from>
    <xdr:to>
      <xdr:col>21</xdr:col>
      <xdr:colOff>0</xdr:colOff>
      <xdr:row>2</xdr:row>
      <xdr:rowOff>68035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418A02A-D7C6-4C70-A839-691DAD0933FB}"/>
            </a:ext>
          </a:extLst>
        </xdr:cNvPr>
        <xdr:cNvSpPr txBox="1"/>
      </xdr:nvSpPr>
      <xdr:spPr>
        <a:xfrm>
          <a:off x="9739313" y="189705"/>
          <a:ext cx="11093223" cy="599509"/>
        </a:xfrm>
        <a:prstGeom prst="rect">
          <a:avLst/>
        </a:prstGeom>
        <a:noFill/>
        <a:ln w="6350" cmpd="sng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Simulação com</a:t>
          </a:r>
          <a:r>
            <a:rPr lang="pt-B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os propulsores ativados, tanto para controle orbital quanto de atitude. Considerando o sinal PWM e as demais não-linearidades. Tpulse e Td nos seus maiores valores.</a:t>
          </a:r>
          <a:endParaRPr lang="pt-BR" sz="1400">
            <a:effectLst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3E2A8-D4C7-4593-ADB8-821783746406}" name="Tabela1" displayName="Tabela1" ref="B2:D60" totalsRowShown="0" headerRowDxfId="172" dataDxfId="171">
  <autoFilter ref="B2:D60" xr:uid="{F593E2A8-D4C7-4593-ADB8-821783746406}">
    <filterColumn colId="0" hiddenButton="1"/>
    <filterColumn colId="1" hiddenButton="1"/>
    <filterColumn colId="2" hiddenButton="1"/>
  </autoFilter>
  <tableColumns count="3">
    <tableColumn id="1" xr3:uid="{90957795-89CC-40E0-ACA3-1EA55225E92C}" name="Parametro" dataDxfId="170"/>
    <tableColumn id="2" xr3:uid="{F63D9089-EF35-4D30-9A98-D54CB180C7F0}" name="Unidade" dataDxfId="169"/>
    <tableColumn id="3" xr3:uid="{852E357C-8C77-4A44-8165-85DB7B5E1AA6}" name="Descrição" dataDxfId="168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BCC2-ABAB-4C15-8D2C-3743258DAFA7}">
  <dimension ref="B2:D60"/>
  <sheetViews>
    <sheetView showGridLines="0" zoomScale="90" zoomScaleNormal="90" workbookViewId="0"/>
  </sheetViews>
  <sheetFormatPr defaultRowHeight="14.4" x14ac:dyDescent="0.3"/>
  <cols>
    <col min="1" max="1" width="6.44140625" customWidth="1"/>
    <col min="2" max="2" width="22.109375" customWidth="1"/>
    <col min="3" max="3" width="19.6640625" customWidth="1"/>
    <col min="4" max="4" width="101.44140625" customWidth="1"/>
  </cols>
  <sheetData>
    <row r="2" spans="2:4" ht="18" x14ac:dyDescent="0.3">
      <c r="B2" s="7" t="s">
        <v>77</v>
      </c>
      <c r="C2" s="7" t="s">
        <v>76</v>
      </c>
      <c r="D2" s="7" t="s">
        <v>84</v>
      </c>
    </row>
    <row r="3" spans="2:4" ht="15.6" x14ac:dyDescent="0.3">
      <c r="B3" s="8" t="s">
        <v>56</v>
      </c>
      <c r="C3" s="8" t="s">
        <v>60</v>
      </c>
      <c r="D3" s="9" t="s">
        <v>89</v>
      </c>
    </row>
    <row r="4" spans="2:4" ht="15.6" x14ac:dyDescent="0.3">
      <c r="B4" s="10" t="s">
        <v>57</v>
      </c>
      <c r="C4" s="10" t="s">
        <v>60</v>
      </c>
      <c r="D4" s="11" t="s">
        <v>90</v>
      </c>
    </row>
    <row r="5" spans="2:4" ht="15.6" x14ac:dyDescent="0.3">
      <c r="B5" s="8" t="s">
        <v>48</v>
      </c>
      <c r="C5" s="8" t="s">
        <v>60</v>
      </c>
      <c r="D5" s="9" t="s">
        <v>91</v>
      </c>
    </row>
    <row r="6" spans="2:4" ht="15.6" x14ac:dyDescent="0.3">
      <c r="B6" s="10" t="s">
        <v>0</v>
      </c>
      <c r="C6" s="10" t="s">
        <v>59</v>
      </c>
      <c r="D6" s="11"/>
    </row>
    <row r="7" spans="2:4" ht="15.6" x14ac:dyDescent="0.3">
      <c r="B7" s="8" t="s">
        <v>1</v>
      </c>
      <c r="C7" s="8" t="s">
        <v>59</v>
      </c>
      <c r="D7" s="9"/>
    </row>
    <row r="8" spans="2:4" ht="15.6" x14ac:dyDescent="0.3">
      <c r="B8" s="10" t="s">
        <v>2</v>
      </c>
      <c r="C8" s="10" t="s">
        <v>61</v>
      </c>
      <c r="D8" s="11"/>
    </row>
    <row r="9" spans="2:4" ht="15.6" x14ac:dyDescent="0.3">
      <c r="B9" s="8" t="s">
        <v>3</v>
      </c>
      <c r="C9" s="8" t="s">
        <v>62</v>
      </c>
      <c r="D9" s="9"/>
    </row>
    <row r="10" spans="2:4" ht="15.6" x14ac:dyDescent="0.3">
      <c r="B10" s="10" t="s">
        <v>4</v>
      </c>
      <c r="C10" s="10" t="s">
        <v>61</v>
      </c>
      <c r="D10" s="11"/>
    </row>
    <row r="11" spans="2:4" ht="15.6" x14ac:dyDescent="0.3">
      <c r="B11" s="8" t="s">
        <v>5</v>
      </c>
      <c r="C11" s="8" t="s">
        <v>61</v>
      </c>
      <c r="D11" s="9"/>
    </row>
    <row r="12" spans="2:4" ht="15.6" x14ac:dyDescent="0.3">
      <c r="B12" s="10" t="s">
        <v>6</v>
      </c>
      <c r="C12" s="10" t="s">
        <v>58</v>
      </c>
      <c r="D12" s="11"/>
    </row>
    <row r="13" spans="2:4" ht="15.6" x14ac:dyDescent="0.3">
      <c r="B13" s="8" t="s">
        <v>7</v>
      </c>
      <c r="C13" s="8" t="s">
        <v>58</v>
      </c>
      <c r="D13" s="9"/>
    </row>
    <row r="14" spans="2:4" ht="15.6" x14ac:dyDescent="0.3">
      <c r="B14" s="10" t="s">
        <v>8</v>
      </c>
      <c r="C14" s="10" t="s">
        <v>58</v>
      </c>
      <c r="D14" s="11"/>
    </row>
    <row r="15" spans="2:4" ht="15.6" x14ac:dyDescent="0.3">
      <c r="B15" s="8" t="s">
        <v>9</v>
      </c>
      <c r="C15" s="8" t="s">
        <v>59</v>
      </c>
      <c r="D15" s="9"/>
    </row>
    <row r="16" spans="2:4" ht="15.6" x14ac:dyDescent="0.3">
      <c r="B16" s="10" t="s">
        <v>10</v>
      </c>
      <c r="C16" s="10" t="s">
        <v>59</v>
      </c>
      <c r="D16" s="11"/>
    </row>
    <row r="17" spans="2:4" ht="15.6" x14ac:dyDescent="0.3">
      <c r="B17" s="8" t="s">
        <v>11</v>
      </c>
      <c r="C17" s="8" t="s">
        <v>59</v>
      </c>
      <c r="D17" s="9"/>
    </row>
    <row r="18" spans="2:4" ht="15.6" x14ac:dyDescent="0.3">
      <c r="B18" s="10" t="s">
        <v>49</v>
      </c>
      <c r="C18" s="10" t="s">
        <v>60</v>
      </c>
      <c r="D18" s="11"/>
    </row>
    <row r="19" spans="2:4" ht="15.6" x14ac:dyDescent="0.3">
      <c r="B19" s="8" t="s">
        <v>50</v>
      </c>
      <c r="C19" s="8" t="s">
        <v>60</v>
      </c>
      <c r="D19" s="9"/>
    </row>
    <row r="20" spans="2:4" ht="15.6" x14ac:dyDescent="0.3">
      <c r="B20" s="10" t="s">
        <v>51</v>
      </c>
      <c r="C20" s="10" t="s">
        <v>60</v>
      </c>
      <c r="D20" s="11"/>
    </row>
    <row r="21" spans="2:4" ht="15.6" x14ac:dyDescent="0.3">
      <c r="B21" s="8" t="s">
        <v>52</v>
      </c>
      <c r="C21" s="8" t="s">
        <v>60</v>
      </c>
      <c r="D21" s="9"/>
    </row>
    <row r="22" spans="2:4" ht="15.6" x14ac:dyDescent="0.3">
      <c r="B22" s="10" t="s">
        <v>53</v>
      </c>
      <c r="C22" s="10" t="s">
        <v>72</v>
      </c>
      <c r="D22" s="11"/>
    </row>
    <row r="23" spans="2:4" ht="15.6" x14ac:dyDescent="0.3">
      <c r="B23" s="8" t="s">
        <v>54</v>
      </c>
      <c r="C23" s="8" t="s">
        <v>72</v>
      </c>
      <c r="D23" s="9"/>
    </row>
    <row r="24" spans="2:4" ht="15.6" x14ac:dyDescent="0.3">
      <c r="B24" s="10" t="s">
        <v>55</v>
      </c>
      <c r="C24" s="10" t="s">
        <v>72</v>
      </c>
      <c r="D24" s="11"/>
    </row>
    <row r="25" spans="2:4" ht="15.6" x14ac:dyDescent="0.3">
      <c r="B25" s="8" t="s">
        <v>12</v>
      </c>
      <c r="C25" s="8" t="s">
        <v>67</v>
      </c>
      <c r="D25" s="9"/>
    </row>
    <row r="26" spans="2:4" ht="15.6" x14ac:dyDescent="0.3">
      <c r="B26" s="10" t="s">
        <v>13</v>
      </c>
      <c r="C26" s="10" t="s">
        <v>58</v>
      </c>
      <c r="D26" s="11"/>
    </row>
    <row r="27" spans="2:4" ht="15.6" x14ac:dyDescent="0.3">
      <c r="B27" s="8" t="s">
        <v>14</v>
      </c>
      <c r="C27" s="8" t="s">
        <v>67</v>
      </c>
      <c r="D27" s="9"/>
    </row>
    <row r="28" spans="2:4" ht="15.6" x14ac:dyDescent="0.3">
      <c r="B28" s="10" t="s">
        <v>15</v>
      </c>
      <c r="C28" s="10" t="s">
        <v>67</v>
      </c>
      <c r="D28" s="11"/>
    </row>
    <row r="29" spans="2:4" ht="15.6" x14ac:dyDescent="0.3">
      <c r="B29" s="8" t="s">
        <v>16</v>
      </c>
      <c r="C29" s="8" t="s">
        <v>60</v>
      </c>
      <c r="D29" s="9"/>
    </row>
    <row r="30" spans="2:4" ht="15.6" x14ac:dyDescent="0.3">
      <c r="B30" s="10" t="s">
        <v>46</v>
      </c>
      <c r="C30" s="10" t="s">
        <v>58</v>
      </c>
      <c r="D30" s="11"/>
    </row>
    <row r="31" spans="2:4" ht="15.6" x14ac:dyDescent="0.3">
      <c r="B31" s="8" t="s">
        <v>17</v>
      </c>
      <c r="C31" s="8" t="s">
        <v>65</v>
      </c>
      <c r="D31" s="9"/>
    </row>
    <row r="32" spans="2:4" ht="15.6" x14ac:dyDescent="0.3">
      <c r="B32" s="10" t="s">
        <v>18</v>
      </c>
      <c r="C32" s="10" t="s">
        <v>60</v>
      </c>
      <c r="D32" s="11"/>
    </row>
    <row r="33" spans="2:4" ht="15.6" x14ac:dyDescent="0.3">
      <c r="B33" s="8" t="s">
        <v>47</v>
      </c>
      <c r="C33" s="8" t="s">
        <v>58</v>
      </c>
      <c r="D33" s="9"/>
    </row>
    <row r="34" spans="2:4" ht="15.6" x14ac:dyDescent="0.3">
      <c r="B34" s="10" t="s">
        <v>19</v>
      </c>
      <c r="C34" s="10" t="s">
        <v>65</v>
      </c>
      <c r="D34" s="11"/>
    </row>
    <row r="35" spans="2:4" ht="15.6" x14ac:dyDescent="0.3">
      <c r="B35" s="8" t="s">
        <v>20</v>
      </c>
      <c r="C35" s="8" t="s">
        <v>66</v>
      </c>
      <c r="D35" s="9"/>
    </row>
    <row r="36" spans="2:4" ht="15.6" x14ac:dyDescent="0.3">
      <c r="B36" s="10" t="s">
        <v>21</v>
      </c>
      <c r="C36" s="10" t="s">
        <v>66</v>
      </c>
      <c r="D36" s="11"/>
    </row>
    <row r="37" spans="2:4" ht="15.6" x14ac:dyDescent="0.3">
      <c r="B37" s="8" t="s">
        <v>22</v>
      </c>
      <c r="C37" s="8" t="s">
        <v>66</v>
      </c>
      <c r="D37" s="9"/>
    </row>
    <row r="38" spans="2:4" ht="15.6" x14ac:dyDescent="0.3">
      <c r="B38" s="10" t="s">
        <v>23</v>
      </c>
      <c r="C38" s="10" t="s">
        <v>60</v>
      </c>
      <c r="D38" s="11"/>
    </row>
    <row r="39" spans="2:4" ht="15.6" x14ac:dyDescent="0.3">
      <c r="B39" s="8" t="s">
        <v>24</v>
      </c>
      <c r="C39" s="8" t="s">
        <v>60</v>
      </c>
      <c r="D39" s="9"/>
    </row>
    <row r="40" spans="2:4" ht="15.6" x14ac:dyDescent="0.3">
      <c r="B40" s="10" t="s">
        <v>25</v>
      </c>
      <c r="C40" s="10" t="s">
        <v>60</v>
      </c>
      <c r="D40" s="11"/>
    </row>
    <row r="41" spans="2:4" ht="15.6" x14ac:dyDescent="0.3">
      <c r="B41" s="8" t="s">
        <v>26</v>
      </c>
      <c r="C41" s="8" t="s">
        <v>60</v>
      </c>
      <c r="D41" s="9"/>
    </row>
    <row r="42" spans="2:4" ht="15.6" x14ac:dyDescent="0.3">
      <c r="B42" s="10" t="s">
        <v>27</v>
      </c>
      <c r="C42" s="10" t="s">
        <v>60</v>
      </c>
      <c r="D42" s="11"/>
    </row>
    <row r="43" spans="2:4" ht="15.6" x14ac:dyDescent="0.3">
      <c r="B43" s="8" t="s">
        <v>28</v>
      </c>
      <c r="C43" s="8" t="s">
        <v>60</v>
      </c>
      <c r="D43" s="9"/>
    </row>
    <row r="44" spans="2:4" ht="15.6" x14ac:dyDescent="0.3">
      <c r="B44" s="10" t="s">
        <v>29</v>
      </c>
      <c r="C44" s="10" t="s">
        <v>60</v>
      </c>
      <c r="D44" s="11"/>
    </row>
    <row r="45" spans="2:4" ht="15.6" x14ac:dyDescent="0.3">
      <c r="B45" s="8" t="s">
        <v>30</v>
      </c>
      <c r="C45" s="8" t="s">
        <v>60</v>
      </c>
      <c r="D45" s="9"/>
    </row>
    <row r="46" spans="2:4" ht="15.6" x14ac:dyDescent="0.3">
      <c r="B46" s="10" t="s">
        <v>31</v>
      </c>
      <c r="C46" s="10" t="s">
        <v>60</v>
      </c>
      <c r="D46" s="11"/>
    </row>
    <row r="47" spans="2:4" ht="15.6" x14ac:dyDescent="0.3">
      <c r="B47" s="8" t="s">
        <v>32</v>
      </c>
      <c r="C47" s="8" t="s">
        <v>60</v>
      </c>
      <c r="D47" s="9"/>
    </row>
    <row r="48" spans="2:4" ht="15.6" x14ac:dyDescent="0.3">
      <c r="B48" s="10" t="s">
        <v>33</v>
      </c>
      <c r="C48" s="10" t="s">
        <v>60</v>
      </c>
      <c r="D48" s="11"/>
    </row>
    <row r="49" spans="2:4" ht="15.6" x14ac:dyDescent="0.3">
      <c r="B49" s="8" t="s">
        <v>34</v>
      </c>
      <c r="C49" s="8" t="s">
        <v>60</v>
      </c>
      <c r="D49" s="9"/>
    </row>
    <row r="50" spans="2:4" ht="15.6" x14ac:dyDescent="0.3">
      <c r="B50" s="10" t="s">
        <v>35</v>
      </c>
      <c r="C50" s="12" t="s">
        <v>60</v>
      </c>
      <c r="D50" s="11"/>
    </row>
    <row r="51" spans="2:4" ht="15.6" x14ac:dyDescent="0.3">
      <c r="B51" s="8" t="s">
        <v>36</v>
      </c>
      <c r="C51" s="8" t="s">
        <v>60</v>
      </c>
      <c r="D51" s="9"/>
    </row>
    <row r="52" spans="2:4" ht="15.6" x14ac:dyDescent="0.3">
      <c r="B52" s="10" t="s">
        <v>37</v>
      </c>
      <c r="C52" s="10" t="s">
        <v>60</v>
      </c>
      <c r="D52" s="11"/>
    </row>
    <row r="53" spans="2:4" ht="15.6" x14ac:dyDescent="0.3">
      <c r="B53" s="8" t="s">
        <v>43</v>
      </c>
      <c r="C53" s="8" t="s">
        <v>67</v>
      </c>
      <c r="D53" s="9"/>
    </row>
    <row r="54" spans="2:4" ht="15.6" x14ac:dyDescent="0.3">
      <c r="B54" s="10" t="s">
        <v>38</v>
      </c>
      <c r="C54" s="10" t="s">
        <v>68</v>
      </c>
      <c r="D54" s="11"/>
    </row>
    <row r="55" spans="2:4" ht="15.6" x14ac:dyDescent="0.3">
      <c r="B55" s="8" t="s">
        <v>39</v>
      </c>
      <c r="C55" s="8" t="s">
        <v>58</v>
      </c>
      <c r="D55" s="9"/>
    </row>
    <row r="56" spans="2:4" ht="15.6" x14ac:dyDescent="0.3">
      <c r="B56" s="10" t="s">
        <v>40</v>
      </c>
      <c r="C56" s="10" t="s">
        <v>69</v>
      </c>
      <c r="D56" s="11"/>
    </row>
    <row r="57" spans="2:4" ht="15.6" x14ac:dyDescent="0.3">
      <c r="B57" s="8" t="s">
        <v>45</v>
      </c>
      <c r="C57" s="8" t="s">
        <v>70</v>
      </c>
      <c r="D57" s="9"/>
    </row>
    <row r="58" spans="2:4" ht="15.6" x14ac:dyDescent="0.3">
      <c r="B58" s="10" t="s">
        <v>44</v>
      </c>
      <c r="C58" s="10" t="s">
        <v>67</v>
      </c>
      <c r="D58" s="11"/>
    </row>
    <row r="59" spans="2:4" ht="15.6" x14ac:dyDescent="0.3">
      <c r="B59" s="8" t="s">
        <v>41</v>
      </c>
      <c r="C59" s="8" t="s">
        <v>60</v>
      </c>
      <c r="D59" s="9"/>
    </row>
    <row r="60" spans="2:4" ht="15.6" x14ac:dyDescent="0.3">
      <c r="B60" s="10" t="s">
        <v>42</v>
      </c>
      <c r="C60" s="10" t="s">
        <v>60</v>
      </c>
      <c r="D60" s="11"/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E2F504B9-43F6-4663-89CC-BB6FA1CB7330}">
            <xm:f>NOT(ISERROR(SEARCH(TRUE,B2)))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6" operator="containsText" id="{2D4FD549-C547-425B-9ED5-17CF88F37F4E}">
            <xm:f>NOT(ISERROR(SEARCH(FALSE,B2)))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B2</xm:sqref>
        </x14:conditionalFormatting>
        <x14:conditionalFormatting xmlns:xm="http://schemas.microsoft.com/office/excel/2006/main">
          <x14:cfRule type="containsText" priority="3" operator="containsText" id="{73BF428B-E015-436C-8A20-B5247A498352}">
            <xm:f>NOT(ISERROR(SEARCH(TRUE,C2)))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4" operator="containsText" id="{55E39A58-EF02-4959-94ED-3923E23BBF12}">
            <xm:f>NOT(ISERROR(SEARCH(FALSE,C2)))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C2</xm:sqref>
        </x14:conditionalFormatting>
        <x14:conditionalFormatting xmlns:xm="http://schemas.microsoft.com/office/excel/2006/main">
          <x14:cfRule type="containsText" priority="1" operator="containsText" id="{C8A627E2-9488-4110-AFD8-F2956E816437}">
            <xm:f>NOT(ISERROR(SEARCH(TRUE,D2)))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2" operator="containsText" id="{613B6812-2237-4E94-8E92-F0F0F541E2D3}">
            <xm:f>NOT(ISERROR(SEARCH(FALSE,D2)))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D2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53FE-2AA1-49B0-BD6F-EB5EE1D861FB}">
  <dimension ref="B2:U41"/>
  <sheetViews>
    <sheetView showGridLines="0" zoomScale="80" zoomScaleNormal="80" workbookViewId="0">
      <selection activeCell="C38" sqref="C38"/>
    </sheetView>
  </sheetViews>
  <sheetFormatPr defaultColWidth="8.88671875" defaultRowHeight="14.4" x14ac:dyDescent="0.3"/>
  <cols>
    <col min="1" max="1" width="4.44140625" customWidth="1"/>
    <col min="2" max="2" width="19.5546875" bestFit="1" customWidth="1"/>
    <col min="3" max="3" width="18.33203125" customWidth="1"/>
    <col min="4" max="4" width="4.109375" customWidth="1"/>
    <col min="5" max="5" width="15.88671875" customWidth="1"/>
    <col min="6" max="6" width="25.88671875" customWidth="1"/>
    <col min="7" max="7" width="3.88671875" customWidth="1"/>
    <col min="8" max="8" width="15.88671875" customWidth="1"/>
    <col min="9" max="9" width="37.5546875" customWidth="1"/>
    <col min="10" max="10" width="4.6640625" customWidth="1"/>
    <col min="11" max="11" width="23.5546875" customWidth="1"/>
    <col min="12" max="12" width="25" customWidth="1"/>
    <col min="13" max="13" width="4.33203125" customWidth="1"/>
    <col min="14" max="14" width="15.88671875" customWidth="1"/>
    <col min="15" max="15" width="17.33203125" customWidth="1"/>
    <col min="16" max="16" width="4.44140625" customWidth="1"/>
    <col min="17" max="18" width="15.88671875" customWidth="1"/>
    <col min="19" max="19" width="5.44140625" customWidth="1"/>
    <col min="20" max="20" width="15.88671875" customWidth="1"/>
    <col min="21" max="21" width="17.88671875" customWidth="1"/>
    <col min="22" max="22" width="8.33203125" bestFit="1" customWidth="1"/>
    <col min="25" max="25" width="8.33203125" bestFit="1" customWidth="1"/>
    <col min="26" max="26" width="7.5546875" bestFit="1" customWidth="1"/>
    <col min="27" max="27" width="8.33203125" bestFit="1" customWidth="1"/>
    <col min="28" max="28" width="14.88671875" bestFit="1" customWidth="1"/>
    <col min="29" max="29" width="7.6640625" bestFit="1" customWidth="1"/>
    <col min="30" max="30" width="8.33203125" bestFit="1" customWidth="1"/>
    <col min="31" max="31" width="8.109375" bestFit="1" customWidth="1"/>
    <col min="32" max="32" width="7.44140625" bestFit="1" customWidth="1"/>
    <col min="33" max="33" width="8.109375" bestFit="1" customWidth="1"/>
    <col min="34" max="35" width="7.6640625" bestFit="1" customWidth="1"/>
    <col min="36" max="36" width="7.5546875" bestFit="1" customWidth="1"/>
    <col min="37" max="38" width="7.6640625" bestFit="1" customWidth="1"/>
    <col min="39" max="39" width="7.5546875" bestFit="1" customWidth="1"/>
    <col min="40" max="40" width="3" bestFit="1" customWidth="1"/>
    <col min="41" max="41" width="6.33203125" bestFit="1" customWidth="1"/>
    <col min="42" max="42" width="12.44140625" bestFit="1" customWidth="1"/>
    <col min="43" max="43" width="14.5546875" bestFit="1" customWidth="1"/>
    <col min="44" max="44" width="7.88671875" bestFit="1" customWidth="1"/>
    <col min="45" max="45" width="10.88671875" bestFit="1" customWidth="1"/>
    <col min="46" max="46" width="2.5546875" bestFit="1" customWidth="1"/>
    <col min="47" max="47" width="6.44140625" bestFit="1" customWidth="1"/>
    <col min="48" max="48" width="5.109375" bestFit="1" customWidth="1"/>
    <col min="49" max="52" width="9.88671875" bestFit="1" customWidth="1"/>
    <col min="53" max="55" width="14.88671875" bestFit="1" customWidth="1"/>
  </cols>
  <sheetData>
    <row r="2" spans="2:21" ht="42" customHeight="1" x14ac:dyDescent="0.3">
      <c r="B2" s="18" t="s">
        <v>126</v>
      </c>
      <c r="C2" s="18"/>
      <c r="D2" s="18"/>
      <c r="E2" s="18"/>
      <c r="F2" s="18"/>
      <c r="G2" s="18"/>
      <c r="H2" s="18"/>
      <c r="I2" s="1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4" spans="2:21" ht="15" customHeight="1" x14ac:dyDescent="0.3">
      <c r="B4" s="19" t="s">
        <v>78</v>
      </c>
      <c r="C4" s="19"/>
      <c r="E4" s="19" t="s">
        <v>79</v>
      </c>
      <c r="F4" s="19"/>
      <c r="H4" s="19" t="s">
        <v>117</v>
      </c>
      <c r="I4" s="19"/>
      <c r="K4" s="19" t="s">
        <v>71</v>
      </c>
      <c r="L4" s="19"/>
      <c r="N4" s="19" t="s">
        <v>64</v>
      </c>
      <c r="O4" s="19"/>
      <c r="Q4" s="19" t="s">
        <v>80</v>
      </c>
      <c r="R4" s="19"/>
      <c r="T4" s="19" t="s">
        <v>81</v>
      </c>
      <c r="U4" s="19"/>
    </row>
    <row r="5" spans="2:21" s="2" customFormat="1" x14ac:dyDescent="0.3">
      <c r="B5" s="5" t="s">
        <v>77</v>
      </c>
      <c r="C5" s="5" t="s">
        <v>75</v>
      </c>
      <c r="E5" s="5" t="s">
        <v>77</v>
      </c>
      <c r="F5" s="5" t="s">
        <v>75</v>
      </c>
      <c r="H5" s="5" t="s">
        <v>77</v>
      </c>
      <c r="I5" s="5" t="s">
        <v>75</v>
      </c>
      <c r="K5" s="5" t="s">
        <v>77</v>
      </c>
      <c r="L5" s="5" t="s">
        <v>75</v>
      </c>
      <c r="N5" s="5" t="s">
        <v>77</v>
      </c>
      <c r="O5" s="5" t="s">
        <v>75</v>
      </c>
      <c r="Q5" s="5" t="s">
        <v>77</v>
      </c>
      <c r="R5" s="5" t="s">
        <v>75</v>
      </c>
      <c r="T5" s="5" t="s">
        <v>77</v>
      </c>
      <c r="U5" s="5" t="s">
        <v>75</v>
      </c>
    </row>
    <row r="6" spans="2:21" x14ac:dyDescent="0.3">
      <c r="B6" s="1" t="s">
        <v>56</v>
      </c>
      <c r="C6" s="1">
        <v>0.01</v>
      </c>
      <c r="E6" s="13" t="s">
        <v>111</v>
      </c>
      <c r="F6" s="1">
        <v>0</v>
      </c>
      <c r="G6" s="1"/>
      <c r="H6" s="1" t="s">
        <v>6</v>
      </c>
      <c r="I6" s="1">
        <v>1500</v>
      </c>
      <c r="J6" s="1"/>
      <c r="K6" s="3" t="s">
        <v>128</v>
      </c>
      <c r="L6" s="3">
        <f>15*PI()/180</f>
        <v>0.26179938779914941</v>
      </c>
      <c r="M6" s="1"/>
      <c r="N6" s="1" t="s">
        <v>12</v>
      </c>
      <c r="O6" s="1" t="b">
        <v>1</v>
      </c>
      <c r="P6" s="1"/>
      <c r="Q6" s="1" t="s">
        <v>14</v>
      </c>
      <c r="R6" s="1" t="b">
        <v>0</v>
      </c>
      <c r="S6" s="1"/>
      <c r="T6" s="1" t="s">
        <v>16</v>
      </c>
      <c r="U6" s="1">
        <v>2.2000000000000002</v>
      </c>
    </row>
    <row r="7" spans="2:21" x14ac:dyDescent="0.3">
      <c r="B7" s="4" t="s">
        <v>57</v>
      </c>
      <c r="C7" s="4">
        <v>12</v>
      </c>
      <c r="E7" s="4" t="s">
        <v>112</v>
      </c>
      <c r="F7" s="4">
        <v>6878000</v>
      </c>
      <c r="G7" s="1"/>
      <c r="H7" s="4" t="s">
        <v>7</v>
      </c>
      <c r="I7" s="4">
        <v>0</v>
      </c>
      <c r="J7" s="1"/>
      <c r="K7" s="4" t="s">
        <v>127</v>
      </c>
      <c r="L7" s="4">
        <f>30*PI()/180</f>
        <v>0.52359877559829882</v>
      </c>
      <c r="M7" s="1"/>
      <c r="N7" s="4" t="s">
        <v>13</v>
      </c>
      <c r="O7" s="4">
        <v>6000</v>
      </c>
      <c r="P7" s="1"/>
      <c r="Q7" s="4" t="s">
        <v>15</v>
      </c>
      <c r="R7" s="1" t="b">
        <v>0</v>
      </c>
      <c r="S7" s="1"/>
      <c r="T7" s="4" t="s">
        <v>46</v>
      </c>
      <c r="U7" s="4">
        <v>0.2</v>
      </c>
    </row>
    <row r="8" spans="2:21" x14ac:dyDescent="0.3">
      <c r="B8" s="1"/>
      <c r="C8" s="1"/>
      <c r="E8" s="1" t="s">
        <v>2</v>
      </c>
      <c r="F8" s="1">
        <f>97.7*PI()/180</f>
        <v>1.70518667919846</v>
      </c>
      <c r="G8" s="1"/>
      <c r="H8" s="1" t="s">
        <v>8</v>
      </c>
      <c r="I8" s="1">
        <v>3000</v>
      </c>
      <c r="J8" s="1"/>
      <c r="K8" s="3" t="s">
        <v>129</v>
      </c>
      <c r="L8" s="3">
        <f>45*PI()/180</f>
        <v>0.78539816339744828</v>
      </c>
      <c r="M8" s="1"/>
      <c r="N8" s="1"/>
      <c r="O8" s="1"/>
      <c r="P8" s="1"/>
      <c r="Q8" s="1"/>
      <c r="R8" s="1"/>
      <c r="S8" s="1"/>
      <c r="T8" s="1" t="s">
        <v>17</v>
      </c>
      <c r="U8" s="1">
        <v>8</v>
      </c>
    </row>
    <row r="9" spans="2:21" x14ac:dyDescent="0.3">
      <c r="B9" s="1"/>
      <c r="C9" s="1"/>
      <c r="E9" s="4" t="s">
        <v>113</v>
      </c>
      <c r="F9" s="4">
        <f>30*PI()/180</f>
        <v>0.52359877559829882</v>
      </c>
      <c r="G9" s="1"/>
      <c r="H9" s="4" t="s">
        <v>9</v>
      </c>
      <c r="I9" s="4">
        <v>0</v>
      </c>
      <c r="J9" s="1"/>
      <c r="K9" s="4" t="s">
        <v>53</v>
      </c>
      <c r="L9" s="4">
        <v>0</v>
      </c>
      <c r="M9" s="1"/>
      <c r="N9" s="1"/>
      <c r="O9" s="1"/>
      <c r="P9" s="1"/>
      <c r="Q9" s="1"/>
      <c r="R9" s="1"/>
      <c r="S9" s="1"/>
      <c r="T9" s="4" t="s">
        <v>18</v>
      </c>
      <c r="U9" s="4">
        <v>2.2000000000000002</v>
      </c>
    </row>
    <row r="10" spans="2:21" x14ac:dyDescent="0.3">
      <c r="B10" s="1"/>
      <c r="C10" s="1"/>
      <c r="E10" s="1" t="s">
        <v>5</v>
      </c>
      <c r="F10" s="1">
        <f>25*PI()/180</f>
        <v>0.43633231299858238</v>
      </c>
      <c r="G10" s="1"/>
      <c r="H10" s="1" t="s">
        <v>10</v>
      </c>
      <c r="I10" s="1">
        <f>SQRT(2*(Dados!$B$6/SQRT(((F7*(1-F6^2)/(1+F6*COS(F11)))+I6)^2 + (I7)^2 + (I8)^2) - Dados!$B$6/(2*(((SQRT(Dados!$B$6*F7*(1-F6^2)))^2/Dados!$B$6)/(1-F6^2))))-((I9-((SQRT(Dados!$B$6*F7*(1-F6^2)))/((F7*(1-F6^2)/(1+F6*COS(F11)))^2))*I7+(F6*SIN(F11)*SQRT(Dados!$B$6/(F7*(1-F6^2)))))^2-I11^2))-(((SQRT(Dados!$B$6*F7*(1-F6^2)))/((F7*(1-F6^2)/(1+F6*COS(F11)))^2))*(I6+(F7*(1-F6^2)/(1+F6*COS(F11)))))</f>
        <v>-3.3209923778440498</v>
      </c>
      <c r="J10" s="1"/>
      <c r="K10" s="1" t="s">
        <v>54</v>
      </c>
      <c r="L10" s="1">
        <v>0</v>
      </c>
      <c r="M10" s="1"/>
      <c r="N10" s="1"/>
      <c r="O10" s="1"/>
      <c r="P10" s="1"/>
      <c r="Q10" s="1"/>
      <c r="R10" s="1"/>
      <c r="S10" s="1"/>
      <c r="T10" s="1" t="s">
        <v>47</v>
      </c>
      <c r="U10" s="1">
        <v>0.2</v>
      </c>
    </row>
    <row r="11" spans="2:21" x14ac:dyDescent="0.3">
      <c r="B11" s="1"/>
      <c r="C11" s="1"/>
      <c r="E11" s="4" t="s">
        <v>114</v>
      </c>
      <c r="F11" s="4">
        <v>0</v>
      </c>
      <c r="G11" s="1"/>
      <c r="H11" s="4" t="s">
        <v>11</v>
      </c>
      <c r="I11" s="4">
        <v>0</v>
      </c>
      <c r="J11" s="1"/>
      <c r="K11" s="4" t="s">
        <v>55</v>
      </c>
      <c r="L11" s="4">
        <v>0.02</v>
      </c>
      <c r="M11" s="1"/>
      <c r="N11" s="1"/>
      <c r="O11" s="1"/>
      <c r="P11" s="1"/>
      <c r="Q11" s="1"/>
      <c r="R11" s="1"/>
      <c r="S11" s="1"/>
      <c r="T11" s="4" t="s">
        <v>19</v>
      </c>
      <c r="U11" s="4">
        <v>8</v>
      </c>
    </row>
    <row r="12" spans="2:21" x14ac:dyDescent="0.3">
      <c r="B12" s="1"/>
      <c r="C12" s="1"/>
      <c r="E12" s="1"/>
      <c r="F12" s="1"/>
      <c r="G12" s="1"/>
      <c r="H12" s="1"/>
      <c r="I12" s="1"/>
      <c r="J12" s="1"/>
      <c r="M12" s="1"/>
      <c r="N12" s="1"/>
      <c r="O12" s="1"/>
      <c r="P12" s="1"/>
      <c r="Q12" s="1"/>
      <c r="R12" s="1"/>
      <c r="S12" s="1"/>
      <c r="T12" s="1" t="s">
        <v>20</v>
      </c>
      <c r="U12" s="1">
        <v>0.10667</v>
      </c>
    </row>
    <row r="13" spans="2:21" x14ac:dyDescent="0.3">
      <c r="B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4" t="s">
        <v>21</v>
      </c>
      <c r="U13" s="4">
        <v>0.10667</v>
      </c>
    </row>
    <row r="14" spans="2:21" x14ac:dyDescent="0.3">
      <c r="B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 t="s">
        <v>22</v>
      </c>
      <c r="U14" s="1">
        <v>0.10667</v>
      </c>
    </row>
    <row r="15" spans="2:21" x14ac:dyDescent="0.3">
      <c r="S15" s="3"/>
      <c r="T15" s="3"/>
      <c r="U15" s="3"/>
    </row>
    <row r="16" spans="2:21" ht="15" customHeight="1" x14ac:dyDescent="0.3">
      <c r="B16" s="19" t="s">
        <v>73</v>
      </c>
      <c r="C16" s="19"/>
      <c r="E16" s="19" t="s">
        <v>74</v>
      </c>
      <c r="F16" s="19"/>
      <c r="H16" s="19" t="s">
        <v>96</v>
      </c>
      <c r="I16" s="19"/>
      <c r="K16" s="19" t="s">
        <v>116</v>
      </c>
      <c r="L16" s="19"/>
    </row>
    <row r="17" spans="2:17" ht="15" customHeight="1" x14ac:dyDescent="0.3">
      <c r="B17" s="5" t="s">
        <v>77</v>
      </c>
      <c r="C17" s="5" t="s">
        <v>75</v>
      </c>
      <c r="E17" s="5" t="s">
        <v>77</v>
      </c>
      <c r="F17" s="5" t="s">
        <v>75</v>
      </c>
      <c r="H17" s="5" t="s">
        <v>77</v>
      </c>
      <c r="I17" s="5" t="s">
        <v>75</v>
      </c>
      <c r="K17" s="5" t="s">
        <v>77</v>
      </c>
      <c r="L17" s="5" t="s">
        <v>75</v>
      </c>
    </row>
    <row r="18" spans="2:17" x14ac:dyDescent="0.3">
      <c r="B18" s="1" t="s">
        <v>23</v>
      </c>
      <c r="C18" s="1">
        <v>1.0000000000000001E-5</v>
      </c>
      <c r="E18" s="1" t="s">
        <v>32</v>
      </c>
      <c r="F18" s="1">
        <v>2</v>
      </c>
      <c r="H18" s="1" t="s">
        <v>97</v>
      </c>
      <c r="I18" s="1">
        <v>25</v>
      </c>
      <c r="K18" s="1" t="s">
        <v>118</v>
      </c>
      <c r="L18" s="1">
        <f>I6*2/3</f>
        <v>1000</v>
      </c>
    </row>
    <row r="19" spans="2:17" x14ac:dyDescent="0.3">
      <c r="B19" s="4" t="s">
        <v>24</v>
      </c>
      <c r="C19" s="4">
        <v>0</v>
      </c>
      <c r="E19" s="4" t="s">
        <v>33</v>
      </c>
      <c r="F19" s="4">
        <v>2</v>
      </c>
      <c r="I19" s="1"/>
      <c r="K19" s="4" t="s">
        <v>119</v>
      </c>
      <c r="L19" s="4">
        <v>700</v>
      </c>
    </row>
    <row r="20" spans="2:17" x14ac:dyDescent="0.3">
      <c r="B20" s="1" t="s">
        <v>25</v>
      </c>
      <c r="C20" s="1">
        <v>0.01</v>
      </c>
      <c r="E20" s="1" t="s">
        <v>34</v>
      </c>
      <c r="F20" s="1">
        <v>2</v>
      </c>
      <c r="I20" s="1"/>
      <c r="K20" s="1" t="s">
        <v>120</v>
      </c>
      <c r="L20" s="1">
        <f>I8*2/3</f>
        <v>2000</v>
      </c>
    </row>
    <row r="21" spans="2:17" x14ac:dyDescent="0.3">
      <c r="B21" s="4" t="s">
        <v>26</v>
      </c>
      <c r="C21" s="4">
        <v>1.0000000000000001E-5</v>
      </c>
      <c r="E21" s="4" t="s">
        <v>35</v>
      </c>
      <c r="F21" s="4">
        <v>0.5</v>
      </c>
      <c r="I21" s="1"/>
      <c r="K21" s="4" t="s">
        <v>121</v>
      </c>
      <c r="L21" s="4">
        <f>I9</f>
        <v>0</v>
      </c>
    </row>
    <row r="22" spans="2:17" x14ac:dyDescent="0.3">
      <c r="B22" s="1" t="s">
        <v>27</v>
      </c>
      <c r="C22" s="1">
        <v>0</v>
      </c>
      <c r="E22" s="1" t="s">
        <v>36</v>
      </c>
      <c r="F22" s="1">
        <v>0.5</v>
      </c>
      <c r="I22" s="1"/>
      <c r="K22" s="1" t="s">
        <v>122</v>
      </c>
      <c r="L22" s="1">
        <f>I10*2/3</f>
        <v>-2.2139949185626997</v>
      </c>
    </row>
    <row r="23" spans="2:17" x14ac:dyDescent="0.3">
      <c r="B23" s="4" t="s">
        <v>28</v>
      </c>
      <c r="C23" s="4">
        <v>0.01</v>
      </c>
      <c r="E23" s="4" t="s">
        <v>37</v>
      </c>
      <c r="F23" s="4">
        <v>0.5</v>
      </c>
      <c r="I23" s="1"/>
      <c r="K23" s="4" t="s">
        <v>123</v>
      </c>
      <c r="L23" s="4">
        <f>I11*2/3</f>
        <v>0</v>
      </c>
    </row>
    <row r="24" spans="2:17" x14ac:dyDescent="0.3">
      <c r="B24" s="1" t="s">
        <v>29</v>
      </c>
      <c r="C24" s="1">
        <v>1.0000000000000001E-5</v>
      </c>
      <c r="D24" s="1"/>
      <c r="E24" s="1"/>
      <c r="F24" s="1"/>
      <c r="G24" s="1"/>
      <c r="H24" s="1"/>
      <c r="I24" s="1"/>
    </row>
    <row r="25" spans="2:17" x14ac:dyDescent="0.3">
      <c r="B25" s="4" t="s">
        <v>30</v>
      </c>
      <c r="C25" s="4">
        <v>0</v>
      </c>
      <c r="D25" s="1"/>
      <c r="E25" s="1"/>
      <c r="F25" s="1"/>
      <c r="G25" s="1"/>
      <c r="H25" s="1"/>
      <c r="I25" s="1"/>
    </row>
    <row r="26" spans="2:17" x14ac:dyDescent="0.3">
      <c r="B26" s="1" t="s">
        <v>31</v>
      </c>
      <c r="C26" s="1">
        <v>0.01</v>
      </c>
      <c r="D26" s="1"/>
      <c r="E26" s="1"/>
      <c r="F26" s="1"/>
      <c r="G26" s="1"/>
      <c r="H26" s="1"/>
      <c r="I26" s="1"/>
    </row>
    <row r="27" spans="2:17" x14ac:dyDescent="0.3">
      <c r="B27" s="1"/>
      <c r="C27" s="1"/>
      <c r="D27" s="1"/>
      <c r="E27" s="1"/>
      <c r="F27" s="1"/>
      <c r="G27" s="1"/>
      <c r="H27" s="1"/>
      <c r="I27" s="1"/>
    </row>
    <row r="28" spans="2:17" ht="15" customHeight="1" x14ac:dyDescent="0.3">
      <c r="B28" s="19" t="s">
        <v>82</v>
      </c>
      <c r="C28" s="19"/>
      <c r="D28" s="1"/>
      <c r="E28" s="19" t="s">
        <v>83</v>
      </c>
      <c r="F28" s="19"/>
      <c r="G28" s="1"/>
      <c r="H28" s="19" t="s">
        <v>131</v>
      </c>
      <c r="I28" s="19"/>
      <c r="K28" s="19" t="s">
        <v>132</v>
      </c>
      <c r="L28" s="19"/>
    </row>
    <row r="29" spans="2:17" x14ac:dyDescent="0.3">
      <c r="B29" s="5" t="s">
        <v>77</v>
      </c>
      <c r="C29" s="5" t="s">
        <v>75</v>
      </c>
      <c r="D29" s="1"/>
      <c r="E29" s="5" t="s">
        <v>77</v>
      </c>
      <c r="F29" s="5" t="s">
        <v>75</v>
      </c>
      <c r="G29" s="1"/>
      <c r="H29" s="5" t="s">
        <v>77</v>
      </c>
      <c r="I29" s="5" t="s">
        <v>75</v>
      </c>
      <c r="K29" s="5" t="s">
        <v>77</v>
      </c>
      <c r="L29" s="5" t="s">
        <v>75</v>
      </c>
      <c r="Q29" s="1"/>
    </row>
    <row r="30" spans="2:17" x14ac:dyDescent="0.3">
      <c r="B30" s="1" t="s">
        <v>107</v>
      </c>
      <c r="C30" s="1" t="b">
        <v>1</v>
      </c>
      <c r="D30" s="1"/>
      <c r="E30" s="1" t="s">
        <v>92</v>
      </c>
      <c r="F30" s="1" t="b">
        <v>0</v>
      </c>
      <c r="G30" s="1"/>
      <c r="H30" s="1" t="s">
        <v>104</v>
      </c>
      <c r="I30" s="1" t="b">
        <v>0</v>
      </c>
      <c r="K30" s="1" t="s">
        <v>133</v>
      </c>
      <c r="L30" s="1" t="b">
        <v>0</v>
      </c>
    </row>
    <row r="31" spans="2:17" x14ac:dyDescent="0.3">
      <c r="B31" s="1" t="s">
        <v>108</v>
      </c>
      <c r="C31" s="1" t="b">
        <v>1</v>
      </c>
      <c r="D31" s="1"/>
      <c r="E31" s="4" t="s">
        <v>93</v>
      </c>
      <c r="F31" s="4">
        <f>15*PI()/180</f>
        <v>0.26179938779914941</v>
      </c>
      <c r="G31" s="1"/>
      <c r="H31" s="4" t="s">
        <v>93</v>
      </c>
      <c r="I31" s="4">
        <f>15*PI()/180</f>
        <v>0.26179938779914941</v>
      </c>
      <c r="K31" s="4" t="s">
        <v>134</v>
      </c>
      <c r="L31" s="4">
        <v>1E-3</v>
      </c>
    </row>
    <row r="32" spans="2:17" x14ac:dyDescent="0.3">
      <c r="B32" s="4" t="s">
        <v>38</v>
      </c>
      <c r="C32" s="4">
        <v>2.5000000000000001E-2</v>
      </c>
      <c r="D32" s="1"/>
      <c r="E32" s="1" t="s">
        <v>94</v>
      </c>
      <c r="F32" s="1">
        <v>2.9000000000000001E-2</v>
      </c>
      <c r="G32" s="1"/>
      <c r="H32" s="1" t="s">
        <v>94</v>
      </c>
      <c r="I32" s="1">
        <v>2.9000000000000001E-2</v>
      </c>
      <c r="K32" s="1" t="s">
        <v>135</v>
      </c>
      <c r="L32" s="1">
        <v>0.1</v>
      </c>
    </row>
    <row r="33" spans="2:12" x14ac:dyDescent="0.3">
      <c r="B33" s="1" t="s">
        <v>39</v>
      </c>
      <c r="C33" s="1">
        <v>7.4999999999999997E-2</v>
      </c>
      <c r="D33" s="1"/>
      <c r="E33" s="4" t="s">
        <v>95</v>
      </c>
      <c r="F33" s="4">
        <v>10000</v>
      </c>
      <c r="G33" s="1"/>
      <c r="H33" s="4" t="s">
        <v>95</v>
      </c>
      <c r="I33" s="4">
        <v>10000</v>
      </c>
      <c r="K33" s="1" t="s">
        <v>136</v>
      </c>
      <c r="L33" s="1" t="b">
        <v>0</v>
      </c>
    </row>
    <row r="34" spans="2:12" x14ac:dyDescent="0.3">
      <c r="B34" s="4" t="s">
        <v>40</v>
      </c>
      <c r="C34" s="4">
        <v>5.0000000000000001E-4</v>
      </c>
      <c r="D34" s="1"/>
      <c r="E34" s="1" t="s">
        <v>98</v>
      </c>
      <c r="F34" s="1">
        <v>10000</v>
      </c>
      <c r="G34" s="1"/>
      <c r="H34" s="1" t="s">
        <v>98</v>
      </c>
      <c r="I34" s="1">
        <v>10000</v>
      </c>
      <c r="K34" s="4" t="s">
        <v>137</v>
      </c>
      <c r="L34" s="4">
        <v>1E-3</v>
      </c>
    </row>
    <row r="35" spans="2:12" x14ac:dyDescent="0.3">
      <c r="B35" s="1" t="s">
        <v>45</v>
      </c>
      <c r="C35" s="1">
        <v>0.01</v>
      </c>
      <c r="D35" s="1"/>
      <c r="E35" s="4" t="s">
        <v>99</v>
      </c>
      <c r="F35" s="4">
        <v>2</v>
      </c>
      <c r="G35" s="1"/>
      <c r="H35" s="4" t="s">
        <v>99</v>
      </c>
      <c r="I35" s="4">
        <v>2</v>
      </c>
      <c r="K35" s="1" t="s">
        <v>138</v>
      </c>
      <c r="L35" s="1">
        <v>0.1</v>
      </c>
    </row>
    <row r="36" spans="2:12" x14ac:dyDescent="0.3">
      <c r="B36" s="1" t="s">
        <v>41</v>
      </c>
      <c r="C36" s="1">
        <v>0.1</v>
      </c>
      <c r="D36" s="1"/>
      <c r="E36" s="1" t="s">
        <v>100</v>
      </c>
      <c r="F36" s="1">
        <v>7.7000000000000002E-3</v>
      </c>
      <c r="G36" s="1"/>
      <c r="H36" s="1" t="s">
        <v>100</v>
      </c>
      <c r="I36" s="1">
        <v>7.7000000000000002E-3</v>
      </c>
      <c r="K36" s="1" t="s">
        <v>139</v>
      </c>
      <c r="L36" s="1" t="b">
        <v>0</v>
      </c>
    </row>
    <row r="37" spans="2:12" x14ac:dyDescent="0.3">
      <c r="B37" s="4" t="s">
        <v>42</v>
      </c>
      <c r="C37" s="4">
        <v>10</v>
      </c>
      <c r="D37" s="1"/>
      <c r="E37" s="4" t="s">
        <v>101</v>
      </c>
      <c r="F37" s="4">
        <f>4.83*10^(-6)</f>
        <v>4.8299999999999995E-6</v>
      </c>
      <c r="G37" s="1"/>
      <c r="H37" s="4" t="s">
        <v>101</v>
      </c>
      <c r="I37" s="4">
        <f>4.83*10^(-6)</f>
        <v>4.8299999999999995E-6</v>
      </c>
      <c r="K37" s="4" t="s">
        <v>140</v>
      </c>
      <c r="L37" s="4">
        <v>1E-3</v>
      </c>
    </row>
    <row r="38" spans="2:12" x14ac:dyDescent="0.3">
      <c r="B38" s="3" t="s">
        <v>130</v>
      </c>
      <c r="C38" s="1">
        <v>5</v>
      </c>
      <c r="E38" s="1" t="s">
        <v>102</v>
      </c>
      <c r="F38" s="1">
        <v>2.9000000000000001E-2</v>
      </c>
      <c r="H38" s="1" t="s">
        <v>102</v>
      </c>
      <c r="I38" s="1">
        <v>2.9000000000000001E-2</v>
      </c>
      <c r="K38" s="1" t="s">
        <v>141</v>
      </c>
      <c r="L38" s="1">
        <v>0.1</v>
      </c>
    </row>
    <row r="39" spans="2:12" x14ac:dyDescent="0.3">
      <c r="H39" s="4" t="s">
        <v>105</v>
      </c>
      <c r="I39" s="4">
        <v>1000</v>
      </c>
      <c r="K39" s="1" t="s">
        <v>142</v>
      </c>
      <c r="L39" s="1" t="b">
        <v>0</v>
      </c>
    </row>
    <row r="40" spans="2:12" x14ac:dyDescent="0.3">
      <c r="H40" s="1" t="s">
        <v>106</v>
      </c>
      <c r="I40" s="1">
        <v>1000</v>
      </c>
      <c r="K40" s="4" t="s">
        <v>143</v>
      </c>
      <c r="L40" s="4">
        <v>1E-3</v>
      </c>
    </row>
    <row r="41" spans="2:12" x14ac:dyDescent="0.3">
      <c r="K41" s="1" t="s">
        <v>144</v>
      </c>
      <c r="L41" s="1">
        <v>0.1</v>
      </c>
    </row>
  </sheetData>
  <mergeCells count="16">
    <mergeCell ref="B2:I2"/>
    <mergeCell ref="B4:C4"/>
    <mergeCell ref="E4:F4"/>
    <mergeCell ref="H4:I4"/>
    <mergeCell ref="K4:L4"/>
    <mergeCell ref="B28:C28"/>
    <mergeCell ref="E28:F28"/>
    <mergeCell ref="H28:I28"/>
    <mergeCell ref="Q4:R4"/>
    <mergeCell ref="T4:U4"/>
    <mergeCell ref="B16:C16"/>
    <mergeCell ref="E16:F16"/>
    <mergeCell ref="H16:I16"/>
    <mergeCell ref="K16:L16"/>
    <mergeCell ref="N4:O4"/>
    <mergeCell ref="K28:L2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B04BDDD5-7939-4FA4-B2A2-9C4C5F63D909}">
            <xm:f>NOT(ISERROR(SEARCH(TRUE,B1)))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4" operator="containsText" id="{34C256B9-93C5-4E8C-A173-3A90E0015588}">
            <xm:f>NOT(ISERROR(SEARCH(FALSE,B1)))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B1:U5 B6:D6 B7:J12 B13:S14 B15:U1048576</xm:sqref>
        </x14:conditionalFormatting>
        <x14:conditionalFormatting xmlns:xm="http://schemas.microsoft.com/office/excel/2006/main">
          <x14:cfRule type="containsText" priority="7" operator="containsText" id="{37532B79-8AE6-483A-BA17-CA9303530827}">
            <xm:f>NOT(ISERROR(SEARCH(TRUE,F6)))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8" operator="containsText" id="{3780C39D-8C4F-45CD-A55D-9769D27E2548}">
            <xm:f>NOT(ISERROR(SEARCH(FALSE,F6)))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F6:L6</xm:sqref>
        </x14:conditionalFormatting>
        <x14:conditionalFormatting xmlns:xm="http://schemas.microsoft.com/office/excel/2006/main">
          <x14:cfRule type="containsText" priority="5" operator="containsText" id="{8898C121-C516-4ECA-AABF-EBE70A0E87AA}">
            <xm:f>NOT(ISERROR(SEARCH(TRUE,K7)))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6" operator="containsText" id="{91E62C2C-7D9F-4679-85E2-5BFA0BCA9B05}">
            <xm:f>NOT(ISERROR(SEARCH(FALSE,K7)))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K7:L11</xm:sqref>
        </x14:conditionalFormatting>
        <x14:conditionalFormatting xmlns:xm="http://schemas.microsoft.com/office/excel/2006/main">
          <x14:cfRule type="containsText" priority="9" operator="containsText" id="{1EAE6499-3530-4828-8E30-A5A28B7A3FC1}">
            <xm:f>NOT(ISERROR(SEARCH(TRUE,M6)))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0" operator="containsText" id="{72399413-6606-4BC2-93DD-468013602AE2}">
            <xm:f>NOT(ISERROR(SEARCH(FALSE,M6)))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M6:S12</xm:sqref>
        </x14:conditionalFormatting>
        <x14:conditionalFormatting xmlns:xm="http://schemas.microsoft.com/office/excel/2006/main">
          <x14:cfRule type="containsText" priority="11" operator="containsText" id="{D4B7A38C-E718-47D2-B315-2750815DD4DB}">
            <xm:f>NOT(ISERROR(SEARCH(TRUE,T6)))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2" operator="containsText" id="{0979C966-4B09-4F0E-92B6-480954C59356}">
            <xm:f>NOT(ISERROR(SEARCH(FALSE,T6)))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T6:U14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C38AFD3-2A2D-4040-B1D4-D56DEE728A6C}">
          <x14:formula1>
            <xm:f>Dados!$A$2:$A$3</xm:f>
          </x14:formula1>
          <xm:sqref>O6 R6:R7 F30 I30 C30:C31 L30 L33 L36 L39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1B0B3-922B-497B-BA37-A1BDC0EBA395}">
  <dimension ref="B2:U41"/>
  <sheetViews>
    <sheetView showGridLines="0" zoomScale="80" zoomScaleNormal="80" workbookViewId="0">
      <selection activeCell="C36" sqref="C36:C37"/>
    </sheetView>
  </sheetViews>
  <sheetFormatPr defaultColWidth="8.88671875" defaultRowHeight="14.4" x14ac:dyDescent="0.3"/>
  <cols>
    <col min="1" max="1" width="4.44140625" customWidth="1"/>
    <col min="2" max="2" width="19.5546875" bestFit="1" customWidth="1"/>
    <col min="3" max="3" width="18.33203125" customWidth="1"/>
    <col min="4" max="4" width="4.109375" customWidth="1"/>
    <col min="5" max="5" width="15.88671875" customWidth="1"/>
    <col min="6" max="6" width="25.88671875" customWidth="1"/>
    <col min="7" max="7" width="3.88671875" customWidth="1"/>
    <col min="8" max="8" width="15.88671875" customWidth="1"/>
    <col min="9" max="9" width="37.5546875" customWidth="1"/>
    <col min="10" max="10" width="4.6640625" customWidth="1"/>
    <col min="11" max="11" width="23.5546875" customWidth="1"/>
    <col min="12" max="12" width="25" customWidth="1"/>
    <col min="13" max="13" width="4.33203125" customWidth="1"/>
    <col min="14" max="14" width="15.88671875" customWidth="1"/>
    <col min="15" max="15" width="17.33203125" customWidth="1"/>
    <col min="16" max="16" width="4.44140625" customWidth="1"/>
    <col min="17" max="17" width="15.88671875" customWidth="1"/>
    <col min="18" max="18" width="17.109375" bestFit="1" customWidth="1"/>
    <col min="19" max="19" width="5.44140625" customWidth="1"/>
    <col min="20" max="20" width="15.88671875" customWidth="1"/>
    <col min="21" max="21" width="17.88671875" customWidth="1"/>
    <col min="22" max="22" width="8.33203125" bestFit="1" customWidth="1"/>
    <col min="25" max="25" width="8.33203125" bestFit="1" customWidth="1"/>
    <col min="26" max="26" width="7.5546875" bestFit="1" customWidth="1"/>
    <col min="27" max="27" width="8.33203125" bestFit="1" customWidth="1"/>
    <col min="28" max="28" width="14.88671875" bestFit="1" customWidth="1"/>
    <col min="29" max="29" width="7.6640625" bestFit="1" customWidth="1"/>
    <col min="30" max="30" width="8.33203125" bestFit="1" customWidth="1"/>
    <col min="31" max="31" width="8.109375" bestFit="1" customWidth="1"/>
    <col min="32" max="32" width="7.44140625" bestFit="1" customWidth="1"/>
    <col min="33" max="33" width="8.109375" bestFit="1" customWidth="1"/>
    <col min="34" max="35" width="7.6640625" bestFit="1" customWidth="1"/>
    <col min="36" max="36" width="7.5546875" bestFit="1" customWidth="1"/>
    <col min="37" max="38" width="7.6640625" bestFit="1" customWidth="1"/>
    <col min="39" max="39" width="7.5546875" bestFit="1" customWidth="1"/>
    <col min="40" max="40" width="3" bestFit="1" customWidth="1"/>
    <col min="41" max="41" width="6.33203125" bestFit="1" customWidth="1"/>
    <col min="42" max="42" width="12.44140625" bestFit="1" customWidth="1"/>
    <col min="43" max="43" width="14.5546875" bestFit="1" customWidth="1"/>
    <col min="44" max="44" width="7.88671875" bestFit="1" customWidth="1"/>
    <col min="45" max="45" width="10.88671875" bestFit="1" customWidth="1"/>
    <col min="46" max="46" width="2.5546875" bestFit="1" customWidth="1"/>
    <col min="47" max="47" width="6.44140625" bestFit="1" customWidth="1"/>
    <col min="48" max="48" width="5.109375" bestFit="1" customWidth="1"/>
    <col min="49" max="52" width="9.88671875" bestFit="1" customWidth="1"/>
    <col min="53" max="55" width="14.88671875" bestFit="1" customWidth="1"/>
  </cols>
  <sheetData>
    <row r="2" spans="2:21" ht="42" customHeight="1" x14ac:dyDescent="0.3">
      <c r="B2" s="18" t="s">
        <v>145</v>
      </c>
      <c r="C2" s="18"/>
      <c r="D2" s="18"/>
      <c r="E2" s="18"/>
      <c r="F2" s="18"/>
      <c r="G2" s="18"/>
      <c r="H2" s="18"/>
      <c r="I2" s="1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4" spans="2:21" ht="15" customHeight="1" x14ac:dyDescent="0.3">
      <c r="B4" s="19" t="s">
        <v>78</v>
      </c>
      <c r="C4" s="19"/>
      <c r="E4" s="19" t="s">
        <v>79</v>
      </c>
      <c r="F4" s="19"/>
      <c r="H4" s="19" t="s">
        <v>117</v>
      </c>
      <c r="I4" s="19"/>
      <c r="K4" s="19" t="s">
        <v>71</v>
      </c>
      <c r="L4" s="19"/>
      <c r="N4" s="19" t="s">
        <v>64</v>
      </c>
      <c r="O4" s="19"/>
      <c r="Q4" s="19" t="s">
        <v>80</v>
      </c>
      <c r="R4" s="19"/>
      <c r="T4" s="19" t="s">
        <v>81</v>
      </c>
      <c r="U4" s="19"/>
    </row>
    <row r="5" spans="2:21" s="2" customFormat="1" x14ac:dyDescent="0.3">
      <c r="B5" s="5" t="s">
        <v>77</v>
      </c>
      <c r="C5" s="5" t="s">
        <v>75</v>
      </c>
      <c r="E5" s="5" t="s">
        <v>77</v>
      </c>
      <c r="F5" s="5" t="s">
        <v>75</v>
      </c>
      <c r="H5" s="5" t="s">
        <v>77</v>
      </c>
      <c r="I5" s="5" t="s">
        <v>75</v>
      </c>
      <c r="K5" s="5" t="s">
        <v>77</v>
      </c>
      <c r="L5" s="5" t="s">
        <v>75</v>
      </c>
      <c r="N5" s="5" t="s">
        <v>77</v>
      </c>
      <c r="O5" s="5" t="s">
        <v>75</v>
      </c>
      <c r="Q5" s="5" t="s">
        <v>77</v>
      </c>
      <c r="R5" s="5" t="s">
        <v>75</v>
      </c>
      <c r="T5" s="5" t="s">
        <v>77</v>
      </c>
      <c r="U5" s="5" t="s">
        <v>75</v>
      </c>
    </row>
    <row r="6" spans="2:21" x14ac:dyDescent="0.3">
      <c r="B6" s="1" t="s">
        <v>56</v>
      </c>
      <c r="C6" s="1">
        <v>0.01</v>
      </c>
      <c r="E6" s="13" t="s">
        <v>111</v>
      </c>
      <c r="F6" s="1">
        <v>0</v>
      </c>
      <c r="G6" s="1"/>
      <c r="H6" s="1" t="s">
        <v>6</v>
      </c>
      <c r="I6" s="1">
        <v>1500</v>
      </c>
      <c r="J6" s="1"/>
      <c r="K6" s="3" t="s">
        <v>128</v>
      </c>
      <c r="L6" s="3">
        <f>15*PI()/180</f>
        <v>0.26179938779914941</v>
      </c>
      <c r="M6" s="1"/>
      <c r="N6" s="1" t="s">
        <v>12</v>
      </c>
      <c r="O6" s="1" t="b">
        <v>1</v>
      </c>
      <c r="P6" s="1"/>
      <c r="Q6" s="1" t="s">
        <v>14</v>
      </c>
      <c r="R6" s="1" t="b">
        <v>0</v>
      </c>
      <c r="S6" s="1"/>
      <c r="T6" s="1" t="s">
        <v>16</v>
      </c>
      <c r="U6" s="1">
        <v>2.2000000000000002</v>
      </c>
    </row>
    <row r="7" spans="2:21" x14ac:dyDescent="0.3">
      <c r="B7" s="4" t="s">
        <v>57</v>
      </c>
      <c r="C7" s="4">
        <v>12</v>
      </c>
      <c r="E7" s="4" t="s">
        <v>112</v>
      </c>
      <c r="F7" s="4">
        <v>6878000</v>
      </c>
      <c r="G7" s="1"/>
      <c r="H7" s="4" t="s">
        <v>7</v>
      </c>
      <c r="I7" s="4">
        <v>0</v>
      </c>
      <c r="J7" s="1"/>
      <c r="K7" s="4" t="s">
        <v>127</v>
      </c>
      <c r="L7" s="4">
        <f>30*PI()/180</f>
        <v>0.52359877559829882</v>
      </c>
      <c r="M7" s="1"/>
      <c r="N7" s="4" t="s">
        <v>13</v>
      </c>
      <c r="O7" s="4">
        <v>6000</v>
      </c>
      <c r="P7" s="1"/>
      <c r="Q7" s="4" t="s">
        <v>15</v>
      </c>
      <c r="R7" s="1" t="b">
        <v>0</v>
      </c>
      <c r="S7" s="1"/>
      <c r="T7" s="4" t="s">
        <v>46</v>
      </c>
      <c r="U7" s="4">
        <v>0.2</v>
      </c>
    </row>
    <row r="8" spans="2:21" x14ac:dyDescent="0.3">
      <c r="B8" s="1"/>
      <c r="C8" s="1"/>
      <c r="E8" s="1" t="s">
        <v>2</v>
      </c>
      <c r="F8" s="1">
        <f>97.7*PI()/180</f>
        <v>1.70518667919846</v>
      </c>
      <c r="G8" s="1"/>
      <c r="H8" s="1" t="s">
        <v>8</v>
      </c>
      <c r="I8" s="1">
        <v>3000</v>
      </c>
      <c r="J8" s="1"/>
      <c r="K8" s="3" t="s">
        <v>129</v>
      </c>
      <c r="L8" s="3">
        <f>45*PI()/180</f>
        <v>0.78539816339744828</v>
      </c>
      <c r="M8" s="1"/>
      <c r="N8" s="1"/>
      <c r="O8" s="1"/>
      <c r="P8" s="1"/>
      <c r="Q8" s="1"/>
      <c r="R8" s="1"/>
      <c r="S8" s="1"/>
      <c r="T8" s="1" t="s">
        <v>17</v>
      </c>
      <c r="U8" s="1">
        <v>8</v>
      </c>
    </row>
    <row r="9" spans="2:21" x14ac:dyDescent="0.3">
      <c r="B9" s="1"/>
      <c r="C9" s="1"/>
      <c r="E9" s="4" t="s">
        <v>113</v>
      </c>
      <c r="F9" s="4">
        <f>30*PI()/180</f>
        <v>0.52359877559829882</v>
      </c>
      <c r="G9" s="1"/>
      <c r="H9" s="4" t="s">
        <v>9</v>
      </c>
      <c r="I9" s="4">
        <v>0</v>
      </c>
      <c r="J9" s="1"/>
      <c r="K9" s="4" t="s">
        <v>53</v>
      </c>
      <c r="L9" s="4">
        <v>0</v>
      </c>
      <c r="M9" s="1"/>
      <c r="N9" s="1"/>
      <c r="O9" s="1"/>
      <c r="P9" s="1"/>
      <c r="Q9" s="1"/>
      <c r="R9" s="1"/>
      <c r="S9" s="1"/>
      <c r="T9" s="4" t="s">
        <v>18</v>
      </c>
      <c r="U9" s="4">
        <v>2.2000000000000002</v>
      </c>
    </row>
    <row r="10" spans="2:21" x14ac:dyDescent="0.3">
      <c r="B10" s="1"/>
      <c r="C10" s="1"/>
      <c r="E10" s="1" t="s">
        <v>5</v>
      </c>
      <c r="F10" s="1">
        <f>25*PI()/180</f>
        <v>0.43633231299858238</v>
      </c>
      <c r="G10" s="1"/>
      <c r="H10" s="1" t="s">
        <v>10</v>
      </c>
      <c r="I10" s="1">
        <f>SQRT(2*(Dados!$B$6/SQRT(((F7*(1-F6^2)/(1+F6*COS(F11)))+I6)^2 + (I7)^2 + (I8)^2) - Dados!$B$6/(2*(((SQRT(Dados!$B$6*F7*(1-F6^2)))^2/Dados!$B$6)/(1-F6^2))))-((I9-((SQRT(Dados!$B$6*F7*(1-F6^2)))/((F7*(1-F6^2)/(1+F6*COS(F11)))^2))*I7+(F6*SIN(F11)*SQRT(Dados!$B$6/(F7*(1-F6^2)))))^2-I11^2))-(((SQRT(Dados!$B$6*F7*(1-F6^2)))/((F7*(1-F6^2)/(1+F6*COS(F11)))^2))*(I6+(F7*(1-F6^2)/(1+F6*COS(F11)))))</f>
        <v>-3.3209923778440498</v>
      </c>
      <c r="J10" s="1"/>
      <c r="K10" s="1" t="s">
        <v>54</v>
      </c>
      <c r="L10" s="1">
        <v>0</v>
      </c>
      <c r="M10" s="1"/>
      <c r="N10" s="1"/>
      <c r="O10" s="1"/>
      <c r="P10" s="1"/>
      <c r="Q10" s="1"/>
      <c r="R10" s="1"/>
      <c r="S10" s="1"/>
      <c r="T10" s="1" t="s">
        <v>47</v>
      </c>
      <c r="U10" s="1">
        <v>0.2</v>
      </c>
    </row>
    <row r="11" spans="2:21" x14ac:dyDescent="0.3">
      <c r="B11" s="1"/>
      <c r="C11" s="1"/>
      <c r="E11" s="4" t="s">
        <v>114</v>
      </c>
      <c r="F11" s="4">
        <v>0</v>
      </c>
      <c r="G11" s="1"/>
      <c r="H11" s="4" t="s">
        <v>11</v>
      </c>
      <c r="I11" s="4">
        <v>0</v>
      </c>
      <c r="J11" s="1"/>
      <c r="K11" s="4" t="s">
        <v>55</v>
      </c>
      <c r="L11" s="4">
        <v>0.02</v>
      </c>
      <c r="M11" s="1"/>
      <c r="N11" s="1"/>
      <c r="O11" s="1"/>
      <c r="P11" s="1"/>
      <c r="Q11" s="1"/>
      <c r="R11" s="1"/>
      <c r="S11" s="1"/>
      <c r="T11" s="4" t="s">
        <v>19</v>
      </c>
      <c r="U11" s="4">
        <v>8</v>
      </c>
    </row>
    <row r="12" spans="2:21" x14ac:dyDescent="0.3">
      <c r="B12" s="1"/>
      <c r="C12" s="1"/>
      <c r="E12" s="1"/>
      <c r="F12" s="1"/>
      <c r="G12" s="1"/>
      <c r="H12" s="1"/>
      <c r="I12" s="1"/>
      <c r="J12" s="1"/>
      <c r="M12" s="1"/>
      <c r="N12" s="1"/>
      <c r="O12" s="1"/>
      <c r="P12" s="1"/>
      <c r="Q12" s="1"/>
      <c r="R12" s="1"/>
      <c r="S12" s="1"/>
      <c r="T12" s="1" t="s">
        <v>20</v>
      </c>
      <c r="U12" s="1">
        <v>0.10667</v>
      </c>
    </row>
    <row r="13" spans="2:21" x14ac:dyDescent="0.3">
      <c r="B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4" t="s">
        <v>21</v>
      </c>
      <c r="U13" s="4">
        <v>0.10667</v>
      </c>
    </row>
    <row r="14" spans="2:21" x14ac:dyDescent="0.3">
      <c r="B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P14" s="1"/>
      <c r="Q14" s="1"/>
      <c r="R14" s="1"/>
      <c r="S14" s="1"/>
      <c r="T14" s="1" t="s">
        <v>22</v>
      </c>
      <c r="U14" s="1">
        <v>0.10667</v>
      </c>
    </row>
    <row r="15" spans="2:21" x14ac:dyDescent="0.3">
      <c r="S15" s="3"/>
      <c r="T15" s="3"/>
      <c r="U15" s="3"/>
    </row>
    <row r="16" spans="2:21" ht="15" customHeight="1" x14ac:dyDescent="0.3">
      <c r="B16" s="19" t="s">
        <v>73</v>
      </c>
      <c r="C16" s="19"/>
      <c r="E16" s="19" t="s">
        <v>74</v>
      </c>
      <c r="F16" s="19"/>
      <c r="H16" s="19" t="s">
        <v>96</v>
      </c>
      <c r="I16" s="19"/>
      <c r="K16" s="19" t="s">
        <v>116</v>
      </c>
      <c r="L16" s="19"/>
    </row>
    <row r="17" spans="2:12" ht="15" customHeight="1" x14ac:dyDescent="0.3">
      <c r="B17" s="5" t="s">
        <v>77</v>
      </c>
      <c r="C17" s="5" t="s">
        <v>75</v>
      </c>
      <c r="E17" s="5" t="s">
        <v>77</v>
      </c>
      <c r="F17" s="5" t="s">
        <v>75</v>
      </c>
      <c r="H17" s="5" t="s">
        <v>77</v>
      </c>
      <c r="I17" s="5" t="s">
        <v>75</v>
      </c>
      <c r="K17" s="5" t="s">
        <v>77</v>
      </c>
      <c r="L17" s="5" t="s">
        <v>75</v>
      </c>
    </row>
    <row r="18" spans="2:12" x14ac:dyDescent="0.3">
      <c r="B18" s="1" t="s">
        <v>23</v>
      </c>
      <c r="C18" s="1">
        <v>1.0000000000000001E-5</v>
      </c>
      <c r="E18" s="1" t="s">
        <v>32</v>
      </c>
      <c r="F18" s="1">
        <v>2</v>
      </c>
      <c r="H18" s="1" t="s">
        <v>97</v>
      </c>
      <c r="I18" s="1">
        <v>25</v>
      </c>
      <c r="K18" s="1" t="s">
        <v>118</v>
      </c>
      <c r="L18" s="1">
        <f>I6*2/3</f>
        <v>1000</v>
      </c>
    </row>
    <row r="19" spans="2:12" x14ac:dyDescent="0.3">
      <c r="B19" s="4" t="s">
        <v>24</v>
      </c>
      <c r="C19" s="4">
        <v>0</v>
      </c>
      <c r="E19" s="4" t="s">
        <v>33</v>
      </c>
      <c r="F19" s="4">
        <v>2</v>
      </c>
      <c r="I19" s="1"/>
      <c r="K19" s="4" t="s">
        <v>119</v>
      </c>
      <c r="L19" s="4">
        <v>700</v>
      </c>
    </row>
    <row r="20" spans="2:12" x14ac:dyDescent="0.3">
      <c r="B20" s="1" t="s">
        <v>25</v>
      </c>
      <c r="C20" s="1">
        <v>0.01</v>
      </c>
      <c r="E20" s="1" t="s">
        <v>34</v>
      </c>
      <c r="F20" s="1">
        <v>2</v>
      </c>
      <c r="I20" s="1"/>
      <c r="K20" s="1" t="s">
        <v>120</v>
      </c>
      <c r="L20" s="1">
        <f>I8*2/3</f>
        <v>2000</v>
      </c>
    </row>
    <row r="21" spans="2:12" x14ac:dyDescent="0.3">
      <c r="B21" s="4" t="s">
        <v>26</v>
      </c>
      <c r="C21" s="4">
        <v>1.0000000000000001E-5</v>
      </c>
      <c r="E21" s="4" t="s">
        <v>35</v>
      </c>
      <c r="F21" s="4">
        <v>0.5</v>
      </c>
      <c r="I21" s="1"/>
      <c r="K21" s="4" t="s">
        <v>121</v>
      </c>
      <c r="L21" s="4">
        <f>I9</f>
        <v>0</v>
      </c>
    </row>
    <row r="22" spans="2:12" x14ac:dyDescent="0.3">
      <c r="B22" s="1" t="s">
        <v>27</v>
      </c>
      <c r="C22" s="1">
        <v>0</v>
      </c>
      <c r="E22" s="1" t="s">
        <v>36</v>
      </c>
      <c r="F22" s="1">
        <v>0.5</v>
      </c>
      <c r="I22" s="1"/>
      <c r="K22" s="1" t="s">
        <v>122</v>
      </c>
      <c r="L22" s="1">
        <f>I10*2/3</f>
        <v>-2.2139949185626997</v>
      </c>
    </row>
    <row r="23" spans="2:12" x14ac:dyDescent="0.3">
      <c r="B23" s="4" t="s">
        <v>28</v>
      </c>
      <c r="C23" s="4">
        <v>0.01</v>
      </c>
      <c r="E23" s="4" t="s">
        <v>37</v>
      </c>
      <c r="F23" s="4">
        <v>0.5</v>
      </c>
      <c r="I23" s="1"/>
      <c r="K23" s="4" t="s">
        <v>123</v>
      </c>
      <c r="L23" s="4">
        <f>I11*2/3</f>
        <v>0</v>
      </c>
    </row>
    <row r="24" spans="2:12" x14ac:dyDescent="0.3">
      <c r="B24" s="1" t="s">
        <v>29</v>
      </c>
      <c r="C24" s="1">
        <v>1.0000000000000001E-5</v>
      </c>
      <c r="D24" s="1"/>
      <c r="E24" s="1"/>
      <c r="F24" s="1"/>
      <c r="G24" s="1"/>
      <c r="H24" s="1"/>
      <c r="I24" s="1"/>
    </row>
    <row r="25" spans="2:12" x14ac:dyDescent="0.3">
      <c r="B25" s="4" t="s">
        <v>30</v>
      </c>
      <c r="C25" s="4">
        <v>0</v>
      </c>
      <c r="D25" s="1"/>
      <c r="E25" s="1"/>
      <c r="F25" s="1"/>
      <c r="G25" s="1"/>
      <c r="H25" s="1"/>
      <c r="I25" s="1"/>
    </row>
    <row r="26" spans="2:12" x14ac:dyDescent="0.3">
      <c r="B26" s="1" t="s">
        <v>31</v>
      </c>
      <c r="C26" s="1">
        <v>0.01</v>
      </c>
      <c r="D26" s="1"/>
      <c r="E26" s="1"/>
      <c r="F26" s="1"/>
      <c r="G26" s="1"/>
      <c r="H26" s="1"/>
      <c r="I26" s="1"/>
    </row>
    <row r="27" spans="2:12" x14ac:dyDescent="0.3">
      <c r="B27" s="1"/>
      <c r="C27" s="1"/>
      <c r="D27" s="1"/>
      <c r="E27" s="1"/>
      <c r="F27" s="1"/>
      <c r="G27" s="1"/>
      <c r="H27" s="1"/>
      <c r="I27" s="1"/>
    </row>
    <row r="28" spans="2:12" ht="15" customHeight="1" x14ac:dyDescent="0.3">
      <c r="B28" s="19" t="s">
        <v>82</v>
      </c>
      <c r="C28" s="19"/>
      <c r="D28" s="1"/>
      <c r="E28" s="19" t="s">
        <v>83</v>
      </c>
      <c r="F28" s="19"/>
      <c r="G28" s="1"/>
      <c r="H28" s="19" t="s">
        <v>131</v>
      </c>
      <c r="I28" s="19"/>
      <c r="K28" s="19" t="s">
        <v>132</v>
      </c>
      <c r="L28" s="19"/>
    </row>
    <row r="29" spans="2:12" x14ac:dyDescent="0.3">
      <c r="B29" s="5" t="s">
        <v>77</v>
      </c>
      <c r="C29" s="5" t="s">
        <v>75</v>
      </c>
      <c r="D29" s="1"/>
      <c r="E29" s="5" t="s">
        <v>77</v>
      </c>
      <c r="F29" s="5" t="s">
        <v>75</v>
      </c>
      <c r="G29" s="1"/>
      <c r="H29" s="5" t="s">
        <v>77</v>
      </c>
      <c r="I29" s="5" t="s">
        <v>75</v>
      </c>
      <c r="K29" s="5" t="s">
        <v>77</v>
      </c>
      <c r="L29" s="5" t="s">
        <v>75</v>
      </c>
    </row>
    <row r="30" spans="2:12" x14ac:dyDescent="0.3">
      <c r="B30" s="1" t="s">
        <v>107</v>
      </c>
      <c r="C30" s="1" t="b">
        <v>0</v>
      </c>
      <c r="D30" s="1"/>
      <c r="E30" s="1" t="s">
        <v>92</v>
      </c>
      <c r="F30" s="1" t="b">
        <v>0</v>
      </c>
      <c r="G30" s="1"/>
      <c r="H30" s="1" t="s">
        <v>104</v>
      </c>
      <c r="I30" s="1" t="b">
        <v>0</v>
      </c>
      <c r="K30" s="1" t="s">
        <v>133</v>
      </c>
      <c r="L30" s="1" t="b">
        <v>1</v>
      </c>
    </row>
    <row r="31" spans="2:12" x14ac:dyDescent="0.3">
      <c r="B31" s="1" t="s">
        <v>108</v>
      </c>
      <c r="C31" s="1" t="b">
        <v>0</v>
      </c>
      <c r="D31" s="1"/>
      <c r="E31" s="4" t="s">
        <v>93</v>
      </c>
      <c r="F31" s="4">
        <f>15*PI()/180</f>
        <v>0.26179938779914941</v>
      </c>
      <c r="G31" s="1"/>
      <c r="H31" s="4" t="s">
        <v>93</v>
      </c>
      <c r="I31" s="4">
        <f>15*PI()/180</f>
        <v>0.26179938779914941</v>
      </c>
      <c r="K31" s="4" t="s">
        <v>134</v>
      </c>
      <c r="L31" s="4">
        <v>1E-3</v>
      </c>
    </row>
    <row r="32" spans="2:12" x14ac:dyDescent="0.3">
      <c r="B32" s="4" t="s">
        <v>38</v>
      </c>
      <c r="C32" s="4">
        <v>2.5000000000000001E-2</v>
      </c>
      <c r="D32" s="1"/>
      <c r="E32" s="1" t="s">
        <v>94</v>
      </c>
      <c r="F32" s="1">
        <v>2.9000000000000001E-2</v>
      </c>
      <c r="G32" s="1"/>
      <c r="H32" s="1" t="s">
        <v>94</v>
      </c>
      <c r="I32" s="1">
        <v>2.9000000000000001E-2</v>
      </c>
      <c r="K32" s="1" t="s">
        <v>135</v>
      </c>
      <c r="L32" s="1">
        <v>0.1</v>
      </c>
    </row>
    <row r="33" spans="2:12" x14ac:dyDescent="0.3">
      <c r="B33" s="1" t="s">
        <v>39</v>
      </c>
      <c r="C33" s="1">
        <v>7.4999999999999997E-2</v>
      </c>
      <c r="D33" s="1"/>
      <c r="E33" s="4" t="s">
        <v>95</v>
      </c>
      <c r="F33" s="4">
        <v>10000</v>
      </c>
      <c r="G33" s="1"/>
      <c r="H33" s="4" t="s">
        <v>95</v>
      </c>
      <c r="I33" s="4">
        <v>10000</v>
      </c>
      <c r="K33" s="1" t="s">
        <v>136</v>
      </c>
      <c r="L33" s="1" t="b">
        <v>0</v>
      </c>
    </row>
    <row r="34" spans="2:12" x14ac:dyDescent="0.3">
      <c r="B34" s="4" t="s">
        <v>40</v>
      </c>
      <c r="C34" s="4">
        <v>5.0000000000000001E-4</v>
      </c>
      <c r="D34" s="1"/>
      <c r="E34" s="1" t="s">
        <v>98</v>
      </c>
      <c r="F34" s="1">
        <v>10000</v>
      </c>
      <c r="G34" s="1"/>
      <c r="H34" s="1" t="s">
        <v>98</v>
      </c>
      <c r="I34" s="1">
        <v>10000</v>
      </c>
      <c r="K34" s="4" t="s">
        <v>137</v>
      </c>
      <c r="L34" s="4">
        <v>1E-3</v>
      </c>
    </row>
    <row r="35" spans="2:12" x14ac:dyDescent="0.3">
      <c r="B35" s="1" t="s">
        <v>45</v>
      </c>
      <c r="C35" s="1">
        <v>0.01</v>
      </c>
      <c r="D35" s="1"/>
      <c r="E35" s="4" t="s">
        <v>99</v>
      </c>
      <c r="F35" s="4">
        <v>2</v>
      </c>
      <c r="G35" s="1"/>
      <c r="H35" s="4" t="s">
        <v>99</v>
      </c>
      <c r="I35" s="4">
        <v>2</v>
      </c>
      <c r="K35" s="1" t="s">
        <v>138</v>
      </c>
      <c r="L35" s="1">
        <v>0.1</v>
      </c>
    </row>
    <row r="36" spans="2:12" x14ac:dyDescent="0.3">
      <c r="B36" s="1" t="s">
        <v>41</v>
      </c>
      <c r="C36" s="1">
        <v>0.1</v>
      </c>
      <c r="D36" s="1"/>
      <c r="E36" s="1" t="s">
        <v>100</v>
      </c>
      <c r="F36" s="1">
        <v>7.7000000000000002E-3</v>
      </c>
      <c r="G36" s="1"/>
      <c r="H36" s="1" t="s">
        <v>100</v>
      </c>
      <c r="I36" s="1">
        <v>7.7000000000000002E-3</v>
      </c>
      <c r="K36" s="1" t="s">
        <v>139</v>
      </c>
      <c r="L36" s="1" t="b">
        <v>0</v>
      </c>
    </row>
    <row r="37" spans="2:12" x14ac:dyDescent="0.3">
      <c r="B37" s="4" t="s">
        <v>42</v>
      </c>
      <c r="C37" s="4">
        <v>10</v>
      </c>
      <c r="D37" s="1"/>
      <c r="E37" s="4" t="s">
        <v>101</v>
      </c>
      <c r="F37" s="4">
        <f>4.83*10^(-6)</f>
        <v>4.8299999999999995E-6</v>
      </c>
      <c r="G37" s="1"/>
      <c r="H37" s="4" t="s">
        <v>101</v>
      </c>
      <c r="I37" s="4">
        <f>4.83*10^(-6)</f>
        <v>4.8299999999999995E-6</v>
      </c>
      <c r="K37" s="4" t="s">
        <v>140</v>
      </c>
      <c r="L37" s="4">
        <v>1E-3</v>
      </c>
    </row>
    <row r="38" spans="2:12" x14ac:dyDescent="0.3">
      <c r="B38" s="3" t="s">
        <v>130</v>
      </c>
      <c r="C38" s="1">
        <v>5</v>
      </c>
      <c r="E38" s="1" t="s">
        <v>102</v>
      </c>
      <c r="F38" s="1">
        <v>2.9000000000000001E-2</v>
      </c>
      <c r="H38" s="1" t="s">
        <v>102</v>
      </c>
      <c r="I38" s="1">
        <v>2.9000000000000001E-2</v>
      </c>
      <c r="K38" s="1" t="s">
        <v>141</v>
      </c>
      <c r="L38" s="1">
        <v>0.1</v>
      </c>
    </row>
    <row r="39" spans="2:12" x14ac:dyDescent="0.3">
      <c r="H39" s="4" t="s">
        <v>105</v>
      </c>
      <c r="I39" s="4">
        <v>1000</v>
      </c>
      <c r="K39" s="1" t="s">
        <v>142</v>
      </c>
      <c r="L39" s="1" t="b">
        <v>0</v>
      </c>
    </row>
    <row r="40" spans="2:12" x14ac:dyDescent="0.3">
      <c r="H40" s="1" t="s">
        <v>106</v>
      </c>
      <c r="I40" s="1">
        <v>1000</v>
      </c>
      <c r="K40" s="4" t="s">
        <v>143</v>
      </c>
      <c r="L40" s="4">
        <v>1E-3</v>
      </c>
    </row>
    <row r="41" spans="2:12" x14ac:dyDescent="0.3">
      <c r="K41" s="1" t="s">
        <v>144</v>
      </c>
      <c r="L41" s="1">
        <v>0.1</v>
      </c>
    </row>
  </sheetData>
  <mergeCells count="16">
    <mergeCell ref="B2:I2"/>
    <mergeCell ref="B4:C4"/>
    <mergeCell ref="E4:F4"/>
    <mergeCell ref="H4:I4"/>
    <mergeCell ref="K4:L4"/>
    <mergeCell ref="T4:U4"/>
    <mergeCell ref="B16:C16"/>
    <mergeCell ref="E16:F16"/>
    <mergeCell ref="H16:I16"/>
    <mergeCell ref="K16:L16"/>
    <mergeCell ref="N4:O4"/>
    <mergeCell ref="B28:C28"/>
    <mergeCell ref="E28:F28"/>
    <mergeCell ref="H28:I28"/>
    <mergeCell ref="K28:L28"/>
    <mergeCell ref="Q4:R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72314C3-AE9B-4D2B-9D6B-04FC610D9967}">
            <xm:f>NOT(ISERROR(SEARCH(TRUE,B14)))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2" operator="containsText" id="{F6C72848-650F-4BCC-B009-5412ED72413C}">
            <xm:f>NOT(ISERROR(SEARCH(FALSE,B14)))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B14:O28 P15:P28 Q15:U29 B29:P29 B30:U1048576</xm:sqref>
        </x14:conditionalFormatting>
        <x14:conditionalFormatting xmlns:xm="http://schemas.microsoft.com/office/excel/2006/main">
          <x14:cfRule type="containsText" priority="11" operator="containsText" id="{2B4CFA6E-8811-4E36-82B0-5BB76501CE30}">
            <xm:f>NOT(ISERROR(SEARCH(TRUE,B1)))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2" operator="containsText" id="{4A0890A1-8D07-41A5-9753-FA4FEA18F62C}">
            <xm:f>NOT(ISERROR(SEARCH(FALSE,B1)))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B1:U5 B6:D6 B7:J12 B13:S13 P14:S14</xm:sqref>
        </x14:conditionalFormatting>
        <x14:conditionalFormatting xmlns:xm="http://schemas.microsoft.com/office/excel/2006/main">
          <x14:cfRule type="containsText" priority="5" operator="containsText" id="{A42CB41D-E309-4FBC-B379-70C319962A8A}">
            <xm:f>NOT(ISERROR(SEARCH(TRUE,F6)))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6" operator="containsText" id="{1E38188B-3D46-4A3B-91C6-060D60B0DBB6}">
            <xm:f>NOT(ISERROR(SEARCH(FALSE,F6)))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F6:L6</xm:sqref>
        </x14:conditionalFormatting>
        <x14:conditionalFormatting xmlns:xm="http://schemas.microsoft.com/office/excel/2006/main">
          <x14:cfRule type="containsText" priority="3" operator="containsText" id="{DCB0F3BC-F917-4637-A1A0-5695954CC811}">
            <xm:f>NOT(ISERROR(SEARCH(TRUE,K7)))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4" operator="containsText" id="{69037D40-ECBA-470B-A944-BB9ED8D37A05}">
            <xm:f>NOT(ISERROR(SEARCH(FALSE,K7)))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K7:L11</xm:sqref>
        </x14:conditionalFormatting>
        <x14:conditionalFormatting xmlns:xm="http://schemas.microsoft.com/office/excel/2006/main">
          <x14:cfRule type="containsText" priority="7" operator="containsText" id="{FDBA7CDA-E7EF-4BF7-9B36-CA605C333EB6}">
            <xm:f>NOT(ISERROR(SEARCH(TRUE,M6)))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8" operator="containsText" id="{75CAD6A7-D935-410C-90B3-008E896B3977}">
            <xm:f>NOT(ISERROR(SEARCH(FALSE,M6)))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M6:S12</xm:sqref>
        </x14:conditionalFormatting>
        <x14:conditionalFormatting xmlns:xm="http://schemas.microsoft.com/office/excel/2006/main">
          <x14:cfRule type="containsText" priority="9" operator="containsText" id="{260CDE9B-1EDF-4AE7-93E0-11ADB34E4BA4}">
            <xm:f>NOT(ISERROR(SEARCH(TRUE,T6)))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0" operator="containsText" id="{054C107F-F8F3-4330-8C2A-91F550CDB2F0}">
            <xm:f>NOT(ISERROR(SEARCH(FALSE,T6)))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T6:U14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06DB53C-4A97-4D89-8E24-A93B7A213E35}">
          <x14:formula1>
            <xm:f>Dados!$A$2:$A$3</xm:f>
          </x14:formula1>
          <xm:sqref>O6 R6:R7 F30 I30 C30:C31 L30 L33 L36 L39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52A9-9AA3-4BC7-8626-AD533CEB3692}">
  <sheetPr>
    <tabColor theme="7" tint="0.79998168889431442"/>
  </sheetPr>
  <dimension ref="B2:U41"/>
  <sheetViews>
    <sheetView topLeftCell="A8" zoomScale="80" zoomScaleNormal="80" workbookViewId="0">
      <selection activeCell="F40" sqref="F40"/>
    </sheetView>
  </sheetViews>
  <sheetFormatPr defaultColWidth="8.88671875" defaultRowHeight="14.4" x14ac:dyDescent="0.3"/>
  <cols>
    <col min="1" max="1" width="4.44140625" customWidth="1"/>
    <col min="2" max="2" width="19.5546875" bestFit="1" customWidth="1"/>
    <col min="3" max="3" width="18.33203125" customWidth="1"/>
    <col min="4" max="4" width="4.109375" customWidth="1"/>
    <col min="5" max="5" width="15.88671875" customWidth="1"/>
    <col min="6" max="6" width="25.88671875" customWidth="1"/>
    <col min="7" max="7" width="3.88671875" customWidth="1"/>
    <col min="8" max="8" width="15.88671875" customWidth="1"/>
    <col min="9" max="9" width="37.5546875" customWidth="1"/>
    <col min="10" max="10" width="4.6640625" customWidth="1"/>
    <col min="11" max="11" width="23.5546875" customWidth="1"/>
    <col min="12" max="12" width="25" customWidth="1"/>
    <col min="13" max="13" width="4.33203125" customWidth="1"/>
    <col min="14" max="14" width="15.88671875" customWidth="1"/>
    <col min="15" max="15" width="17.33203125" customWidth="1"/>
    <col min="16" max="16" width="4.44140625" customWidth="1"/>
    <col min="17" max="18" width="15.88671875" customWidth="1"/>
    <col min="19" max="19" width="5.44140625" customWidth="1"/>
    <col min="20" max="20" width="15.88671875" customWidth="1"/>
    <col min="21" max="21" width="17.88671875" customWidth="1"/>
    <col min="22" max="22" width="8.33203125" bestFit="1" customWidth="1"/>
    <col min="25" max="25" width="8.33203125" bestFit="1" customWidth="1"/>
    <col min="26" max="26" width="7.5546875" bestFit="1" customWidth="1"/>
    <col min="27" max="27" width="8.33203125" bestFit="1" customWidth="1"/>
    <col min="28" max="28" width="14.88671875" bestFit="1" customWidth="1"/>
    <col min="29" max="29" width="7.6640625" bestFit="1" customWidth="1"/>
    <col min="30" max="30" width="8.33203125" bestFit="1" customWidth="1"/>
    <col min="31" max="31" width="8.109375" bestFit="1" customWidth="1"/>
    <col min="32" max="32" width="7.44140625" bestFit="1" customWidth="1"/>
    <col min="33" max="33" width="8.109375" bestFit="1" customWidth="1"/>
    <col min="34" max="35" width="7.6640625" bestFit="1" customWidth="1"/>
    <col min="36" max="36" width="7.5546875" bestFit="1" customWidth="1"/>
    <col min="37" max="38" width="7.6640625" bestFit="1" customWidth="1"/>
    <col min="39" max="39" width="7.5546875" bestFit="1" customWidth="1"/>
    <col min="40" max="40" width="3" bestFit="1" customWidth="1"/>
    <col min="41" max="41" width="6.33203125" bestFit="1" customWidth="1"/>
    <col min="42" max="42" width="12.44140625" bestFit="1" customWidth="1"/>
    <col min="43" max="43" width="14.5546875" bestFit="1" customWidth="1"/>
    <col min="44" max="44" width="7.88671875" bestFit="1" customWidth="1"/>
    <col min="45" max="45" width="10.88671875" bestFit="1" customWidth="1"/>
    <col min="46" max="46" width="2.5546875" bestFit="1" customWidth="1"/>
    <col min="47" max="47" width="6.44140625" bestFit="1" customWidth="1"/>
    <col min="48" max="48" width="5.109375" bestFit="1" customWidth="1"/>
    <col min="49" max="52" width="9.88671875" bestFit="1" customWidth="1"/>
    <col min="53" max="55" width="14.88671875" bestFit="1" customWidth="1"/>
  </cols>
  <sheetData>
    <row r="2" spans="2:21" ht="42" customHeight="1" x14ac:dyDescent="0.3">
      <c r="B2" s="18" t="s">
        <v>146</v>
      </c>
      <c r="C2" s="18"/>
      <c r="D2" s="18"/>
      <c r="E2" s="18"/>
      <c r="F2" s="18"/>
      <c r="G2" s="18"/>
      <c r="H2" s="18"/>
      <c r="I2" s="1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4" spans="2:21" ht="15" customHeight="1" x14ac:dyDescent="0.3">
      <c r="B4" s="19" t="s">
        <v>78</v>
      </c>
      <c r="C4" s="19"/>
      <c r="E4" s="19" t="s">
        <v>79</v>
      </c>
      <c r="F4" s="19"/>
      <c r="H4" s="19" t="s">
        <v>117</v>
      </c>
      <c r="I4" s="19"/>
      <c r="K4" s="19" t="s">
        <v>71</v>
      </c>
      <c r="L4" s="19"/>
      <c r="N4" s="19" t="s">
        <v>64</v>
      </c>
      <c r="O4" s="19"/>
      <c r="Q4" s="19" t="s">
        <v>80</v>
      </c>
      <c r="R4" s="19"/>
      <c r="T4" s="19" t="s">
        <v>81</v>
      </c>
      <c r="U4" s="19"/>
    </row>
    <row r="5" spans="2:21" s="2" customFormat="1" x14ac:dyDescent="0.3">
      <c r="B5" s="5" t="s">
        <v>77</v>
      </c>
      <c r="C5" s="5" t="s">
        <v>75</v>
      </c>
      <c r="E5" s="5" t="s">
        <v>77</v>
      </c>
      <c r="F5" s="5" t="s">
        <v>75</v>
      </c>
      <c r="H5" s="5" t="s">
        <v>77</v>
      </c>
      <c r="I5" s="5" t="s">
        <v>75</v>
      </c>
      <c r="K5" s="5" t="s">
        <v>77</v>
      </c>
      <c r="L5" s="5" t="s">
        <v>75</v>
      </c>
      <c r="N5" s="5" t="s">
        <v>77</v>
      </c>
      <c r="O5" s="5" t="s">
        <v>75</v>
      </c>
      <c r="Q5" s="5" t="s">
        <v>77</v>
      </c>
      <c r="R5" s="5" t="s">
        <v>75</v>
      </c>
      <c r="T5" s="5" t="s">
        <v>77</v>
      </c>
      <c r="U5" s="5" t="s">
        <v>75</v>
      </c>
    </row>
    <row r="6" spans="2:21" x14ac:dyDescent="0.3">
      <c r="B6" s="1" t="s">
        <v>56</v>
      </c>
      <c r="C6" s="1">
        <v>0.01</v>
      </c>
      <c r="E6" s="13" t="s">
        <v>111</v>
      </c>
      <c r="F6" s="1">
        <v>0</v>
      </c>
      <c r="G6" s="1"/>
      <c r="H6" s="1" t="s">
        <v>6</v>
      </c>
      <c r="I6" s="1">
        <v>1500</v>
      </c>
      <c r="J6" s="1"/>
      <c r="K6" s="3" t="s">
        <v>128</v>
      </c>
      <c r="L6" s="3">
        <f>15*PI()/180</f>
        <v>0.26179938779914941</v>
      </c>
      <c r="M6" s="1"/>
      <c r="N6" s="1" t="s">
        <v>12</v>
      </c>
      <c r="O6" s="1" t="b">
        <v>1</v>
      </c>
      <c r="P6" s="1"/>
      <c r="Q6" s="1" t="s">
        <v>14</v>
      </c>
      <c r="R6" s="1" t="b">
        <v>0</v>
      </c>
      <c r="S6" s="1"/>
      <c r="T6" s="1" t="s">
        <v>16</v>
      </c>
      <c r="U6" s="1">
        <v>2.2000000000000002</v>
      </c>
    </row>
    <row r="7" spans="2:21" x14ac:dyDescent="0.3">
      <c r="B7" s="4" t="s">
        <v>57</v>
      </c>
      <c r="C7" s="4">
        <v>12</v>
      </c>
      <c r="E7" s="4" t="s">
        <v>112</v>
      </c>
      <c r="F7" s="4">
        <v>6878000</v>
      </c>
      <c r="G7" s="1"/>
      <c r="H7" s="4" t="s">
        <v>7</v>
      </c>
      <c r="I7" s="4">
        <v>0</v>
      </c>
      <c r="J7" s="1"/>
      <c r="K7" s="4" t="s">
        <v>127</v>
      </c>
      <c r="L7" s="4">
        <f>30*PI()/180</f>
        <v>0.52359877559829882</v>
      </c>
      <c r="M7" s="1"/>
      <c r="N7" s="4" t="s">
        <v>13</v>
      </c>
      <c r="O7" s="4">
        <v>6000</v>
      </c>
      <c r="P7" s="1"/>
      <c r="Q7" s="4" t="s">
        <v>15</v>
      </c>
      <c r="R7" s="1" t="b">
        <v>0</v>
      </c>
      <c r="S7" s="1"/>
      <c r="T7" s="4" t="s">
        <v>46</v>
      </c>
      <c r="U7" s="4">
        <v>0.2</v>
      </c>
    </row>
    <row r="8" spans="2:21" x14ac:dyDescent="0.3">
      <c r="B8" s="1"/>
      <c r="C8" s="1"/>
      <c r="E8" s="1" t="s">
        <v>2</v>
      </c>
      <c r="F8" s="1">
        <f>97.7*PI()/180</f>
        <v>1.70518667919846</v>
      </c>
      <c r="G8" s="1"/>
      <c r="H8" s="1" t="s">
        <v>8</v>
      </c>
      <c r="I8" s="1">
        <v>3000</v>
      </c>
      <c r="J8" s="1"/>
      <c r="K8" s="3" t="s">
        <v>129</v>
      </c>
      <c r="L8" s="3">
        <f>45*PI()/180</f>
        <v>0.78539816339744828</v>
      </c>
      <c r="M8" s="1"/>
      <c r="N8" s="1"/>
      <c r="O8" s="1"/>
      <c r="P8" s="1"/>
      <c r="Q8" s="1"/>
      <c r="R8" s="1"/>
      <c r="S8" s="1"/>
      <c r="T8" s="1" t="s">
        <v>17</v>
      </c>
      <c r="U8" s="1">
        <v>8</v>
      </c>
    </row>
    <row r="9" spans="2:21" x14ac:dyDescent="0.3">
      <c r="B9" s="1"/>
      <c r="C9" s="1"/>
      <c r="E9" s="4" t="s">
        <v>113</v>
      </c>
      <c r="F9" s="4">
        <f>30*PI()/180</f>
        <v>0.52359877559829882</v>
      </c>
      <c r="G9" s="1"/>
      <c r="H9" s="4" t="s">
        <v>9</v>
      </c>
      <c r="I9" s="4">
        <v>0</v>
      </c>
      <c r="J9" s="1"/>
      <c r="K9" s="4" t="s">
        <v>53</v>
      </c>
      <c r="L9" s="4">
        <v>0</v>
      </c>
      <c r="M9" s="1"/>
      <c r="N9" s="1"/>
      <c r="O9" s="1"/>
      <c r="P9" s="1"/>
      <c r="Q9" s="1"/>
      <c r="R9" s="1"/>
      <c r="S9" s="1"/>
      <c r="T9" s="4" t="s">
        <v>18</v>
      </c>
      <c r="U9" s="4">
        <v>2.2000000000000002</v>
      </c>
    </row>
    <row r="10" spans="2:21" x14ac:dyDescent="0.3">
      <c r="B10" s="1"/>
      <c r="C10" s="1"/>
      <c r="E10" s="1" t="s">
        <v>5</v>
      </c>
      <c r="F10" s="1">
        <f>25*PI()/180</f>
        <v>0.43633231299858238</v>
      </c>
      <c r="G10" s="1"/>
      <c r="H10" s="1" t="s">
        <v>10</v>
      </c>
      <c r="I10" s="1">
        <f>SQRT(2*(Dados!$B$6/SQRT(((F7*(1-F6^2)/(1+F6*COS(F11)))+I6)^2 + (I7)^2 + (I8)^2) - Dados!$B$6/(2*(((SQRT(Dados!$B$6*F7*(1-F6^2)))^2/Dados!$B$6)/(1-F6^2))))-((I9-((SQRT(Dados!$B$6*F7*(1-F6^2)))/((F7*(1-F6^2)/(1+F6*COS(F11)))^2))*I7+(F6*SIN(F11)*SQRT(Dados!$B$6/(F7*(1-F6^2)))))^2-I11^2))-(((SQRT(Dados!$B$6*F7*(1-F6^2)))/((F7*(1-F6^2)/(1+F6*COS(F11)))^2))*(I6+(F7*(1-F6^2)/(1+F6*COS(F11)))))</f>
        <v>-3.3209923778440498</v>
      </c>
      <c r="J10" s="1"/>
      <c r="K10" s="1" t="s">
        <v>54</v>
      </c>
      <c r="L10" s="1">
        <v>0</v>
      </c>
      <c r="M10" s="1"/>
      <c r="N10" s="1"/>
      <c r="O10" s="1"/>
      <c r="P10" s="1"/>
      <c r="Q10" s="1"/>
      <c r="R10" s="1"/>
      <c r="S10" s="1"/>
      <c r="T10" s="1" t="s">
        <v>47</v>
      </c>
      <c r="U10" s="1">
        <v>0.2</v>
      </c>
    </row>
    <row r="11" spans="2:21" x14ac:dyDescent="0.3">
      <c r="B11" s="1"/>
      <c r="C11" s="1"/>
      <c r="E11" s="4" t="s">
        <v>114</v>
      </c>
      <c r="F11" s="4">
        <v>0</v>
      </c>
      <c r="G11" s="1"/>
      <c r="H11" s="4" t="s">
        <v>11</v>
      </c>
      <c r="I11" s="4">
        <v>0</v>
      </c>
      <c r="J11" s="1"/>
      <c r="K11" s="4" t="s">
        <v>55</v>
      </c>
      <c r="L11" s="4">
        <v>0.02</v>
      </c>
      <c r="M11" s="1"/>
      <c r="N11" s="1"/>
      <c r="O11" s="1"/>
      <c r="P11" s="1"/>
      <c r="Q11" s="1"/>
      <c r="R11" s="1"/>
      <c r="S11" s="1"/>
      <c r="T11" s="4" t="s">
        <v>19</v>
      </c>
      <c r="U11" s="4">
        <v>8</v>
      </c>
    </row>
    <row r="12" spans="2:21" x14ac:dyDescent="0.3">
      <c r="B12" s="1"/>
      <c r="C12" s="1"/>
      <c r="E12" s="1"/>
      <c r="F12" s="1"/>
      <c r="G12" s="1"/>
      <c r="H12" s="1"/>
      <c r="I12" s="1"/>
      <c r="J12" s="1"/>
      <c r="M12" s="1"/>
      <c r="N12" s="1"/>
      <c r="O12" s="1"/>
      <c r="P12" s="1"/>
      <c r="Q12" s="1"/>
      <c r="R12" s="1"/>
      <c r="S12" s="1"/>
      <c r="T12" s="1" t="s">
        <v>20</v>
      </c>
      <c r="U12" s="1">
        <v>0.10667</v>
      </c>
    </row>
    <row r="13" spans="2:21" x14ac:dyDescent="0.3">
      <c r="B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4" t="s">
        <v>21</v>
      </c>
      <c r="U13" s="4">
        <v>0.10667</v>
      </c>
    </row>
    <row r="14" spans="2:21" x14ac:dyDescent="0.3">
      <c r="B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 t="s">
        <v>22</v>
      </c>
      <c r="U14" s="1">
        <v>0.10667</v>
      </c>
    </row>
    <row r="15" spans="2:21" x14ac:dyDescent="0.3">
      <c r="S15" s="3"/>
      <c r="T15" s="3"/>
      <c r="U15" s="3"/>
    </row>
    <row r="16" spans="2:21" ht="15" customHeight="1" x14ac:dyDescent="0.3">
      <c r="B16" s="19" t="s">
        <v>73</v>
      </c>
      <c r="C16" s="19"/>
      <c r="E16" s="19" t="s">
        <v>74</v>
      </c>
      <c r="F16" s="19"/>
      <c r="H16" s="19" t="s">
        <v>96</v>
      </c>
      <c r="I16" s="19"/>
      <c r="K16" s="19" t="s">
        <v>116</v>
      </c>
      <c r="L16" s="19"/>
    </row>
    <row r="17" spans="2:17" ht="15" customHeight="1" x14ac:dyDescent="0.3">
      <c r="B17" s="5" t="s">
        <v>77</v>
      </c>
      <c r="C17" s="5" t="s">
        <v>75</v>
      </c>
      <c r="E17" s="5" t="s">
        <v>77</v>
      </c>
      <c r="F17" s="5" t="s">
        <v>75</v>
      </c>
      <c r="H17" s="5" t="s">
        <v>77</v>
      </c>
      <c r="I17" s="5" t="s">
        <v>75</v>
      </c>
      <c r="K17" s="5" t="s">
        <v>77</v>
      </c>
      <c r="L17" s="5" t="s">
        <v>75</v>
      </c>
    </row>
    <row r="18" spans="2:17" x14ac:dyDescent="0.3">
      <c r="B18" s="1" t="s">
        <v>23</v>
      </c>
      <c r="C18" s="1">
        <v>1.0000000000000001E-5</v>
      </c>
      <c r="E18" s="1" t="s">
        <v>32</v>
      </c>
      <c r="F18" s="1">
        <v>2</v>
      </c>
      <c r="H18" s="1" t="s">
        <v>97</v>
      </c>
      <c r="I18" s="1">
        <v>25</v>
      </c>
      <c r="K18" s="1" t="s">
        <v>118</v>
      </c>
      <c r="L18" s="1">
        <f>I6*2/3</f>
        <v>1000</v>
      </c>
    </row>
    <row r="19" spans="2:17" x14ac:dyDescent="0.3">
      <c r="B19" s="4" t="s">
        <v>24</v>
      </c>
      <c r="C19" s="4">
        <v>0</v>
      </c>
      <c r="E19" s="4" t="s">
        <v>33</v>
      </c>
      <c r="F19" s="4">
        <v>2</v>
      </c>
      <c r="I19" s="1"/>
      <c r="K19" s="4" t="s">
        <v>119</v>
      </c>
      <c r="L19" s="4">
        <v>700</v>
      </c>
    </row>
    <row r="20" spans="2:17" x14ac:dyDescent="0.3">
      <c r="B20" s="1" t="s">
        <v>25</v>
      </c>
      <c r="C20" s="1">
        <v>0.01</v>
      </c>
      <c r="E20" s="1" t="s">
        <v>34</v>
      </c>
      <c r="F20" s="1">
        <v>2</v>
      </c>
      <c r="I20" s="1"/>
      <c r="K20" s="1" t="s">
        <v>120</v>
      </c>
      <c r="L20" s="1">
        <f>I8*2/3</f>
        <v>2000</v>
      </c>
    </row>
    <row r="21" spans="2:17" x14ac:dyDescent="0.3">
      <c r="B21" s="4" t="s">
        <v>26</v>
      </c>
      <c r="C21" s="4">
        <v>1.0000000000000001E-5</v>
      </c>
      <c r="E21" s="4" t="s">
        <v>35</v>
      </c>
      <c r="F21" s="4">
        <v>0.5</v>
      </c>
      <c r="I21" s="1"/>
      <c r="K21" s="4" t="s">
        <v>121</v>
      </c>
      <c r="L21" s="4">
        <f>I9</f>
        <v>0</v>
      </c>
    </row>
    <row r="22" spans="2:17" x14ac:dyDescent="0.3">
      <c r="B22" s="1" t="s">
        <v>27</v>
      </c>
      <c r="C22" s="1">
        <v>0</v>
      </c>
      <c r="E22" s="1" t="s">
        <v>36</v>
      </c>
      <c r="F22" s="1">
        <v>0.5</v>
      </c>
      <c r="I22" s="1"/>
      <c r="K22" s="1" t="s">
        <v>122</v>
      </c>
      <c r="L22" s="1">
        <f>I10*2/3</f>
        <v>-2.2139949185626997</v>
      </c>
    </row>
    <row r="23" spans="2:17" x14ac:dyDescent="0.3">
      <c r="B23" s="4" t="s">
        <v>28</v>
      </c>
      <c r="C23" s="4">
        <v>0.01</v>
      </c>
      <c r="E23" s="4" t="s">
        <v>37</v>
      </c>
      <c r="F23" s="4">
        <v>0.5</v>
      </c>
      <c r="I23" s="1"/>
      <c r="K23" s="4" t="s">
        <v>123</v>
      </c>
      <c r="L23" s="4">
        <f>I11*2/3</f>
        <v>0</v>
      </c>
    </row>
    <row r="24" spans="2:17" x14ac:dyDescent="0.3">
      <c r="B24" s="1" t="s">
        <v>29</v>
      </c>
      <c r="C24" s="1">
        <v>1.0000000000000001E-5</v>
      </c>
      <c r="D24" s="1"/>
      <c r="E24" s="1"/>
      <c r="F24" s="1"/>
      <c r="G24" s="1"/>
      <c r="H24" s="1"/>
      <c r="I24" s="1"/>
    </row>
    <row r="25" spans="2:17" x14ac:dyDescent="0.3">
      <c r="B25" s="4" t="s">
        <v>30</v>
      </c>
      <c r="C25" s="4">
        <v>0</v>
      </c>
      <c r="D25" s="1"/>
      <c r="E25" s="1"/>
      <c r="F25" s="1"/>
      <c r="G25" s="1"/>
      <c r="H25" s="1"/>
      <c r="I25" s="1"/>
    </row>
    <row r="26" spans="2:17" x14ac:dyDescent="0.3">
      <c r="B26" s="1" t="s">
        <v>31</v>
      </c>
      <c r="C26" s="1">
        <v>0.01</v>
      </c>
      <c r="D26" s="1"/>
      <c r="E26" s="1"/>
      <c r="F26" s="1"/>
      <c r="G26" s="1"/>
      <c r="H26" s="1"/>
      <c r="I26" s="1"/>
    </row>
    <row r="27" spans="2:17" x14ac:dyDescent="0.3">
      <c r="B27" s="1"/>
      <c r="C27" s="1"/>
      <c r="D27" s="1"/>
      <c r="E27" s="1"/>
      <c r="F27" s="1"/>
      <c r="G27" s="1"/>
      <c r="H27" s="1"/>
      <c r="I27" s="1"/>
    </row>
    <row r="28" spans="2:17" ht="15" customHeight="1" x14ac:dyDescent="0.3">
      <c r="B28" s="19" t="s">
        <v>82</v>
      </c>
      <c r="C28" s="19"/>
      <c r="D28" s="1"/>
      <c r="E28" s="19" t="s">
        <v>83</v>
      </c>
      <c r="F28" s="19"/>
      <c r="G28" s="1"/>
      <c r="H28" s="19" t="s">
        <v>131</v>
      </c>
      <c r="I28" s="19"/>
      <c r="K28" s="19" t="s">
        <v>132</v>
      </c>
      <c r="L28" s="19"/>
    </row>
    <row r="29" spans="2:17" x14ac:dyDescent="0.3">
      <c r="B29" s="5" t="s">
        <v>77</v>
      </c>
      <c r="C29" s="5" t="s">
        <v>75</v>
      </c>
      <c r="D29" s="1"/>
      <c r="E29" s="5" t="s">
        <v>77</v>
      </c>
      <c r="F29" s="5" t="s">
        <v>75</v>
      </c>
      <c r="G29" s="1"/>
      <c r="H29" s="5" t="s">
        <v>77</v>
      </c>
      <c r="I29" s="5" t="s">
        <v>75</v>
      </c>
      <c r="K29" s="5" t="s">
        <v>77</v>
      </c>
      <c r="L29" s="5" t="s">
        <v>75</v>
      </c>
      <c r="Q29" s="1"/>
    </row>
    <row r="30" spans="2:17" x14ac:dyDescent="0.3">
      <c r="B30" s="1" t="s">
        <v>107</v>
      </c>
      <c r="C30" s="1" t="b">
        <v>1</v>
      </c>
      <c r="D30" s="1"/>
      <c r="E30" s="1" t="s">
        <v>92</v>
      </c>
      <c r="F30" s="1" t="b">
        <v>0</v>
      </c>
      <c r="G30" s="1"/>
      <c r="H30" s="1" t="s">
        <v>104</v>
      </c>
      <c r="I30" s="1" t="b">
        <v>0</v>
      </c>
      <c r="K30" s="1" t="s">
        <v>133</v>
      </c>
      <c r="L30" s="1" t="b">
        <v>0</v>
      </c>
    </row>
    <row r="31" spans="2:17" x14ac:dyDescent="0.3">
      <c r="B31" s="1" t="s">
        <v>108</v>
      </c>
      <c r="C31" s="1" t="b">
        <v>1</v>
      </c>
      <c r="D31" s="1"/>
      <c r="E31" s="4" t="s">
        <v>93</v>
      </c>
      <c r="F31" s="4">
        <f>15*PI()/180</f>
        <v>0.26179938779914941</v>
      </c>
      <c r="G31" s="1"/>
      <c r="H31" s="4" t="s">
        <v>93</v>
      </c>
      <c r="I31" s="4">
        <f>15*PI()/180</f>
        <v>0.26179938779914941</v>
      </c>
      <c r="K31" s="4" t="s">
        <v>134</v>
      </c>
      <c r="L31" s="4">
        <v>1E-3</v>
      </c>
    </row>
    <row r="32" spans="2:17" x14ac:dyDescent="0.3">
      <c r="B32" s="4" t="s">
        <v>38</v>
      </c>
      <c r="C32" s="4">
        <v>2.5000000000000001E-2</v>
      </c>
      <c r="D32" s="1"/>
      <c r="E32" s="1" t="s">
        <v>94</v>
      </c>
      <c r="F32" s="1">
        <v>2.9000000000000001E-2</v>
      </c>
      <c r="G32" s="1"/>
      <c r="H32" s="1" t="s">
        <v>94</v>
      </c>
      <c r="I32" s="1">
        <v>2.9000000000000001E-2</v>
      </c>
      <c r="K32" s="1" t="s">
        <v>135</v>
      </c>
      <c r="L32" s="1">
        <v>0.1</v>
      </c>
    </row>
    <row r="33" spans="2:12" x14ac:dyDescent="0.3">
      <c r="B33" s="1" t="s">
        <v>39</v>
      </c>
      <c r="C33" s="1">
        <v>7.4999999999999997E-2</v>
      </c>
      <c r="D33" s="1"/>
      <c r="E33" s="4" t="s">
        <v>95</v>
      </c>
      <c r="F33" s="4">
        <v>10000</v>
      </c>
      <c r="G33" s="1"/>
      <c r="H33" s="4" t="s">
        <v>95</v>
      </c>
      <c r="I33" s="4">
        <v>10000</v>
      </c>
      <c r="K33" s="1" t="s">
        <v>136</v>
      </c>
      <c r="L33" s="1" t="b">
        <v>0</v>
      </c>
    </row>
    <row r="34" spans="2:12" x14ac:dyDescent="0.3">
      <c r="B34" s="4" t="s">
        <v>40</v>
      </c>
      <c r="C34" s="4">
        <v>5.0000000000000001E-4</v>
      </c>
      <c r="D34" s="1"/>
      <c r="E34" s="1" t="s">
        <v>98</v>
      </c>
      <c r="F34" s="1">
        <v>10000</v>
      </c>
      <c r="G34" s="1"/>
      <c r="H34" s="1" t="s">
        <v>98</v>
      </c>
      <c r="I34" s="1">
        <v>10000</v>
      </c>
      <c r="K34" s="4" t="s">
        <v>137</v>
      </c>
      <c r="L34" s="4">
        <v>1E-3</v>
      </c>
    </row>
    <row r="35" spans="2:12" x14ac:dyDescent="0.3">
      <c r="B35" s="1" t="s">
        <v>45</v>
      </c>
      <c r="C35" s="1">
        <v>0.01</v>
      </c>
      <c r="D35" s="1"/>
      <c r="E35" s="4" t="s">
        <v>99</v>
      </c>
      <c r="F35" s="4">
        <v>2</v>
      </c>
      <c r="G35" s="1"/>
      <c r="H35" s="4" t="s">
        <v>99</v>
      </c>
      <c r="I35" s="4">
        <v>2</v>
      </c>
      <c r="K35" s="1" t="s">
        <v>138</v>
      </c>
      <c r="L35" s="1">
        <v>0.1</v>
      </c>
    </row>
    <row r="36" spans="2:12" x14ac:dyDescent="0.3">
      <c r="B36" s="1" t="s">
        <v>41</v>
      </c>
      <c r="C36" s="14" t="s">
        <v>147</v>
      </c>
      <c r="D36" s="1"/>
      <c r="E36" s="1" t="s">
        <v>100</v>
      </c>
      <c r="F36" s="1">
        <v>7.7000000000000002E-3</v>
      </c>
      <c r="G36" s="1"/>
      <c r="H36" s="1" t="s">
        <v>100</v>
      </c>
      <c r="I36" s="1">
        <v>7.7000000000000002E-3</v>
      </c>
      <c r="K36" s="1" t="s">
        <v>139</v>
      </c>
      <c r="L36" s="1" t="b">
        <v>0</v>
      </c>
    </row>
    <row r="37" spans="2:12" x14ac:dyDescent="0.3">
      <c r="B37" s="4" t="s">
        <v>42</v>
      </c>
      <c r="C37" s="14" t="s">
        <v>147</v>
      </c>
      <c r="D37" s="1"/>
      <c r="E37" s="4" t="s">
        <v>101</v>
      </c>
      <c r="F37" s="4">
        <f>4.83*10^(-6)</f>
        <v>4.8299999999999995E-6</v>
      </c>
      <c r="G37" s="1"/>
      <c r="H37" s="4" t="s">
        <v>101</v>
      </c>
      <c r="I37" s="4">
        <f>4.83*10^(-6)</f>
        <v>4.8299999999999995E-6</v>
      </c>
      <c r="K37" s="4" t="s">
        <v>140</v>
      </c>
      <c r="L37" s="4">
        <v>1E-3</v>
      </c>
    </row>
    <row r="38" spans="2:12" x14ac:dyDescent="0.3">
      <c r="B38" s="3" t="s">
        <v>130</v>
      </c>
      <c r="C38" s="1">
        <v>5</v>
      </c>
      <c r="E38" s="1" t="s">
        <v>102</v>
      </c>
      <c r="F38" s="1">
        <v>2.9000000000000001E-2</v>
      </c>
      <c r="H38" s="1" t="s">
        <v>102</v>
      </c>
      <c r="I38" s="1">
        <v>2.9000000000000001E-2</v>
      </c>
      <c r="K38" s="1" t="s">
        <v>141</v>
      </c>
      <c r="L38" s="1">
        <v>0.1</v>
      </c>
    </row>
    <row r="39" spans="2:12" x14ac:dyDescent="0.3">
      <c r="H39" s="4" t="s">
        <v>105</v>
      </c>
      <c r="I39" s="4">
        <v>1000</v>
      </c>
      <c r="K39" s="1" t="s">
        <v>142</v>
      </c>
      <c r="L39" s="1" t="b">
        <v>0</v>
      </c>
    </row>
    <row r="40" spans="2:12" x14ac:dyDescent="0.3">
      <c r="H40" s="1" t="s">
        <v>106</v>
      </c>
      <c r="I40" s="1">
        <v>1000</v>
      </c>
      <c r="K40" s="4" t="s">
        <v>143</v>
      </c>
      <c r="L40" s="4">
        <v>1E-3</v>
      </c>
    </row>
    <row r="41" spans="2:12" x14ac:dyDescent="0.3">
      <c r="K41" s="1" t="s">
        <v>144</v>
      </c>
      <c r="L41" s="1">
        <v>0.1</v>
      </c>
    </row>
  </sheetData>
  <mergeCells count="16">
    <mergeCell ref="B2:I2"/>
    <mergeCell ref="B4:C4"/>
    <mergeCell ref="E4:F4"/>
    <mergeCell ref="H4:I4"/>
    <mergeCell ref="K4:L4"/>
    <mergeCell ref="T4:U4"/>
    <mergeCell ref="B16:C16"/>
    <mergeCell ref="E16:F16"/>
    <mergeCell ref="H16:I16"/>
    <mergeCell ref="K16:L16"/>
    <mergeCell ref="N4:O4"/>
    <mergeCell ref="B28:C28"/>
    <mergeCell ref="E28:F28"/>
    <mergeCell ref="H28:I28"/>
    <mergeCell ref="K28:L28"/>
    <mergeCell ref="Q4:R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689CB032-E1CC-4F37-BD33-CE09386A7284}">
            <xm:f>NOT(ISERROR(SEARCH(TRUE,B1)))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0" operator="containsText" id="{9E8FA36D-D3A8-494E-BA9B-69F02AA4EF9C}">
            <xm:f>NOT(ISERROR(SEARCH(FALSE,B1)))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B1:U5 B6:D6 B7:J12 B13:S14 B15:U1048576</xm:sqref>
        </x14:conditionalFormatting>
        <x14:conditionalFormatting xmlns:xm="http://schemas.microsoft.com/office/excel/2006/main">
          <x14:cfRule type="containsText" priority="3" operator="containsText" id="{121616D0-D304-4289-92B9-B5B5518CEF35}">
            <xm:f>NOT(ISERROR(SEARCH(TRUE,F6)))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4" operator="containsText" id="{D63D1AFC-28DA-44BB-8B33-AC03E54872BC}">
            <xm:f>NOT(ISERROR(SEARCH(FALSE,F6)))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F6:L6</xm:sqref>
        </x14:conditionalFormatting>
        <x14:conditionalFormatting xmlns:xm="http://schemas.microsoft.com/office/excel/2006/main">
          <x14:cfRule type="containsText" priority="1" operator="containsText" id="{51341B77-8EC4-4E33-B308-6458DAAD4445}">
            <xm:f>NOT(ISERROR(SEARCH(TRUE,K7)))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2" operator="containsText" id="{AE182E7A-7F4E-457A-B553-B509B0827481}">
            <xm:f>NOT(ISERROR(SEARCH(FALSE,K7)))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K7:L11</xm:sqref>
        </x14:conditionalFormatting>
        <x14:conditionalFormatting xmlns:xm="http://schemas.microsoft.com/office/excel/2006/main">
          <x14:cfRule type="containsText" priority="5" operator="containsText" id="{7AB8F5B3-CC1F-4D70-B5B2-ECF4CC2C8250}">
            <xm:f>NOT(ISERROR(SEARCH(TRUE,M6)))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6" operator="containsText" id="{3E7E0AA6-4EA1-4254-B996-30B1BAA84A51}">
            <xm:f>NOT(ISERROR(SEARCH(FALSE,M6)))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M6:S12</xm:sqref>
        </x14:conditionalFormatting>
        <x14:conditionalFormatting xmlns:xm="http://schemas.microsoft.com/office/excel/2006/main">
          <x14:cfRule type="containsText" priority="7" operator="containsText" id="{D29BE352-910A-402A-AB86-CFF358360308}">
            <xm:f>NOT(ISERROR(SEARCH(TRUE,T6)))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8" operator="containsText" id="{EAA6B990-7B44-4FF2-AA42-FC7B0ED55DB7}">
            <xm:f>NOT(ISERROR(SEARCH(FALSE,T6)))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T6:U14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86BEC7-4C40-4B64-8DC9-4E8C15D7795D}">
          <x14:formula1>
            <xm:f>Dados!$A$2:$A$3</xm:f>
          </x14:formula1>
          <xm:sqref>O6 R6:R7 F30 I30 C30:C31 L30 L33 L36 L39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78BE3-F10E-4EA6-989D-D64E3A891C5E}">
  <dimension ref="B2:U42"/>
  <sheetViews>
    <sheetView zoomScale="80" zoomScaleNormal="80" workbookViewId="0">
      <selection sqref="A1:XFD1048576"/>
    </sheetView>
  </sheetViews>
  <sheetFormatPr defaultColWidth="8.88671875" defaultRowHeight="14.4" x14ac:dyDescent="0.3"/>
  <cols>
    <col min="1" max="1" width="4.44140625" customWidth="1"/>
    <col min="2" max="2" width="19.5546875" bestFit="1" customWidth="1"/>
    <col min="3" max="3" width="18.33203125" customWidth="1"/>
    <col min="4" max="4" width="4.109375" customWidth="1"/>
    <col min="5" max="5" width="15.88671875" customWidth="1"/>
    <col min="6" max="6" width="25.88671875" customWidth="1"/>
    <col min="7" max="7" width="3.88671875" customWidth="1"/>
    <col min="8" max="8" width="15.88671875" customWidth="1"/>
    <col min="9" max="9" width="37.5546875" customWidth="1"/>
    <col min="10" max="10" width="4.6640625" customWidth="1"/>
    <col min="11" max="11" width="23.5546875" customWidth="1"/>
    <col min="12" max="12" width="25" customWidth="1"/>
    <col min="13" max="13" width="4.33203125" customWidth="1"/>
    <col min="14" max="14" width="15.88671875" customWidth="1"/>
    <col min="15" max="15" width="17.33203125" customWidth="1"/>
    <col min="16" max="16" width="4.44140625" customWidth="1"/>
    <col min="17" max="18" width="15.88671875" customWidth="1"/>
    <col min="19" max="19" width="5.44140625" customWidth="1"/>
    <col min="20" max="20" width="15.88671875" customWidth="1"/>
    <col min="21" max="21" width="17.88671875" customWidth="1"/>
    <col min="22" max="22" width="8.33203125" bestFit="1" customWidth="1"/>
    <col min="25" max="25" width="8.33203125" bestFit="1" customWidth="1"/>
    <col min="26" max="26" width="7.5546875" bestFit="1" customWidth="1"/>
    <col min="27" max="27" width="8.33203125" bestFit="1" customWidth="1"/>
    <col min="28" max="28" width="14.88671875" bestFit="1" customWidth="1"/>
    <col min="29" max="29" width="7.6640625" bestFit="1" customWidth="1"/>
    <col min="30" max="30" width="8.33203125" bestFit="1" customWidth="1"/>
    <col min="31" max="31" width="8.109375" bestFit="1" customWidth="1"/>
    <col min="32" max="32" width="7.44140625" bestFit="1" customWidth="1"/>
    <col min="33" max="33" width="8.109375" bestFit="1" customWidth="1"/>
    <col min="34" max="35" width="7.6640625" bestFit="1" customWidth="1"/>
    <col min="36" max="36" width="7.5546875" bestFit="1" customWidth="1"/>
    <col min="37" max="38" width="7.6640625" bestFit="1" customWidth="1"/>
    <col min="39" max="39" width="7.5546875" bestFit="1" customWidth="1"/>
    <col min="40" max="40" width="3" bestFit="1" customWidth="1"/>
    <col min="41" max="41" width="6.33203125" bestFit="1" customWidth="1"/>
    <col min="42" max="42" width="12.44140625" bestFit="1" customWidth="1"/>
    <col min="43" max="43" width="14.5546875" bestFit="1" customWidth="1"/>
    <col min="44" max="44" width="7.88671875" bestFit="1" customWidth="1"/>
    <col min="45" max="45" width="10.88671875" bestFit="1" customWidth="1"/>
    <col min="46" max="46" width="2.5546875" bestFit="1" customWidth="1"/>
    <col min="47" max="47" width="6.44140625" bestFit="1" customWidth="1"/>
    <col min="48" max="48" width="5.109375" bestFit="1" customWidth="1"/>
    <col min="49" max="52" width="9.88671875" bestFit="1" customWidth="1"/>
    <col min="53" max="55" width="14.88671875" bestFit="1" customWidth="1"/>
  </cols>
  <sheetData>
    <row r="2" spans="2:21" ht="42" customHeight="1" x14ac:dyDescent="0.3">
      <c r="B2" s="18" t="s">
        <v>148</v>
      </c>
      <c r="C2" s="18"/>
      <c r="D2" s="18"/>
      <c r="E2" s="18"/>
      <c r="F2" s="18"/>
      <c r="G2" s="18"/>
      <c r="H2" s="18"/>
      <c r="I2" s="1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4" spans="2:21" ht="15" customHeight="1" x14ac:dyDescent="0.3">
      <c r="B4" s="19" t="s">
        <v>78</v>
      </c>
      <c r="C4" s="19"/>
      <c r="E4" s="19" t="s">
        <v>79</v>
      </c>
      <c r="F4" s="19"/>
      <c r="H4" s="19" t="s">
        <v>117</v>
      </c>
      <c r="I4" s="19"/>
      <c r="K4" s="19" t="s">
        <v>71</v>
      </c>
      <c r="L4" s="19"/>
      <c r="N4" s="19" t="s">
        <v>64</v>
      </c>
      <c r="O4" s="19"/>
      <c r="Q4" s="19" t="s">
        <v>80</v>
      </c>
      <c r="R4" s="19"/>
      <c r="T4" s="19" t="s">
        <v>81</v>
      </c>
      <c r="U4" s="19"/>
    </row>
    <row r="5" spans="2:21" s="2" customFormat="1" x14ac:dyDescent="0.3">
      <c r="B5" s="5" t="s">
        <v>77</v>
      </c>
      <c r="C5" s="5" t="s">
        <v>75</v>
      </c>
      <c r="E5" s="5" t="s">
        <v>77</v>
      </c>
      <c r="F5" s="5" t="s">
        <v>75</v>
      </c>
      <c r="H5" s="5" t="s">
        <v>77</v>
      </c>
      <c r="I5" s="5" t="s">
        <v>75</v>
      </c>
      <c r="K5" s="5" t="s">
        <v>77</v>
      </c>
      <c r="L5" s="5" t="s">
        <v>75</v>
      </c>
      <c r="N5" s="5" t="s">
        <v>77</v>
      </c>
      <c r="O5" s="5" t="s">
        <v>75</v>
      </c>
      <c r="Q5" s="5" t="s">
        <v>77</v>
      </c>
      <c r="R5" s="5" t="s">
        <v>75</v>
      </c>
      <c r="T5" s="5" t="s">
        <v>77</v>
      </c>
      <c r="U5" s="5" t="s">
        <v>75</v>
      </c>
    </row>
    <row r="6" spans="2:21" x14ac:dyDescent="0.3">
      <c r="B6" s="1" t="s">
        <v>56</v>
      </c>
      <c r="C6" s="1">
        <v>0.01</v>
      </c>
      <c r="E6" s="13" t="s">
        <v>111</v>
      </c>
      <c r="F6" s="1">
        <v>0</v>
      </c>
      <c r="G6" s="1"/>
      <c r="H6" s="1" t="s">
        <v>6</v>
      </c>
      <c r="I6" s="1">
        <v>1500</v>
      </c>
      <c r="J6" s="1"/>
      <c r="K6" s="3" t="s">
        <v>128</v>
      </c>
      <c r="L6" s="3">
        <f>15*PI()/180</f>
        <v>0.26179938779914941</v>
      </c>
      <c r="M6" s="1"/>
      <c r="N6" s="1" t="s">
        <v>12</v>
      </c>
      <c r="O6" s="1" t="b">
        <v>1</v>
      </c>
      <c r="P6" s="1"/>
      <c r="Q6" s="1" t="s">
        <v>14</v>
      </c>
      <c r="R6" s="1" t="b">
        <v>0</v>
      </c>
      <c r="S6" s="1"/>
      <c r="T6" s="1" t="s">
        <v>16</v>
      </c>
      <c r="U6" s="1">
        <v>2.2000000000000002</v>
      </c>
    </row>
    <row r="7" spans="2:21" x14ac:dyDescent="0.3">
      <c r="B7" s="4" t="s">
        <v>57</v>
      </c>
      <c r="C7" s="4">
        <v>12</v>
      </c>
      <c r="E7" s="4" t="s">
        <v>112</v>
      </c>
      <c r="F7" s="4">
        <v>6878000</v>
      </c>
      <c r="G7" s="1"/>
      <c r="H7" s="4" t="s">
        <v>7</v>
      </c>
      <c r="I7" s="4">
        <v>0</v>
      </c>
      <c r="J7" s="1"/>
      <c r="K7" s="4" t="s">
        <v>127</v>
      </c>
      <c r="L7" s="4">
        <f>30*PI()/180</f>
        <v>0.52359877559829882</v>
      </c>
      <c r="M7" s="1"/>
      <c r="N7" s="4" t="s">
        <v>13</v>
      </c>
      <c r="O7" s="4">
        <v>6000</v>
      </c>
      <c r="P7" s="1"/>
      <c r="Q7" s="4" t="s">
        <v>15</v>
      </c>
      <c r="R7" s="1" t="b">
        <v>0</v>
      </c>
      <c r="S7" s="1"/>
      <c r="T7" s="4" t="s">
        <v>46</v>
      </c>
      <c r="U7" s="4">
        <v>0.2</v>
      </c>
    </row>
    <row r="8" spans="2:21" x14ac:dyDescent="0.3">
      <c r="B8" s="1"/>
      <c r="C8" s="1"/>
      <c r="E8" s="1" t="s">
        <v>2</v>
      </c>
      <c r="F8" s="1">
        <f>97.7*PI()/180</f>
        <v>1.70518667919846</v>
      </c>
      <c r="G8" s="1"/>
      <c r="H8" s="1" t="s">
        <v>8</v>
      </c>
      <c r="I8" s="1">
        <v>3000</v>
      </c>
      <c r="J8" s="1"/>
      <c r="K8" s="3" t="s">
        <v>129</v>
      </c>
      <c r="L8" s="3">
        <f>45*PI()/180</f>
        <v>0.78539816339744828</v>
      </c>
      <c r="M8" s="1"/>
      <c r="N8" s="1"/>
      <c r="O8" s="1"/>
      <c r="P8" s="1"/>
      <c r="Q8" s="1"/>
      <c r="R8" s="1"/>
      <c r="S8" s="1"/>
      <c r="T8" s="1" t="s">
        <v>17</v>
      </c>
      <c r="U8" s="1">
        <v>8</v>
      </c>
    </row>
    <row r="9" spans="2:21" x14ac:dyDescent="0.3">
      <c r="B9" s="1"/>
      <c r="C9" s="1"/>
      <c r="E9" s="4" t="s">
        <v>113</v>
      </c>
      <c r="F9" s="4">
        <f>30*PI()/180</f>
        <v>0.52359877559829882</v>
      </c>
      <c r="G9" s="1"/>
      <c r="H9" s="4" t="s">
        <v>9</v>
      </c>
      <c r="I9" s="4">
        <v>0</v>
      </c>
      <c r="J9" s="1"/>
      <c r="K9" s="4" t="s">
        <v>53</v>
      </c>
      <c r="L9" s="4">
        <v>0</v>
      </c>
      <c r="M9" s="1"/>
      <c r="N9" s="1"/>
      <c r="O9" s="1"/>
      <c r="P9" s="1"/>
      <c r="Q9" s="1"/>
      <c r="R9" s="1"/>
      <c r="S9" s="1"/>
      <c r="T9" s="4" t="s">
        <v>18</v>
      </c>
      <c r="U9" s="4">
        <v>2.2000000000000002</v>
      </c>
    </row>
    <row r="10" spans="2:21" x14ac:dyDescent="0.3">
      <c r="B10" s="1"/>
      <c r="C10" s="1"/>
      <c r="E10" s="1" t="s">
        <v>5</v>
      </c>
      <c r="F10" s="1">
        <f>25*PI()/180</f>
        <v>0.43633231299858238</v>
      </c>
      <c r="G10" s="1"/>
      <c r="H10" s="1" t="s">
        <v>10</v>
      </c>
      <c r="I10" s="1">
        <f>SQRT(2*(Dados!$B$6/SQRT(((F7*(1-F6^2)/(1+F6*COS(F11)))+I6)^2 + (I7)^2 + (I8)^2) - Dados!$B$6/(2*(((SQRT(Dados!$B$6*F7*(1-F6^2)))^2/Dados!$B$6)/(1-F6^2))))-((I9-((SQRT(Dados!$B$6*F7*(1-F6^2)))/((F7*(1-F6^2)/(1+F6*COS(F11)))^2))*I7+(F6*SIN(F11)*SQRT(Dados!$B$6/(F7*(1-F6^2)))))^2-I11^2))-(((SQRT(Dados!$B$6*F7*(1-F6^2)))/((F7*(1-F6^2)/(1+F6*COS(F11)))^2))*(I6+(F7*(1-F6^2)/(1+F6*COS(F11)))))</f>
        <v>-3.3209923778440498</v>
      </c>
      <c r="J10" s="1"/>
      <c r="K10" s="1" t="s">
        <v>54</v>
      </c>
      <c r="L10" s="1">
        <v>0</v>
      </c>
      <c r="M10" s="1"/>
      <c r="N10" s="1"/>
      <c r="O10" s="1"/>
      <c r="P10" s="1"/>
      <c r="Q10" s="1"/>
      <c r="R10" s="1"/>
      <c r="S10" s="1"/>
      <c r="T10" s="1" t="s">
        <v>47</v>
      </c>
      <c r="U10" s="1">
        <v>0.2</v>
      </c>
    </row>
    <row r="11" spans="2:21" x14ac:dyDescent="0.3">
      <c r="B11" s="1"/>
      <c r="C11" s="1"/>
      <c r="E11" s="4" t="s">
        <v>114</v>
      </c>
      <c r="F11" s="4">
        <v>0</v>
      </c>
      <c r="G11" s="1"/>
      <c r="H11" s="4" t="s">
        <v>11</v>
      </c>
      <c r="I11" s="4">
        <v>0</v>
      </c>
      <c r="J11" s="1"/>
      <c r="K11" s="4" t="s">
        <v>55</v>
      </c>
      <c r="L11" s="4">
        <v>0.02</v>
      </c>
      <c r="M11" s="1"/>
      <c r="N11" s="1"/>
      <c r="O11" s="1"/>
      <c r="P11" s="1"/>
      <c r="Q11" s="1"/>
      <c r="R11" s="1"/>
      <c r="S11" s="1"/>
      <c r="T11" s="4" t="s">
        <v>19</v>
      </c>
      <c r="U11" s="4">
        <v>8</v>
      </c>
    </row>
    <row r="12" spans="2:21" x14ac:dyDescent="0.3">
      <c r="B12" s="1"/>
      <c r="C12" s="1"/>
      <c r="E12" s="1"/>
      <c r="F12" s="1"/>
      <c r="G12" s="1"/>
      <c r="H12" s="1"/>
      <c r="I12" s="1"/>
      <c r="J12" s="1"/>
      <c r="M12" s="1"/>
      <c r="N12" s="1"/>
      <c r="O12" s="1"/>
      <c r="P12" s="1"/>
      <c r="Q12" s="1"/>
      <c r="R12" s="1"/>
      <c r="S12" s="1"/>
      <c r="T12" s="1" t="s">
        <v>20</v>
      </c>
      <c r="U12" s="1">
        <v>0.10667</v>
      </c>
    </row>
    <row r="13" spans="2:21" x14ac:dyDescent="0.3">
      <c r="B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4" t="s">
        <v>21</v>
      </c>
      <c r="U13" s="4">
        <v>0.10667</v>
      </c>
    </row>
    <row r="14" spans="2:21" x14ac:dyDescent="0.3">
      <c r="B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 t="s">
        <v>22</v>
      </c>
      <c r="U14" s="1">
        <v>0.10667</v>
      </c>
    </row>
    <row r="15" spans="2:21" x14ac:dyDescent="0.3">
      <c r="S15" s="3"/>
      <c r="T15" s="3"/>
      <c r="U15" s="3"/>
    </row>
    <row r="16" spans="2:21" ht="15" customHeight="1" x14ac:dyDescent="0.3">
      <c r="B16" s="19" t="s">
        <v>73</v>
      </c>
      <c r="C16" s="19"/>
      <c r="E16" s="19" t="s">
        <v>74</v>
      </c>
      <c r="F16" s="19"/>
      <c r="H16" s="19" t="s">
        <v>96</v>
      </c>
      <c r="I16" s="19"/>
      <c r="K16" s="19" t="s">
        <v>116</v>
      </c>
      <c r="L16" s="19"/>
    </row>
    <row r="17" spans="2:17" ht="15" customHeight="1" x14ac:dyDescent="0.3">
      <c r="B17" s="5" t="s">
        <v>77</v>
      </c>
      <c r="C17" s="5" t="s">
        <v>75</v>
      </c>
      <c r="E17" s="5" t="s">
        <v>77</v>
      </c>
      <c r="F17" s="5" t="s">
        <v>75</v>
      </c>
      <c r="H17" s="5" t="s">
        <v>77</v>
      </c>
      <c r="I17" s="5" t="s">
        <v>75</v>
      </c>
      <c r="K17" s="5" t="s">
        <v>77</v>
      </c>
      <c r="L17" s="5" t="s">
        <v>75</v>
      </c>
    </row>
    <row r="18" spans="2:17" x14ac:dyDescent="0.3">
      <c r="B18" s="1" t="s">
        <v>23</v>
      </c>
      <c r="C18" s="1">
        <v>1.0000000000000001E-5</v>
      </c>
      <c r="E18" s="1" t="s">
        <v>32</v>
      </c>
      <c r="F18" s="1">
        <v>2</v>
      </c>
      <c r="H18" s="1" t="s">
        <v>97</v>
      </c>
      <c r="I18" s="1">
        <v>250</v>
      </c>
      <c r="K18" s="1" t="s">
        <v>118</v>
      </c>
      <c r="L18" s="1">
        <f>I6*2/3</f>
        <v>1000</v>
      </c>
    </row>
    <row r="19" spans="2:17" x14ac:dyDescent="0.3">
      <c r="B19" s="4" t="s">
        <v>24</v>
      </c>
      <c r="C19" s="4">
        <v>0</v>
      </c>
      <c r="E19" s="4" t="s">
        <v>33</v>
      </c>
      <c r="F19" s="4">
        <v>2</v>
      </c>
      <c r="I19" s="1"/>
      <c r="K19" s="4" t="s">
        <v>119</v>
      </c>
      <c r="L19" s="4">
        <v>700</v>
      </c>
    </row>
    <row r="20" spans="2:17" x14ac:dyDescent="0.3">
      <c r="B20" s="1" t="s">
        <v>25</v>
      </c>
      <c r="C20" s="1">
        <v>0.01</v>
      </c>
      <c r="E20" s="1" t="s">
        <v>34</v>
      </c>
      <c r="F20" s="1">
        <v>2</v>
      </c>
      <c r="I20" s="1"/>
      <c r="K20" s="1" t="s">
        <v>120</v>
      </c>
      <c r="L20" s="1">
        <f>I8*2/3</f>
        <v>2000</v>
      </c>
    </row>
    <row r="21" spans="2:17" x14ac:dyDescent="0.3">
      <c r="B21" s="4" t="s">
        <v>26</v>
      </c>
      <c r="C21" s="4">
        <v>1.0000000000000001E-5</v>
      </c>
      <c r="E21" s="4" t="s">
        <v>35</v>
      </c>
      <c r="F21" s="4">
        <v>0.5</v>
      </c>
      <c r="I21" s="1"/>
      <c r="K21" s="4" t="s">
        <v>121</v>
      </c>
      <c r="L21" s="4">
        <f>I9</f>
        <v>0</v>
      </c>
    </row>
    <row r="22" spans="2:17" x14ac:dyDescent="0.3">
      <c r="B22" s="1" t="s">
        <v>27</v>
      </c>
      <c r="C22" s="1">
        <v>0</v>
      </c>
      <c r="E22" s="1" t="s">
        <v>36</v>
      </c>
      <c r="F22" s="1">
        <v>0.5</v>
      </c>
      <c r="I22" s="1"/>
      <c r="K22" s="1" t="s">
        <v>122</v>
      </c>
      <c r="L22" s="1">
        <f>I10*2/3</f>
        <v>-2.2139949185626997</v>
      </c>
    </row>
    <row r="23" spans="2:17" x14ac:dyDescent="0.3">
      <c r="B23" s="4" t="s">
        <v>28</v>
      </c>
      <c r="C23" s="4">
        <v>0.01</v>
      </c>
      <c r="E23" s="4" t="s">
        <v>37</v>
      </c>
      <c r="F23" s="4">
        <v>0.5</v>
      </c>
      <c r="I23" s="1"/>
      <c r="K23" s="4" t="s">
        <v>123</v>
      </c>
      <c r="L23" s="4">
        <f>I11*2/3</f>
        <v>0</v>
      </c>
    </row>
    <row r="24" spans="2:17" x14ac:dyDescent="0.3">
      <c r="B24" s="1" t="s">
        <v>29</v>
      </c>
      <c r="C24" s="1">
        <v>1.0000000000000001E-5</v>
      </c>
      <c r="D24" s="1"/>
      <c r="E24" s="1"/>
      <c r="F24" s="1"/>
      <c r="G24" s="1"/>
      <c r="H24" s="1"/>
      <c r="I24" s="1"/>
    </row>
    <row r="25" spans="2:17" x14ac:dyDescent="0.3">
      <c r="B25" s="4" t="s">
        <v>30</v>
      </c>
      <c r="C25" s="4">
        <v>0</v>
      </c>
      <c r="D25" s="1"/>
      <c r="E25" s="1"/>
      <c r="F25" s="1"/>
      <c r="G25" s="1"/>
      <c r="H25" s="1"/>
      <c r="I25" s="1"/>
    </row>
    <row r="26" spans="2:17" x14ac:dyDescent="0.3">
      <c r="B26" s="1" t="s">
        <v>31</v>
      </c>
      <c r="C26" s="1">
        <v>0.01</v>
      </c>
      <c r="D26" s="1"/>
      <c r="E26" s="1"/>
      <c r="F26" s="1"/>
      <c r="G26" s="1"/>
      <c r="H26" s="1"/>
      <c r="I26" s="1"/>
    </row>
    <row r="27" spans="2:17" x14ac:dyDescent="0.3">
      <c r="B27" s="1"/>
      <c r="C27" s="1"/>
      <c r="D27" s="1"/>
      <c r="E27" s="1"/>
      <c r="F27" s="1"/>
      <c r="G27" s="1"/>
      <c r="H27" s="1"/>
      <c r="I27" s="1"/>
    </row>
    <row r="28" spans="2:17" ht="15" customHeight="1" x14ac:dyDescent="0.3">
      <c r="B28" s="19" t="s">
        <v>82</v>
      </c>
      <c r="C28" s="19"/>
      <c r="D28" s="1"/>
      <c r="E28" s="19" t="s">
        <v>83</v>
      </c>
      <c r="F28" s="19"/>
      <c r="G28" s="1"/>
      <c r="H28" s="19" t="s">
        <v>131</v>
      </c>
      <c r="I28" s="19"/>
      <c r="K28" s="19" t="s">
        <v>132</v>
      </c>
      <c r="L28" s="19"/>
    </row>
    <row r="29" spans="2:17" x14ac:dyDescent="0.3">
      <c r="B29" s="5" t="s">
        <v>77</v>
      </c>
      <c r="C29" s="5" t="s">
        <v>75</v>
      </c>
      <c r="D29" s="1"/>
      <c r="E29" s="5" t="s">
        <v>77</v>
      </c>
      <c r="F29" s="5" t="s">
        <v>75</v>
      </c>
      <c r="G29" s="1"/>
      <c r="H29" s="5" t="s">
        <v>77</v>
      </c>
      <c r="I29" s="5" t="s">
        <v>75</v>
      </c>
      <c r="K29" s="5" t="s">
        <v>77</v>
      </c>
      <c r="L29" s="5" t="s">
        <v>75</v>
      </c>
      <c r="Q29" s="1"/>
    </row>
    <row r="30" spans="2:17" x14ac:dyDescent="0.3">
      <c r="B30" s="1" t="s">
        <v>107</v>
      </c>
      <c r="C30" s="1" t="b">
        <v>0</v>
      </c>
      <c r="D30" s="1"/>
      <c r="E30" s="1" t="s">
        <v>92</v>
      </c>
      <c r="F30" s="1" t="b">
        <v>1</v>
      </c>
      <c r="G30" s="1"/>
      <c r="H30" s="1" t="s">
        <v>104</v>
      </c>
      <c r="I30" s="1" t="b">
        <v>0</v>
      </c>
      <c r="K30" s="1" t="s">
        <v>133</v>
      </c>
      <c r="L30" s="1" t="b">
        <v>0</v>
      </c>
    </row>
    <row r="31" spans="2:17" x14ac:dyDescent="0.3">
      <c r="B31" s="1" t="s">
        <v>108</v>
      </c>
      <c r="C31" s="1" t="b">
        <v>0</v>
      </c>
      <c r="D31" s="1"/>
      <c r="E31" s="15" t="s">
        <v>93</v>
      </c>
      <c r="F31" s="4">
        <f>15*PI()/180</f>
        <v>0.26179938779914941</v>
      </c>
      <c r="G31" s="1"/>
      <c r="H31" s="4" t="s">
        <v>93</v>
      </c>
      <c r="I31" s="4">
        <f>15*PI()/180</f>
        <v>0.26179938779914941</v>
      </c>
      <c r="K31" s="4" t="s">
        <v>134</v>
      </c>
      <c r="L31" s="4">
        <v>1E-3</v>
      </c>
    </row>
    <row r="32" spans="2:17" x14ac:dyDescent="0.3">
      <c r="B32" s="4" t="s">
        <v>38</v>
      </c>
      <c r="C32" s="4">
        <v>2.5000000000000001E-2</v>
      </c>
      <c r="D32" s="1"/>
      <c r="E32" s="16" t="s">
        <v>94</v>
      </c>
      <c r="F32" s="1">
        <f>0.0015/0.5</f>
        <v>3.0000000000000001E-3</v>
      </c>
      <c r="G32" s="1"/>
      <c r="H32" s="1" t="s">
        <v>94</v>
      </c>
      <c r="I32" s="1">
        <v>2.9000000000000001E-2</v>
      </c>
      <c r="K32" s="1" t="s">
        <v>135</v>
      </c>
      <c r="L32" s="1">
        <v>0.1</v>
      </c>
    </row>
    <row r="33" spans="2:12" x14ac:dyDescent="0.3">
      <c r="B33" s="1" t="s">
        <v>39</v>
      </c>
      <c r="C33" s="1">
        <v>7.4999999999999997E-2</v>
      </c>
      <c r="D33" s="1"/>
      <c r="E33" s="15" t="s">
        <v>95</v>
      </c>
      <c r="F33" s="4">
        <v>0.5</v>
      </c>
      <c r="G33" s="1"/>
      <c r="H33" s="4" t="s">
        <v>95</v>
      </c>
      <c r="I33" s="4">
        <v>10000</v>
      </c>
      <c r="K33" s="1" t="s">
        <v>136</v>
      </c>
      <c r="L33" s="1" t="b">
        <v>0</v>
      </c>
    </row>
    <row r="34" spans="2:12" x14ac:dyDescent="0.3">
      <c r="B34" s="4" t="s">
        <v>40</v>
      </c>
      <c r="C34" s="4">
        <v>5.0000000000000001E-4</v>
      </c>
      <c r="D34" s="1"/>
      <c r="E34" s="16" t="s">
        <v>98</v>
      </c>
      <c r="F34" s="1">
        <v>5</v>
      </c>
      <c r="G34" s="1"/>
      <c r="H34" s="1" t="s">
        <v>98</v>
      </c>
      <c r="I34" s="1">
        <v>10000</v>
      </c>
      <c r="K34" s="4" t="s">
        <v>137</v>
      </c>
      <c r="L34" s="4">
        <v>1E-3</v>
      </c>
    </row>
    <row r="35" spans="2:12" x14ac:dyDescent="0.3">
      <c r="B35" s="1" t="s">
        <v>45</v>
      </c>
      <c r="C35" s="1">
        <v>0.01</v>
      </c>
      <c r="D35" s="1"/>
      <c r="E35" s="15" t="s">
        <v>99</v>
      </c>
      <c r="F35" s="4">
        <f>F34/F33</f>
        <v>10</v>
      </c>
      <c r="G35" s="1"/>
      <c r="H35" s="4" t="s">
        <v>99</v>
      </c>
      <c r="I35" s="4">
        <v>2</v>
      </c>
      <c r="K35" s="1" t="s">
        <v>138</v>
      </c>
      <c r="L35" s="1">
        <v>0.1</v>
      </c>
    </row>
    <row r="36" spans="2:12" x14ac:dyDescent="0.3">
      <c r="B36" s="1" t="s">
        <v>41</v>
      </c>
      <c r="C36" s="1">
        <v>0.1</v>
      </c>
      <c r="D36" s="1"/>
      <c r="E36" s="16" t="s">
        <v>100</v>
      </c>
      <c r="F36" s="16">
        <v>1.3803E-4</v>
      </c>
      <c r="G36" s="1"/>
      <c r="H36" s="1" t="s">
        <v>100</v>
      </c>
      <c r="I36" s="1">
        <v>7.7000000000000002E-3</v>
      </c>
      <c r="K36" s="1" t="s">
        <v>139</v>
      </c>
      <c r="L36" s="1" t="b">
        <v>0</v>
      </c>
    </row>
    <row r="37" spans="2:12" x14ac:dyDescent="0.3">
      <c r="B37" s="4" t="s">
        <v>42</v>
      </c>
      <c r="C37" s="4">
        <v>10</v>
      </c>
      <c r="D37" s="1"/>
      <c r="E37" s="15" t="s">
        <v>101</v>
      </c>
      <c r="F37" s="4">
        <f>4.83*10^(-6)</f>
        <v>4.8299999999999995E-6</v>
      </c>
      <c r="G37" s="1"/>
      <c r="H37" s="4" t="s">
        <v>101</v>
      </c>
      <c r="I37" s="4">
        <f>4.83*10^(-6)</f>
        <v>4.8299999999999995E-6</v>
      </c>
      <c r="K37" s="4" t="s">
        <v>140</v>
      </c>
      <c r="L37" s="4">
        <v>1E-3</v>
      </c>
    </row>
    <row r="38" spans="2:12" x14ac:dyDescent="0.3">
      <c r="B38" s="3" t="s">
        <v>130</v>
      </c>
      <c r="C38" s="1">
        <v>5</v>
      </c>
      <c r="E38" s="16" t="s">
        <v>102</v>
      </c>
      <c r="F38" s="1">
        <v>2.9000000000000001E-2</v>
      </c>
      <c r="H38" s="1" t="s">
        <v>102</v>
      </c>
      <c r="I38" s="1">
        <v>2.9000000000000001E-2</v>
      </c>
      <c r="K38" s="1" t="s">
        <v>141</v>
      </c>
      <c r="L38" s="1">
        <v>0.1</v>
      </c>
    </row>
    <row r="39" spans="2:12" x14ac:dyDescent="0.3">
      <c r="E39" s="15" t="s">
        <v>149</v>
      </c>
      <c r="F39" s="3">
        <v>1.5E-3</v>
      </c>
      <c r="H39" s="4" t="s">
        <v>105</v>
      </c>
      <c r="I39" s="4">
        <v>1000</v>
      </c>
      <c r="K39" s="1" t="s">
        <v>142</v>
      </c>
      <c r="L39" s="1" t="b">
        <v>0</v>
      </c>
    </row>
    <row r="40" spans="2:12" x14ac:dyDescent="0.3">
      <c r="E40" s="16" t="s">
        <v>150</v>
      </c>
      <c r="F40" s="3">
        <v>3500</v>
      </c>
      <c r="H40" s="1" t="s">
        <v>106</v>
      </c>
      <c r="I40" s="1">
        <v>1000</v>
      </c>
      <c r="K40" s="4" t="s">
        <v>143</v>
      </c>
      <c r="L40" s="4">
        <v>1E-3</v>
      </c>
    </row>
    <row r="41" spans="2:12" x14ac:dyDescent="0.3">
      <c r="E41" s="1" t="s">
        <v>151</v>
      </c>
      <c r="F41" s="1">
        <v>0.1</v>
      </c>
      <c r="K41" s="1" t="s">
        <v>144</v>
      </c>
      <c r="L41" s="1">
        <v>0.1</v>
      </c>
    </row>
    <row r="42" spans="2:12" x14ac:dyDescent="0.3">
      <c r="E42" s="4" t="s">
        <v>152</v>
      </c>
      <c r="F42" s="4">
        <v>10</v>
      </c>
    </row>
  </sheetData>
  <mergeCells count="16">
    <mergeCell ref="B2:I2"/>
    <mergeCell ref="B4:C4"/>
    <mergeCell ref="E4:F4"/>
    <mergeCell ref="H4:I4"/>
    <mergeCell ref="K4:L4"/>
    <mergeCell ref="T4:U4"/>
    <mergeCell ref="B16:C16"/>
    <mergeCell ref="E16:F16"/>
    <mergeCell ref="H16:I16"/>
    <mergeCell ref="K16:L16"/>
    <mergeCell ref="N4:O4"/>
    <mergeCell ref="B28:C28"/>
    <mergeCell ref="E28:F28"/>
    <mergeCell ref="H28:I28"/>
    <mergeCell ref="K28:L28"/>
    <mergeCell ref="Q4:R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1909F41C-3913-4708-81D1-8B37E5A505C9}">
            <xm:f>NOT(ISERROR(SEARCH(TRUE,B1)))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2" operator="containsText" id="{46A64C68-D957-4ADC-B722-013F3D0EA5C7}">
            <xm:f>NOT(ISERROR(SEARCH(FALSE,B1)))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B1:U5 B6:D6 B7:J12 B13:S14 B15:U1048576</xm:sqref>
        </x14:conditionalFormatting>
        <x14:conditionalFormatting xmlns:xm="http://schemas.microsoft.com/office/excel/2006/main">
          <x14:cfRule type="containsText" priority="5" operator="containsText" id="{4E93C80E-3D47-4602-B9B9-254A79AB91CD}">
            <xm:f>NOT(ISERROR(SEARCH(TRUE,F6)))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6" operator="containsText" id="{853906F3-08F0-48E1-9EF2-336212E9C9BF}">
            <xm:f>NOT(ISERROR(SEARCH(FALSE,F6)))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F6:L6</xm:sqref>
        </x14:conditionalFormatting>
        <x14:conditionalFormatting xmlns:xm="http://schemas.microsoft.com/office/excel/2006/main">
          <x14:cfRule type="containsText" priority="3" operator="containsText" id="{509A23BD-C6E6-4284-B565-17E82793B88E}">
            <xm:f>NOT(ISERROR(SEARCH(TRUE,K7)))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4" operator="containsText" id="{5189B209-CCB5-4461-8BC2-DF4C86DFD142}">
            <xm:f>NOT(ISERROR(SEARCH(FALSE,K7)))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K7:L11</xm:sqref>
        </x14:conditionalFormatting>
        <x14:conditionalFormatting xmlns:xm="http://schemas.microsoft.com/office/excel/2006/main">
          <x14:cfRule type="containsText" priority="7" operator="containsText" id="{D5BB42F1-D5DE-4319-981A-8D9AFBA80E91}">
            <xm:f>NOT(ISERROR(SEARCH(TRUE,M6)))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8" operator="containsText" id="{EAA3AE67-8109-4242-A21F-459C7F6A41A7}">
            <xm:f>NOT(ISERROR(SEARCH(FALSE,M6)))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M6:S12</xm:sqref>
        </x14:conditionalFormatting>
        <x14:conditionalFormatting xmlns:xm="http://schemas.microsoft.com/office/excel/2006/main">
          <x14:cfRule type="containsText" priority="9" operator="containsText" id="{94B89EE0-D90B-41FB-AAEC-86578052144E}">
            <xm:f>NOT(ISERROR(SEARCH(TRUE,T6)))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0" operator="containsText" id="{28171A7C-F1F6-4148-9897-7A97F99D52EB}">
            <xm:f>NOT(ISERROR(SEARCH(FALSE,T6)))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T6:U14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CB2D04F-5A73-46CC-B9CF-FF4EE5520008}">
          <x14:formula1>
            <xm:f>Dados!$A$2:$A$3</xm:f>
          </x14:formula1>
          <xm:sqref>O6 R6:R7 F30 I30 C30:C31 L30 L33 L36 L39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1D81-DAB5-4A4A-A7CC-7E1085ADF38D}">
  <dimension ref="B2:U45"/>
  <sheetViews>
    <sheetView zoomScale="70" zoomScaleNormal="70" workbookViewId="0">
      <selection sqref="A1:XFD1048576"/>
    </sheetView>
  </sheetViews>
  <sheetFormatPr defaultColWidth="8.88671875" defaultRowHeight="14.4" x14ac:dyDescent="0.3"/>
  <cols>
    <col min="1" max="1" width="4.44140625" customWidth="1"/>
    <col min="2" max="2" width="19.5546875" bestFit="1" customWidth="1"/>
    <col min="3" max="3" width="18.33203125" customWidth="1"/>
    <col min="4" max="4" width="4.109375" customWidth="1"/>
    <col min="5" max="5" width="15.88671875" customWidth="1"/>
    <col min="6" max="6" width="25.88671875" customWidth="1"/>
    <col min="7" max="7" width="3.88671875" customWidth="1"/>
    <col min="8" max="8" width="15.88671875" customWidth="1"/>
    <col min="9" max="9" width="37.5546875" customWidth="1"/>
    <col min="10" max="10" width="4.6640625" customWidth="1"/>
    <col min="11" max="11" width="23.5546875" customWidth="1"/>
    <col min="12" max="12" width="25" customWidth="1"/>
    <col min="13" max="13" width="4.33203125" customWidth="1"/>
    <col min="14" max="14" width="15.88671875" customWidth="1"/>
    <col min="15" max="15" width="17.33203125" customWidth="1"/>
    <col min="16" max="16" width="4.44140625" customWidth="1"/>
    <col min="17" max="18" width="15.88671875" customWidth="1"/>
    <col min="19" max="19" width="5.44140625" customWidth="1"/>
    <col min="20" max="20" width="15.88671875" customWidth="1"/>
    <col min="21" max="21" width="17.88671875" customWidth="1"/>
    <col min="22" max="22" width="8.33203125" bestFit="1" customWidth="1"/>
    <col min="25" max="25" width="8.33203125" bestFit="1" customWidth="1"/>
    <col min="26" max="26" width="7.5546875" bestFit="1" customWidth="1"/>
    <col min="27" max="27" width="8.33203125" bestFit="1" customWidth="1"/>
    <col min="28" max="28" width="14.88671875" bestFit="1" customWidth="1"/>
    <col min="29" max="29" width="7.6640625" bestFit="1" customWidth="1"/>
    <col min="30" max="30" width="8.33203125" bestFit="1" customWidth="1"/>
    <col min="31" max="31" width="8.109375" bestFit="1" customWidth="1"/>
    <col min="32" max="32" width="7.44140625" bestFit="1" customWidth="1"/>
    <col min="33" max="33" width="8.109375" bestFit="1" customWidth="1"/>
    <col min="34" max="35" width="7.6640625" bestFit="1" customWidth="1"/>
    <col min="36" max="36" width="7.5546875" bestFit="1" customWidth="1"/>
    <col min="37" max="38" width="7.6640625" bestFit="1" customWidth="1"/>
    <col min="39" max="39" width="7.5546875" bestFit="1" customWidth="1"/>
    <col min="40" max="40" width="3" bestFit="1" customWidth="1"/>
    <col min="41" max="41" width="6.33203125" bestFit="1" customWidth="1"/>
    <col min="42" max="42" width="12.44140625" bestFit="1" customWidth="1"/>
    <col min="43" max="43" width="14.5546875" bestFit="1" customWidth="1"/>
    <col min="44" max="44" width="7.88671875" bestFit="1" customWidth="1"/>
    <col min="45" max="45" width="10.88671875" bestFit="1" customWidth="1"/>
    <col min="46" max="46" width="2.5546875" bestFit="1" customWidth="1"/>
    <col min="47" max="47" width="6.44140625" bestFit="1" customWidth="1"/>
    <col min="48" max="48" width="5.109375" bestFit="1" customWidth="1"/>
    <col min="49" max="52" width="9.88671875" bestFit="1" customWidth="1"/>
    <col min="53" max="55" width="14.88671875" bestFit="1" customWidth="1"/>
  </cols>
  <sheetData>
    <row r="2" spans="2:21" ht="42" customHeight="1" x14ac:dyDescent="0.3">
      <c r="B2" s="18" t="s">
        <v>154</v>
      </c>
      <c r="C2" s="18"/>
      <c r="D2" s="18"/>
      <c r="E2" s="18"/>
      <c r="F2" s="18"/>
      <c r="G2" s="18"/>
      <c r="H2" s="18"/>
      <c r="I2" s="1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4" spans="2:21" ht="15" customHeight="1" x14ac:dyDescent="0.3">
      <c r="B4" s="19" t="s">
        <v>78</v>
      </c>
      <c r="C4" s="19"/>
      <c r="E4" s="19" t="s">
        <v>79</v>
      </c>
      <c r="F4" s="19"/>
      <c r="H4" s="19" t="s">
        <v>117</v>
      </c>
      <c r="I4" s="19"/>
      <c r="K4" s="19" t="s">
        <v>71</v>
      </c>
      <c r="L4" s="19"/>
      <c r="N4" s="19" t="s">
        <v>64</v>
      </c>
      <c r="O4" s="19"/>
      <c r="Q4" s="19" t="s">
        <v>80</v>
      </c>
      <c r="R4" s="19"/>
      <c r="T4" s="19" t="s">
        <v>81</v>
      </c>
      <c r="U4" s="19"/>
    </row>
    <row r="5" spans="2:21" s="2" customFormat="1" x14ac:dyDescent="0.3">
      <c r="B5" s="5" t="s">
        <v>77</v>
      </c>
      <c r="C5" s="5" t="s">
        <v>75</v>
      </c>
      <c r="E5" s="5" t="s">
        <v>77</v>
      </c>
      <c r="F5" s="5" t="s">
        <v>75</v>
      </c>
      <c r="H5" s="5" t="s">
        <v>77</v>
      </c>
      <c r="I5" s="5" t="s">
        <v>75</v>
      </c>
      <c r="K5" s="5" t="s">
        <v>77</v>
      </c>
      <c r="L5" s="5" t="s">
        <v>75</v>
      </c>
      <c r="N5" s="5" t="s">
        <v>77</v>
      </c>
      <c r="O5" s="5" t="s">
        <v>75</v>
      </c>
      <c r="Q5" s="5" t="s">
        <v>77</v>
      </c>
      <c r="R5" s="5" t="s">
        <v>75</v>
      </c>
      <c r="T5" s="5" t="s">
        <v>77</v>
      </c>
      <c r="U5" s="5" t="s">
        <v>75</v>
      </c>
    </row>
    <row r="6" spans="2:21" x14ac:dyDescent="0.3">
      <c r="B6" s="1" t="s">
        <v>56</v>
      </c>
      <c r="C6" s="1">
        <v>0.01</v>
      </c>
      <c r="E6" s="13" t="s">
        <v>111</v>
      </c>
      <c r="F6" s="1">
        <v>0</v>
      </c>
      <c r="G6" s="1"/>
      <c r="H6" s="1" t="s">
        <v>6</v>
      </c>
      <c r="I6" s="1">
        <v>1500</v>
      </c>
      <c r="J6" s="1"/>
      <c r="K6" s="3" t="s">
        <v>128</v>
      </c>
      <c r="L6" s="3">
        <f>15*PI()/180</f>
        <v>0.26179938779914941</v>
      </c>
      <c r="M6" s="1"/>
      <c r="N6" s="1" t="s">
        <v>12</v>
      </c>
      <c r="O6" s="1" t="b">
        <v>1</v>
      </c>
      <c r="P6" s="1"/>
      <c r="Q6" s="1" t="s">
        <v>14</v>
      </c>
      <c r="R6" s="1" t="b">
        <v>0</v>
      </c>
      <c r="S6" s="1"/>
      <c r="T6" s="1" t="s">
        <v>16</v>
      </c>
      <c r="U6" s="1">
        <v>2.2000000000000002</v>
      </c>
    </row>
    <row r="7" spans="2:21" x14ac:dyDescent="0.3">
      <c r="B7" s="4" t="s">
        <v>57</v>
      </c>
      <c r="C7" s="4">
        <v>12</v>
      </c>
      <c r="E7" s="4" t="s">
        <v>112</v>
      </c>
      <c r="F7" s="4">
        <v>6878000</v>
      </c>
      <c r="G7" s="1"/>
      <c r="H7" s="4" t="s">
        <v>7</v>
      </c>
      <c r="I7" s="4">
        <v>0</v>
      </c>
      <c r="J7" s="1"/>
      <c r="K7" s="4" t="s">
        <v>127</v>
      </c>
      <c r="L7" s="4">
        <f>30*PI()/180</f>
        <v>0.52359877559829882</v>
      </c>
      <c r="M7" s="1"/>
      <c r="N7" s="4" t="s">
        <v>13</v>
      </c>
      <c r="O7" s="4">
        <v>6000</v>
      </c>
      <c r="P7" s="1"/>
      <c r="Q7" s="4" t="s">
        <v>15</v>
      </c>
      <c r="R7" s="1" t="b">
        <v>0</v>
      </c>
      <c r="S7" s="1"/>
      <c r="T7" s="4" t="s">
        <v>46</v>
      </c>
      <c r="U7" s="4">
        <v>0.2</v>
      </c>
    </row>
    <row r="8" spans="2:21" x14ac:dyDescent="0.3">
      <c r="B8" s="1"/>
      <c r="C8" s="1"/>
      <c r="E8" s="1" t="s">
        <v>2</v>
      </c>
      <c r="F8" s="1">
        <f>97.7*PI()/180</f>
        <v>1.70518667919846</v>
      </c>
      <c r="G8" s="1"/>
      <c r="H8" s="1" t="s">
        <v>8</v>
      </c>
      <c r="I8" s="1">
        <v>3000</v>
      </c>
      <c r="J8" s="1"/>
      <c r="K8" s="3" t="s">
        <v>129</v>
      </c>
      <c r="L8" s="3">
        <f>45*PI()/180</f>
        <v>0.78539816339744828</v>
      </c>
      <c r="M8" s="1"/>
      <c r="N8" s="1"/>
      <c r="O8" s="1"/>
      <c r="P8" s="1"/>
      <c r="Q8" s="1"/>
      <c r="R8" s="1"/>
      <c r="S8" s="1"/>
      <c r="T8" s="1" t="s">
        <v>17</v>
      </c>
      <c r="U8" s="1">
        <v>8</v>
      </c>
    </row>
    <row r="9" spans="2:21" x14ac:dyDescent="0.3">
      <c r="B9" s="1"/>
      <c r="C9" s="1"/>
      <c r="E9" s="4" t="s">
        <v>113</v>
      </c>
      <c r="F9" s="4">
        <f>30*PI()/180</f>
        <v>0.52359877559829882</v>
      </c>
      <c r="G9" s="1"/>
      <c r="H9" s="4" t="s">
        <v>9</v>
      </c>
      <c r="I9" s="4">
        <v>0</v>
      </c>
      <c r="J9" s="1"/>
      <c r="K9" s="4" t="s">
        <v>53</v>
      </c>
      <c r="L9" s="4">
        <v>0</v>
      </c>
      <c r="M9" s="1"/>
      <c r="N9" s="1"/>
      <c r="O9" s="1"/>
      <c r="P9" s="1"/>
      <c r="Q9" s="1"/>
      <c r="R9" s="1"/>
      <c r="S9" s="1"/>
      <c r="T9" s="4" t="s">
        <v>18</v>
      </c>
      <c r="U9" s="4">
        <v>2.2000000000000002</v>
      </c>
    </row>
    <row r="10" spans="2:21" x14ac:dyDescent="0.3">
      <c r="B10" s="1"/>
      <c r="C10" s="1"/>
      <c r="E10" s="1" t="s">
        <v>5</v>
      </c>
      <c r="F10" s="1">
        <f>25*PI()/180</f>
        <v>0.43633231299858238</v>
      </c>
      <c r="G10" s="1"/>
      <c r="H10" s="1" t="s">
        <v>10</v>
      </c>
      <c r="I10" s="1">
        <f>SQRT(2*(Dados!$B$6/SQRT(((F7*(1-F6^2)/(1+F6*COS(F11)))+I6)^2 + (I7)^2 + (I8)^2) - Dados!$B$6/(2*(((SQRT(Dados!$B$6*F7*(1-F6^2)))^2/Dados!$B$6)/(1-F6^2))))-((I9-((SQRT(Dados!$B$6*F7*(1-F6^2)))/((F7*(1-F6^2)/(1+F6*COS(F11)))^2))*I7+(F6*SIN(F11)*SQRT(Dados!$B$6/(F7*(1-F6^2)))))^2-I11^2))-(((SQRT(Dados!$B$6*F7*(1-F6^2)))/((F7*(1-F6^2)/(1+F6*COS(F11)))^2))*(I6+(F7*(1-F6^2)/(1+F6*COS(F11)))))</f>
        <v>-3.3209923778440498</v>
      </c>
      <c r="J10" s="1"/>
      <c r="K10" s="1" t="s">
        <v>54</v>
      </c>
      <c r="L10" s="1">
        <v>0</v>
      </c>
      <c r="M10" s="1"/>
      <c r="N10" s="1"/>
      <c r="O10" s="1"/>
      <c r="P10" s="1"/>
      <c r="Q10" s="1"/>
      <c r="R10" s="1"/>
      <c r="S10" s="1"/>
      <c r="T10" s="1" t="s">
        <v>47</v>
      </c>
      <c r="U10" s="1">
        <v>0.2</v>
      </c>
    </row>
    <row r="11" spans="2:21" x14ac:dyDescent="0.3">
      <c r="B11" s="1"/>
      <c r="C11" s="1"/>
      <c r="E11" s="4" t="s">
        <v>114</v>
      </c>
      <c r="F11" s="4">
        <v>0</v>
      </c>
      <c r="G11" s="1"/>
      <c r="H11" s="4" t="s">
        <v>11</v>
      </c>
      <c r="I11" s="4">
        <v>0</v>
      </c>
      <c r="J11" s="1"/>
      <c r="K11" s="4" t="s">
        <v>55</v>
      </c>
      <c r="L11" s="4">
        <v>0.02</v>
      </c>
      <c r="M11" s="1"/>
      <c r="N11" s="1"/>
      <c r="O11" s="1"/>
      <c r="P11" s="1"/>
      <c r="Q11" s="1"/>
      <c r="R11" s="1"/>
      <c r="S11" s="1"/>
      <c r="T11" s="4" t="s">
        <v>19</v>
      </c>
      <c r="U11" s="4">
        <v>8</v>
      </c>
    </row>
    <row r="12" spans="2:21" x14ac:dyDescent="0.3">
      <c r="B12" s="1"/>
      <c r="C12" s="1"/>
      <c r="E12" s="1"/>
      <c r="F12" s="1"/>
      <c r="G12" s="1"/>
      <c r="H12" s="1"/>
      <c r="I12" s="1"/>
      <c r="J12" s="1"/>
      <c r="M12" s="1"/>
      <c r="N12" s="1"/>
      <c r="O12" s="1"/>
      <c r="P12" s="1"/>
      <c r="Q12" s="1"/>
      <c r="R12" s="1"/>
      <c r="S12" s="1"/>
      <c r="T12" s="1" t="s">
        <v>20</v>
      </c>
      <c r="U12" s="1">
        <v>0.10667</v>
      </c>
    </row>
    <row r="13" spans="2:21" x14ac:dyDescent="0.3">
      <c r="B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4" t="s">
        <v>21</v>
      </c>
      <c r="U13" s="4">
        <v>0.10667</v>
      </c>
    </row>
    <row r="14" spans="2:21" x14ac:dyDescent="0.3">
      <c r="B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 t="s">
        <v>22</v>
      </c>
      <c r="U14" s="1">
        <v>0.10667</v>
      </c>
    </row>
    <row r="15" spans="2:21" x14ac:dyDescent="0.3">
      <c r="S15" s="3"/>
      <c r="T15" s="3"/>
      <c r="U15" s="3"/>
    </row>
    <row r="16" spans="2:21" ht="15" customHeight="1" x14ac:dyDescent="0.3">
      <c r="B16" s="19" t="s">
        <v>73</v>
      </c>
      <c r="C16" s="19"/>
      <c r="E16" s="19" t="s">
        <v>74</v>
      </c>
      <c r="F16" s="19"/>
      <c r="H16" s="19" t="s">
        <v>96</v>
      </c>
      <c r="I16" s="19"/>
      <c r="K16" s="19" t="s">
        <v>116</v>
      </c>
      <c r="L16" s="19"/>
    </row>
    <row r="17" spans="2:17" ht="15" customHeight="1" x14ac:dyDescent="0.3">
      <c r="B17" s="5" t="s">
        <v>77</v>
      </c>
      <c r="C17" s="5" t="s">
        <v>75</v>
      </c>
      <c r="E17" s="5" t="s">
        <v>77</v>
      </c>
      <c r="F17" s="5" t="s">
        <v>75</v>
      </c>
      <c r="H17" s="5" t="s">
        <v>77</v>
      </c>
      <c r="I17" s="5" t="s">
        <v>75</v>
      </c>
      <c r="K17" s="5" t="s">
        <v>77</v>
      </c>
      <c r="L17" s="5" t="s">
        <v>75</v>
      </c>
    </row>
    <row r="18" spans="2:17" x14ac:dyDescent="0.3">
      <c r="B18" s="1" t="s">
        <v>23</v>
      </c>
      <c r="C18" s="1">
        <v>1.0000000000000001E-5</v>
      </c>
      <c r="E18" s="1" t="s">
        <v>32</v>
      </c>
      <c r="F18" s="1">
        <v>2</v>
      </c>
      <c r="H18" s="1" t="s">
        <v>97</v>
      </c>
      <c r="I18" s="1">
        <v>250</v>
      </c>
      <c r="K18" s="1" t="s">
        <v>118</v>
      </c>
      <c r="L18" s="1">
        <f>I6*2/3</f>
        <v>1000</v>
      </c>
    </row>
    <row r="19" spans="2:17" x14ac:dyDescent="0.3">
      <c r="B19" s="4" t="s">
        <v>24</v>
      </c>
      <c r="C19" s="4">
        <v>0</v>
      </c>
      <c r="E19" s="4" t="s">
        <v>33</v>
      </c>
      <c r="F19" s="4">
        <v>2</v>
      </c>
      <c r="I19" s="1"/>
      <c r="K19" s="4" t="s">
        <v>119</v>
      </c>
      <c r="L19" s="4">
        <v>700</v>
      </c>
    </row>
    <row r="20" spans="2:17" x14ac:dyDescent="0.3">
      <c r="B20" s="1" t="s">
        <v>25</v>
      </c>
      <c r="C20" s="1">
        <v>0.01</v>
      </c>
      <c r="E20" s="1" t="s">
        <v>34</v>
      </c>
      <c r="F20" s="1">
        <v>2</v>
      </c>
      <c r="I20" s="1"/>
      <c r="K20" s="1" t="s">
        <v>120</v>
      </c>
      <c r="L20" s="1">
        <f>I8*2/3</f>
        <v>2000</v>
      </c>
    </row>
    <row r="21" spans="2:17" x14ac:dyDescent="0.3">
      <c r="B21" s="4" t="s">
        <v>26</v>
      </c>
      <c r="C21" s="4">
        <v>1.0000000000000001E-5</v>
      </c>
      <c r="E21" s="4" t="s">
        <v>35</v>
      </c>
      <c r="F21" s="4">
        <v>0.5</v>
      </c>
      <c r="I21" s="1"/>
      <c r="K21" s="4" t="s">
        <v>121</v>
      </c>
      <c r="L21" s="4">
        <f>I9</f>
        <v>0</v>
      </c>
    </row>
    <row r="22" spans="2:17" x14ac:dyDescent="0.3">
      <c r="B22" s="1" t="s">
        <v>27</v>
      </c>
      <c r="C22" s="1">
        <v>0</v>
      </c>
      <c r="E22" s="1" t="s">
        <v>36</v>
      </c>
      <c r="F22" s="1">
        <v>0.5</v>
      </c>
      <c r="I22" s="1"/>
      <c r="K22" s="1" t="s">
        <v>122</v>
      </c>
      <c r="L22" s="1">
        <f>I10*2/3</f>
        <v>-2.2139949185626997</v>
      </c>
    </row>
    <row r="23" spans="2:17" x14ac:dyDescent="0.3">
      <c r="B23" s="4" t="s">
        <v>28</v>
      </c>
      <c r="C23" s="4">
        <v>0.01</v>
      </c>
      <c r="E23" s="4" t="s">
        <v>37</v>
      </c>
      <c r="F23" s="4">
        <v>0.5</v>
      </c>
      <c r="I23" s="1"/>
      <c r="K23" s="4" t="s">
        <v>123</v>
      </c>
      <c r="L23" s="4">
        <f>I11*2/3</f>
        <v>0</v>
      </c>
    </row>
    <row r="24" spans="2:17" x14ac:dyDescent="0.3">
      <c r="B24" s="1" t="s">
        <v>29</v>
      </c>
      <c r="C24" s="1">
        <v>1.0000000000000001E-5</v>
      </c>
      <c r="D24" s="1"/>
      <c r="E24" s="1"/>
      <c r="F24" s="1"/>
      <c r="G24" s="1"/>
      <c r="H24" s="1"/>
      <c r="I24" s="1"/>
    </row>
    <row r="25" spans="2:17" x14ac:dyDescent="0.3">
      <c r="B25" s="4" t="s">
        <v>30</v>
      </c>
      <c r="C25" s="4">
        <v>0</v>
      </c>
      <c r="D25" s="1"/>
      <c r="E25" s="1"/>
      <c r="F25" s="1"/>
      <c r="G25" s="1"/>
      <c r="H25" s="1"/>
      <c r="I25" s="1"/>
    </row>
    <row r="26" spans="2:17" x14ac:dyDescent="0.3">
      <c r="B26" s="1" t="s">
        <v>31</v>
      </c>
      <c r="C26" s="1">
        <v>0.01</v>
      </c>
      <c r="D26" s="1"/>
      <c r="E26" s="1"/>
      <c r="F26" s="1"/>
      <c r="G26" s="1"/>
      <c r="H26" s="1"/>
      <c r="I26" s="1"/>
    </row>
    <row r="27" spans="2:17" x14ac:dyDescent="0.3">
      <c r="B27" s="1"/>
      <c r="C27" s="1"/>
      <c r="D27" s="1"/>
      <c r="E27" s="1"/>
      <c r="F27" s="1"/>
      <c r="G27" s="1"/>
      <c r="H27" s="1"/>
      <c r="I27" s="1"/>
    </row>
    <row r="28" spans="2:17" ht="15" customHeight="1" x14ac:dyDescent="0.3">
      <c r="B28" s="19" t="s">
        <v>82</v>
      </c>
      <c r="C28" s="19"/>
      <c r="D28" s="1"/>
      <c r="E28" s="19" t="s">
        <v>83</v>
      </c>
      <c r="F28" s="19"/>
      <c r="G28" s="1"/>
      <c r="H28" s="19" t="s">
        <v>131</v>
      </c>
      <c r="I28" s="19"/>
      <c r="K28" s="19" t="s">
        <v>132</v>
      </c>
      <c r="L28" s="19"/>
    </row>
    <row r="29" spans="2:17" x14ac:dyDescent="0.3">
      <c r="B29" s="5" t="s">
        <v>77</v>
      </c>
      <c r="C29" s="5" t="s">
        <v>75</v>
      </c>
      <c r="D29" s="1"/>
      <c r="E29" s="5" t="s">
        <v>77</v>
      </c>
      <c r="F29" s="5" t="s">
        <v>75</v>
      </c>
      <c r="G29" s="1"/>
      <c r="H29" s="5" t="s">
        <v>77</v>
      </c>
      <c r="I29" s="5" t="s">
        <v>75</v>
      </c>
      <c r="K29" s="5" t="s">
        <v>77</v>
      </c>
      <c r="L29" s="5" t="s">
        <v>75</v>
      </c>
      <c r="Q29" s="1"/>
    </row>
    <row r="30" spans="2:17" x14ac:dyDescent="0.3">
      <c r="B30" s="1" t="s">
        <v>107</v>
      </c>
      <c r="C30" s="1" t="b">
        <v>0</v>
      </c>
      <c r="D30" s="1"/>
      <c r="E30" s="1" t="s">
        <v>92</v>
      </c>
      <c r="F30" s="1" t="b">
        <v>0</v>
      </c>
      <c r="G30" s="1"/>
      <c r="H30" s="1" t="s">
        <v>104</v>
      </c>
      <c r="I30" s="1" t="b">
        <v>1</v>
      </c>
      <c r="K30" s="1" t="s">
        <v>133</v>
      </c>
      <c r="L30" s="1" t="b">
        <v>0</v>
      </c>
    </row>
    <row r="31" spans="2:17" x14ac:dyDescent="0.3">
      <c r="B31" s="1" t="s">
        <v>108</v>
      </c>
      <c r="C31" s="1" t="b">
        <v>0</v>
      </c>
      <c r="D31" s="1"/>
      <c r="E31" s="15" t="s">
        <v>93</v>
      </c>
      <c r="F31" s="4">
        <f>15*PI()/180</f>
        <v>0.26179938779914941</v>
      </c>
      <c r="G31" s="1"/>
      <c r="H31" s="15" t="s">
        <v>93</v>
      </c>
      <c r="I31" s="4">
        <f>15*PI()/180</f>
        <v>0.26179938779914941</v>
      </c>
      <c r="K31" s="4" t="s">
        <v>134</v>
      </c>
      <c r="L31" s="4">
        <v>1E-3</v>
      </c>
    </row>
    <row r="32" spans="2:17" x14ac:dyDescent="0.3">
      <c r="B32" s="4" t="s">
        <v>38</v>
      </c>
      <c r="C32" s="4">
        <v>2.5000000000000001E-2</v>
      </c>
      <c r="D32" s="1"/>
      <c r="E32" s="16" t="s">
        <v>94</v>
      </c>
      <c r="F32" s="1">
        <f>0.0015/0.5</f>
        <v>3.0000000000000001E-3</v>
      </c>
      <c r="G32" s="1"/>
      <c r="H32" s="16" t="s">
        <v>94</v>
      </c>
      <c r="I32" s="1">
        <f>0.0015/0.5</f>
        <v>3.0000000000000001E-3</v>
      </c>
      <c r="K32" s="1" t="s">
        <v>135</v>
      </c>
      <c r="L32" s="1">
        <v>0.1</v>
      </c>
    </row>
    <row r="33" spans="2:12" x14ac:dyDescent="0.3">
      <c r="B33" s="1" t="s">
        <v>39</v>
      </c>
      <c r="C33" s="1">
        <v>7.4999999999999997E-2</v>
      </c>
      <c r="D33" s="1"/>
      <c r="E33" s="15" t="s">
        <v>95</v>
      </c>
      <c r="F33" s="4">
        <v>0.5</v>
      </c>
      <c r="G33" s="1"/>
      <c r="H33" s="15" t="s">
        <v>95</v>
      </c>
      <c r="I33" s="4">
        <v>0.5</v>
      </c>
      <c r="K33" s="1" t="s">
        <v>136</v>
      </c>
      <c r="L33" s="1" t="b">
        <v>0</v>
      </c>
    </row>
    <row r="34" spans="2:12" x14ac:dyDescent="0.3">
      <c r="B34" s="4" t="s">
        <v>40</v>
      </c>
      <c r="C34" s="4">
        <v>5.0000000000000001E-4</v>
      </c>
      <c r="D34" s="1"/>
      <c r="E34" s="16" t="s">
        <v>98</v>
      </c>
      <c r="F34" s="1">
        <v>5</v>
      </c>
      <c r="G34" s="1"/>
      <c r="H34" s="16" t="s">
        <v>98</v>
      </c>
      <c r="I34" s="1">
        <v>5</v>
      </c>
      <c r="K34" s="4" t="s">
        <v>137</v>
      </c>
      <c r="L34" s="4">
        <v>1E-3</v>
      </c>
    </row>
    <row r="35" spans="2:12" x14ac:dyDescent="0.3">
      <c r="B35" s="1" t="s">
        <v>45</v>
      </c>
      <c r="C35" s="1">
        <v>0.01</v>
      </c>
      <c r="D35" s="1"/>
      <c r="E35" s="15" t="s">
        <v>99</v>
      </c>
      <c r="F35" s="4">
        <f>F34/F33</f>
        <v>10</v>
      </c>
      <c r="G35" s="1"/>
      <c r="H35" s="15" t="s">
        <v>99</v>
      </c>
      <c r="I35" s="4">
        <f>I34/I33</f>
        <v>10</v>
      </c>
      <c r="K35" s="1" t="s">
        <v>138</v>
      </c>
      <c r="L35" s="1">
        <v>0.1</v>
      </c>
    </row>
    <row r="36" spans="2:12" x14ac:dyDescent="0.3">
      <c r="B36" s="1" t="s">
        <v>41</v>
      </c>
      <c r="C36" s="1">
        <v>0.1</v>
      </c>
      <c r="D36" s="1"/>
      <c r="E36" s="16" t="s">
        <v>100</v>
      </c>
      <c r="F36" s="16">
        <v>1.3803E-4</v>
      </c>
      <c r="G36" s="1"/>
      <c r="H36" s="16" t="s">
        <v>100</v>
      </c>
      <c r="I36" s="16">
        <v>1.3803E-4</v>
      </c>
      <c r="K36" s="1" t="s">
        <v>139</v>
      </c>
      <c r="L36" s="1" t="b">
        <v>0</v>
      </c>
    </row>
    <row r="37" spans="2:12" x14ac:dyDescent="0.3">
      <c r="B37" s="4" t="s">
        <v>42</v>
      </c>
      <c r="C37" s="4">
        <v>10</v>
      </c>
      <c r="D37" s="1"/>
      <c r="E37" s="15" t="s">
        <v>101</v>
      </c>
      <c r="F37" s="4">
        <f>4.83*10^(-6)</f>
        <v>4.8299999999999995E-6</v>
      </c>
      <c r="G37" s="1"/>
      <c r="H37" s="15" t="s">
        <v>101</v>
      </c>
      <c r="I37" s="4">
        <f>4.83*10^(-6)</f>
        <v>4.8299999999999995E-6</v>
      </c>
      <c r="K37" s="4" t="s">
        <v>140</v>
      </c>
      <c r="L37" s="4">
        <v>1E-3</v>
      </c>
    </row>
    <row r="38" spans="2:12" x14ac:dyDescent="0.3">
      <c r="B38" s="3" t="s">
        <v>130</v>
      </c>
      <c r="C38" s="1">
        <v>5</v>
      </c>
      <c r="E38" s="16" t="s">
        <v>102</v>
      </c>
      <c r="F38" s="1">
        <v>2.9000000000000001E-2</v>
      </c>
      <c r="H38" s="16" t="s">
        <v>102</v>
      </c>
      <c r="I38" s="1">
        <v>2.9000000000000001E-2</v>
      </c>
      <c r="K38" s="1" t="s">
        <v>141</v>
      </c>
      <c r="L38" s="1">
        <v>0.1</v>
      </c>
    </row>
    <row r="39" spans="2:12" x14ac:dyDescent="0.3">
      <c r="E39" s="15" t="s">
        <v>149</v>
      </c>
      <c r="F39" s="3">
        <v>1.5E-3</v>
      </c>
      <c r="H39" s="15" t="s">
        <v>149</v>
      </c>
      <c r="I39" s="15">
        <v>1.5E-3</v>
      </c>
      <c r="K39" s="1" t="s">
        <v>142</v>
      </c>
      <c r="L39" s="1" t="b">
        <v>0</v>
      </c>
    </row>
    <row r="40" spans="2:12" x14ac:dyDescent="0.3">
      <c r="E40" s="16" t="s">
        <v>150</v>
      </c>
      <c r="F40" s="3">
        <v>3500</v>
      </c>
      <c r="H40" s="16" t="s">
        <v>150</v>
      </c>
      <c r="I40" s="3">
        <v>3500</v>
      </c>
      <c r="K40" s="4" t="s">
        <v>143</v>
      </c>
      <c r="L40" s="4">
        <v>1E-3</v>
      </c>
    </row>
    <row r="41" spans="2:12" x14ac:dyDescent="0.3">
      <c r="E41" s="1" t="s">
        <v>151</v>
      </c>
      <c r="F41" s="1">
        <v>0.1</v>
      </c>
      <c r="H41" s="4" t="s">
        <v>151</v>
      </c>
      <c r="I41" s="4">
        <v>0</v>
      </c>
      <c r="K41" s="1" t="s">
        <v>144</v>
      </c>
      <c r="L41" s="1">
        <v>0.1</v>
      </c>
    </row>
    <row r="42" spans="2:12" x14ac:dyDescent="0.3">
      <c r="E42" s="4" t="s">
        <v>152</v>
      </c>
      <c r="F42" s="4">
        <v>10</v>
      </c>
      <c r="H42" s="1" t="s">
        <v>152</v>
      </c>
      <c r="I42" s="1">
        <v>0</v>
      </c>
    </row>
    <row r="43" spans="2:12" x14ac:dyDescent="0.3">
      <c r="H43" s="4" t="s">
        <v>105</v>
      </c>
      <c r="I43" s="4">
        <v>1000</v>
      </c>
    </row>
    <row r="44" spans="2:12" x14ac:dyDescent="0.3">
      <c r="H44" s="1" t="s">
        <v>155</v>
      </c>
      <c r="I44" s="1">
        <v>0</v>
      </c>
    </row>
    <row r="45" spans="2:12" x14ac:dyDescent="0.3">
      <c r="H45" s="4" t="s">
        <v>156</v>
      </c>
      <c r="I45" s="4">
        <v>0</v>
      </c>
    </row>
  </sheetData>
  <mergeCells count="16">
    <mergeCell ref="B2:I2"/>
    <mergeCell ref="B4:C4"/>
    <mergeCell ref="E4:F4"/>
    <mergeCell ref="H4:I4"/>
    <mergeCell ref="K4:L4"/>
    <mergeCell ref="T4:U4"/>
    <mergeCell ref="B16:C16"/>
    <mergeCell ref="E16:F16"/>
    <mergeCell ref="H16:I16"/>
    <mergeCell ref="K16:L16"/>
    <mergeCell ref="N4:O4"/>
    <mergeCell ref="B28:C28"/>
    <mergeCell ref="E28:F28"/>
    <mergeCell ref="H28:I28"/>
    <mergeCell ref="K28:L28"/>
    <mergeCell ref="Q4:R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D9F84732-B3FE-417F-B846-A0B3F0C4E102}">
            <xm:f>NOT(ISERROR(SEARCH(TRUE,B1)))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0" operator="containsText" id="{75933B53-1484-4F57-9890-77A49F8BAED6}">
            <xm:f>NOT(ISERROR(SEARCH(FALSE,B1)))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B1:U5 B6:D6 B7:J12 B13:S14 B15:U1048576</xm:sqref>
        </x14:conditionalFormatting>
        <x14:conditionalFormatting xmlns:xm="http://schemas.microsoft.com/office/excel/2006/main">
          <x14:cfRule type="containsText" priority="3" operator="containsText" id="{D6737895-8F9C-4C60-9987-C048DA233687}">
            <xm:f>NOT(ISERROR(SEARCH(TRUE,F6)))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4" operator="containsText" id="{8D691894-3E25-44D2-99D8-797E6DD87950}">
            <xm:f>NOT(ISERROR(SEARCH(FALSE,F6)))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F6:L6</xm:sqref>
        </x14:conditionalFormatting>
        <x14:conditionalFormatting xmlns:xm="http://schemas.microsoft.com/office/excel/2006/main">
          <x14:cfRule type="containsText" priority="1" operator="containsText" id="{73D8EFE6-46A6-4009-B7A5-27C889926B30}">
            <xm:f>NOT(ISERROR(SEARCH(TRUE,K7)))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2" operator="containsText" id="{89CC8BA1-4B83-40D6-8FA9-73D6EC995BAD}">
            <xm:f>NOT(ISERROR(SEARCH(FALSE,K7)))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K7:L11</xm:sqref>
        </x14:conditionalFormatting>
        <x14:conditionalFormatting xmlns:xm="http://schemas.microsoft.com/office/excel/2006/main">
          <x14:cfRule type="containsText" priority="5" operator="containsText" id="{9DACB743-A990-44ED-B60E-EA333940A3FD}">
            <xm:f>NOT(ISERROR(SEARCH(TRUE,M6)))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6" operator="containsText" id="{35733FE9-B9E2-44FD-BADB-09E57598CCA9}">
            <xm:f>NOT(ISERROR(SEARCH(FALSE,M6)))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M6:S12</xm:sqref>
        </x14:conditionalFormatting>
        <x14:conditionalFormatting xmlns:xm="http://schemas.microsoft.com/office/excel/2006/main">
          <x14:cfRule type="containsText" priority="7" operator="containsText" id="{5F05AE83-CF66-4914-83E1-AB254C586409}">
            <xm:f>NOT(ISERROR(SEARCH(TRUE,T6)))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8" operator="containsText" id="{50A761E3-51EA-450F-B0C9-EA2E109BB0C4}">
            <xm:f>NOT(ISERROR(SEARCH(FALSE,T6)))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T6:U14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CB42872-7B5D-47AB-A837-750426B20C96}">
          <x14:formula1>
            <xm:f>Dados!$A$2:$A$3</xm:f>
          </x14:formula1>
          <xm:sqref>O6 R6:R7 F30 I30 C30:C31 L30 L33 L36 L39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9BC6-E14C-4AB8-83D8-EE968119F63F}">
  <sheetPr>
    <tabColor theme="7" tint="0.79998168889431442"/>
  </sheetPr>
  <dimension ref="B2:U45"/>
  <sheetViews>
    <sheetView zoomScale="70" zoomScaleNormal="70" workbookViewId="0">
      <selection activeCell="I37" sqref="I37"/>
    </sheetView>
  </sheetViews>
  <sheetFormatPr defaultColWidth="8.88671875" defaultRowHeight="14.4" x14ac:dyDescent="0.3"/>
  <cols>
    <col min="1" max="1" width="4.44140625" customWidth="1"/>
    <col min="2" max="2" width="19.5546875" bestFit="1" customWidth="1"/>
    <col min="3" max="3" width="18.33203125" customWidth="1"/>
    <col min="4" max="4" width="4.109375" customWidth="1"/>
    <col min="5" max="5" width="15.88671875" customWidth="1"/>
    <col min="6" max="6" width="25.88671875" customWidth="1"/>
    <col min="7" max="7" width="3.88671875" customWidth="1"/>
    <col min="8" max="8" width="15.88671875" customWidth="1"/>
    <col min="9" max="9" width="37.5546875" customWidth="1"/>
    <col min="10" max="10" width="4.6640625" customWidth="1"/>
    <col min="11" max="11" width="23.5546875" customWidth="1"/>
    <col min="12" max="12" width="25" customWidth="1"/>
    <col min="13" max="13" width="4.33203125" customWidth="1"/>
    <col min="14" max="14" width="15.88671875" customWidth="1"/>
    <col min="15" max="15" width="17.33203125" customWidth="1"/>
    <col min="16" max="16" width="4.44140625" customWidth="1"/>
    <col min="17" max="18" width="15.88671875" customWidth="1"/>
    <col min="19" max="19" width="5.44140625" customWidth="1"/>
    <col min="20" max="20" width="15.88671875" customWidth="1"/>
    <col min="21" max="21" width="17.88671875" customWidth="1"/>
    <col min="22" max="22" width="8.33203125" bestFit="1" customWidth="1"/>
    <col min="25" max="25" width="8.33203125" bestFit="1" customWidth="1"/>
    <col min="26" max="26" width="7.5546875" bestFit="1" customWidth="1"/>
    <col min="27" max="27" width="8.33203125" bestFit="1" customWidth="1"/>
    <col min="28" max="28" width="14.88671875" bestFit="1" customWidth="1"/>
    <col min="29" max="29" width="7.6640625" bestFit="1" customWidth="1"/>
    <col min="30" max="30" width="8.33203125" bestFit="1" customWidth="1"/>
    <col min="31" max="31" width="8.109375" bestFit="1" customWidth="1"/>
    <col min="32" max="32" width="7.44140625" bestFit="1" customWidth="1"/>
    <col min="33" max="33" width="8.109375" bestFit="1" customWidth="1"/>
    <col min="34" max="35" width="7.6640625" bestFit="1" customWidth="1"/>
    <col min="36" max="36" width="7.5546875" bestFit="1" customWidth="1"/>
    <col min="37" max="38" width="7.6640625" bestFit="1" customWidth="1"/>
    <col min="39" max="39" width="7.5546875" bestFit="1" customWidth="1"/>
    <col min="40" max="40" width="3" bestFit="1" customWidth="1"/>
    <col min="41" max="41" width="6.33203125" bestFit="1" customWidth="1"/>
    <col min="42" max="42" width="12.44140625" bestFit="1" customWidth="1"/>
    <col min="43" max="43" width="14.5546875" bestFit="1" customWidth="1"/>
    <col min="44" max="44" width="7.88671875" bestFit="1" customWidth="1"/>
    <col min="45" max="45" width="10.88671875" bestFit="1" customWidth="1"/>
    <col min="46" max="46" width="2.5546875" bestFit="1" customWidth="1"/>
    <col min="47" max="47" width="6.44140625" bestFit="1" customWidth="1"/>
    <col min="48" max="48" width="5.109375" bestFit="1" customWidth="1"/>
    <col min="49" max="52" width="9.88671875" bestFit="1" customWidth="1"/>
    <col min="53" max="55" width="14.88671875" bestFit="1" customWidth="1"/>
  </cols>
  <sheetData>
    <row r="2" spans="2:21" ht="42" customHeight="1" x14ac:dyDescent="0.3">
      <c r="B2" s="18" t="s">
        <v>153</v>
      </c>
      <c r="C2" s="18"/>
      <c r="D2" s="18"/>
      <c r="E2" s="18"/>
      <c r="F2" s="18"/>
      <c r="G2" s="18"/>
      <c r="H2" s="18"/>
      <c r="I2" s="1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4" spans="2:21" ht="15" customHeight="1" x14ac:dyDescent="0.3">
      <c r="B4" s="19" t="s">
        <v>78</v>
      </c>
      <c r="C4" s="19"/>
      <c r="E4" s="19" t="s">
        <v>79</v>
      </c>
      <c r="F4" s="19"/>
      <c r="H4" s="19" t="s">
        <v>117</v>
      </c>
      <c r="I4" s="19"/>
      <c r="K4" s="19" t="s">
        <v>71</v>
      </c>
      <c r="L4" s="19"/>
      <c r="N4" s="19" t="s">
        <v>64</v>
      </c>
      <c r="O4" s="19"/>
      <c r="Q4" s="19" t="s">
        <v>80</v>
      </c>
      <c r="R4" s="19"/>
      <c r="T4" s="19" t="s">
        <v>81</v>
      </c>
      <c r="U4" s="19"/>
    </row>
    <row r="5" spans="2:21" s="2" customFormat="1" x14ac:dyDescent="0.3">
      <c r="B5" s="5" t="s">
        <v>77</v>
      </c>
      <c r="C5" s="5" t="s">
        <v>75</v>
      </c>
      <c r="E5" s="5" t="s">
        <v>77</v>
      </c>
      <c r="F5" s="5" t="s">
        <v>75</v>
      </c>
      <c r="H5" s="5" t="s">
        <v>77</v>
      </c>
      <c r="I5" s="5" t="s">
        <v>75</v>
      </c>
      <c r="K5" s="5" t="s">
        <v>77</v>
      </c>
      <c r="L5" s="5" t="s">
        <v>75</v>
      </c>
      <c r="N5" s="5" t="s">
        <v>77</v>
      </c>
      <c r="O5" s="5" t="s">
        <v>75</v>
      </c>
      <c r="Q5" s="5" t="s">
        <v>77</v>
      </c>
      <c r="R5" s="5" t="s">
        <v>75</v>
      </c>
      <c r="T5" s="5" t="s">
        <v>77</v>
      </c>
      <c r="U5" s="5" t="s">
        <v>75</v>
      </c>
    </row>
    <row r="6" spans="2:21" x14ac:dyDescent="0.3">
      <c r="B6" s="1" t="s">
        <v>56</v>
      </c>
      <c r="C6" s="1">
        <v>0.01</v>
      </c>
      <c r="E6" s="13" t="s">
        <v>111</v>
      </c>
      <c r="F6" s="1">
        <v>0</v>
      </c>
      <c r="G6" s="1"/>
      <c r="H6" s="1" t="s">
        <v>6</v>
      </c>
      <c r="I6" s="1">
        <v>1500</v>
      </c>
      <c r="J6" s="1"/>
      <c r="K6" s="3" t="s">
        <v>128</v>
      </c>
      <c r="L6" s="3">
        <f>15*PI()/180</f>
        <v>0.26179938779914941</v>
      </c>
      <c r="M6" s="1"/>
      <c r="N6" s="1" t="s">
        <v>12</v>
      </c>
      <c r="O6" s="1" t="b">
        <v>1</v>
      </c>
      <c r="P6" s="1"/>
      <c r="Q6" s="1" t="s">
        <v>14</v>
      </c>
      <c r="R6" s="1" t="b">
        <v>0</v>
      </c>
      <c r="S6" s="1"/>
      <c r="T6" s="1" t="s">
        <v>16</v>
      </c>
      <c r="U6" s="1">
        <v>2.2000000000000002</v>
      </c>
    </row>
    <row r="7" spans="2:21" x14ac:dyDescent="0.3">
      <c r="B7" s="4" t="s">
        <v>57</v>
      </c>
      <c r="C7" s="4">
        <v>12</v>
      </c>
      <c r="E7" s="4" t="s">
        <v>112</v>
      </c>
      <c r="F7" s="4">
        <v>6878000</v>
      </c>
      <c r="G7" s="1"/>
      <c r="H7" s="4" t="s">
        <v>7</v>
      </c>
      <c r="I7" s="4">
        <v>0</v>
      </c>
      <c r="J7" s="1"/>
      <c r="K7" s="4" t="s">
        <v>127</v>
      </c>
      <c r="L7" s="4">
        <f>30*PI()/180</f>
        <v>0.52359877559829882</v>
      </c>
      <c r="M7" s="1"/>
      <c r="N7" s="4" t="s">
        <v>13</v>
      </c>
      <c r="O7" s="4">
        <v>6000</v>
      </c>
      <c r="P7" s="1"/>
      <c r="Q7" s="4" t="s">
        <v>15</v>
      </c>
      <c r="R7" s="1" t="b">
        <v>0</v>
      </c>
      <c r="S7" s="1"/>
      <c r="T7" s="4" t="s">
        <v>46</v>
      </c>
      <c r="U7" s="4">
        <v>0.2</v>
      </c>
    </row>
    <row r="8" spans="2:21" x14ac:dyDescent="0.3">
      <c r="B8" s="1"/>
      <c r="C8" s="1"/>
      <c r="E8" s="1" t="s">
        <v>2</v>
      </c>
      <c r="F8" s="1">
        <f>97.7*PI()/180</f>
        <v>1.70518667919846</v>
      </c>
      <c r="G8" s="1"/>
      <c r="H8" s="1" t="s">
        <v>8</v>
      </c>
      <c r="I8" s="1">
        <v>3000</v>
      </c>
      <c r="J8" s="1"/>
      <c r="K8" s="3" t="s">
        <v>129</v>
      </c>
      <c r="L8" s="3">
        <f>45*PI()/180</f>
        <v>0.78539816339744828</v>
      </c>
      <c r="M8" s="1"/>
      <c r="N8" s="1"/>
      <c r="O8" s="1"/>
      <c r="P8" s="1"/>
      <c r="Q8" s="1"/>
      <c r="R8" s="1"/>
      <c r="S8" s="1"/>
      <c r="T8" s="1" t="s">
        <v>17</v>
      </c>
      <c r="U8" s="1">
        <v>8</v>
      </c>
    </row>
    <row r="9" spans="2:21" x14ac:dyDescent="0.3">
      <c r="B9" s="1"/>
      <c r="C9" s="1"/>
      <c r="E9" s="4" t="s">
        <v>113</v>
      </c>
      <c r="F9" s="4">
        <f>30*PI()/180</f>
        <v>0.52359877559829882</v>
      </c>
      <c r="G9" s="1"/>
      <c r="H9" s="4" t="s">
        <v>9</v>
      </c>
      <c r="I9" s="4">
        <v>0</v>
      </c>
      <c r="J9" s="1"/>
      <c r="K9" s="4" t="s">
        <v>53</v>
      </c>
      <c r="L9" s="4">
        <v>0</v>
      </c>
      <c r="M9" s="1"/>
      <c r="N9" s="1"/>
      <c r="O9" s="1"/>
      <c r="P9" s="1"/>
      <c r="Q9" s="1"/>
      <c r="R9" s="1"/>
      <c r="S9" s="1"/>
      <c r="T9" s="4" t="s">
        <v>18</v>
      </c>
      <c r="U9" s="4">
        <v>2.2000000000000002</v>
      </c>
    </row>
    <row r="10" spans="2:21" x14ac:dyDescent="0.3">
      <c r="B10" s="1"/>
      <c r="C10" s="1"/>
      <c r="E10" s="1" t="s">
        <v>5</v>
      </c>
      <c r="F10" s="1">
        <f>25*PI()/180</f>
        <v>0.43633231299858238</v>
      </c>
      <c r="G10" s="1"/>
      <c r="H10" s="1" t="s">
        <v>10</v>
      </c>
      <c r="I10" s="1">
        <f>SQRT(2*(Dados!$B$6/SQRT(((F7*(1-F6^2)/(1+F6*COS(F11)))+I6)^2 + (I7)^2 + (I8)^2) - Dados!$B$6/(2*(((SQRT(Dados!$B$6*F7*(1-F6^2)))^2/Dados!$B$6)/(1-F6^2))))-((I9-((SQRT(Dados!$B$6*F7*(1-F6^2)))/((F7*(1-F6^2)/(1+F6*COS(F11)))^2))*I7+(F6*SIN(F11)*SQRT(Dados!$B$6/(F7*(1-F6^2)))))^2-I11^2))-(((SQRT(Dados!$B$6*F7*(1-F6^2)))/((F7*(1-F6^2)/(1+F6*COS(F11)))^2))*(I6+(F7*(1-F6^2)/(1+F6*COS(F11)))))</f>
        <v>-3.3209923778440498</v>
      </c>
      <c r="J10" s="1"/>
      <c r="K10" s="1" t="s">
        <v>54</v>
      </c>
      <c r="L10" s="1">
        <v>0</v>
      </c>
      <c r="M10" s="1"/>
      <c r="N10" s="1"/>
      <c r="O10" s="1"/>
      <c r="P10" s="1"/>
      <c r="Q10" s="1"/>
      <c r="R10" s="1"/>
      <c r="S10" s="1"/>
      <c r="T10" s="1" t="s">
        <v>47</v>
      </c>
      <c r="U10" s="1">
        <v>0.2</v>
      </c>
    </row>
    <row r="11" spans="2:21" x14ac:dyDescent="0.3">
      <c r="B11" s="1"/>
      <c r="C11" s="1"/>
      <c r="E11" s="4" t="s">
        <v>114</v>
      </c>
      <c r="F11" s="4">
        <v>0</v>
      </c>
      <c r="G11" s="1"/>
      <c r="H11" s="4" t="s">
        <v>11</v>
      </c>
      <c r="I11" s="4">
        <v>0</v>
      </c>
      <c r="J11" s="1"/>
      <c r="K11" s="4" t="s">
        <v>55</v>
      </c>
      <c r="L11" s="4">
        <v>0.02</v>
      </c>
      <c r="M11" s="1"/>
      <c r="N11" s="1"/>
      <c r="O11" s="1"/>
      <c r="P11" s="1"/>
      <c r="Q11" s="1"/>
      <c r="R11" s="1"/>
      <c r="S11" s="1"/>
      <c r="T11" s="4" t="s">
        <v>19</v>
      </c>
      <c r="U11" s="4">
        <v>8</v>
      </c>
    </row>
    <row r="12" spans="2:21" x14ac:dyDescent="0.3">
      <c r="B12" s="1"/>
      <c r="C12" s="1"/>
      <c r="E12" s="1"/>
      <c r="F12" s="1"/>
      <c r="G12" s="1"/>
      <c r="H12" s="1"/>
      <c r="I12" s="1"/>
      <c r="J12" s="1"/>
      <c r="M12" s="1"/>
      <c r="N12" s="1"/>
      <c r="O12" s="1"/>
      <c r="P12" s="1"/>
      <c r="Q12" s="1"/>
      <c r="R12" s="1"/>
      <c r="S12" s="1"/>
      <c r="T12" s="1" t="s">
        <v>20</v>
      </c>
      <c r="U12" s="1">
        <v>0.10667</v>
      </c>
    </row>
    <row r="13" spans="2:21" x14ac:dyDescent="0.3">
      <c r="B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4" t="s">
        <v>21</v>
      </c>
      <c r="U13" s="4">
        <v>0.10667</v>
      </c>
    </row>
    <row r="14" spans="2:21" x14ac:dyDescent="0.3">
      <c r="B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 t="s">
        <v>22</v>
      </c>
      <c r="U14" s="1">
        <v>0.10667</v>
      </c>
    </row>
    <row r="15" spans="2:21" x14ac:dyDescent="0.3">
      <c r="S15" s="3"/>
      <c r="T15" s="3"/>
      <c r="U15" s="3"/>
    </row>
    <row r="16" spans="2:21" ht="15" customHeight="1" x14ac:dyDescent="0.3">
      <c r="B16" s="19" t="s">
        <v>73</v>
      </c>
      <c r="C16" s="19"/>
      <c r="E16" s="19" t="s">
        <v>74</v>
      </c>
      <c r="F16" s="19"/>
      <c r="H16" s="19" t="s">
        <v>96</v>
      </c>
      <c r="I16" s="19"/>
      <c r="K16" s="19" t="s">
        <v>116</v>
      </c>
      <c r="L16" s="19"/>
    </row>
    <row r="17" spans="2:17" ht="15" customHeight="1" x14ac:dyDescent="0.3">
      <c r="B17" s="5" t="s">
        <v>77</v>
      </c>
      <c r="C17" s="5" t="s">
        <v>75</v>
      </c>
      <c r="E17" s="5" t="s">
        <v>77</v>
      </c>
      <c r="F17" s="5" t="s">
        <v>75</v>
      </c>
      <c r="H17" s="5" t="s">
        <v>77</v>
      </c>
      <c r="I17" s="5" t="s">
        <v>75</v>
      </c>
      <c r="K17" s="5" t="s">
        <v>77</v>
      </c>
      <c r="L17" s="5" t="s">
        <v>75</v>
      </c>
    </row>
    <row r="18" spans="2:17" x14ac:dyDescent="0.3">
      <c r="B18" s="1" t="s">
        <v>23</v>
      </c>
      <c r="C18" s="1">
        <v>1.0000000000000001E-5</v>
      </c>
      <c r="E18" s="1" t="s">
        <v>32</v>
      </c>
      <c r="F18" s="1">
        <v>2</v>
      </c>
      <c r="H18" s="1" t="s">
        <v>97</v>
      </c>
      <c r="I18" s="1">
        <v>250</v>
      </c>
      <c r="K18" s="1" t="s">
        <v>118</v>
      </c>
      <c r="L18" s="1">
        <f>I6*2/3</f>
        <v>1000</v>
      </c>
    </row>
    <row r="19" spans="2:17" x14ac:dyDescent="0.3">
      <c r="B19" s="4" t="s">
        <v>24</v>
      </c>
      <c r="C19" s="4">
        <v>0</v>
      </c>
      <c r="E19" s="4" t="s">
        <v>33</v>
      </c>
      <c r="F19" s="4">
        <v>2</v>
      </c>
      <c r="I19" s="1"/>
      <c r="K19" s="4" t="s">
        <v>119</v>
      </c>
      <c r="L19" s="4">
        <v>700</v>
      </c>
    </row>
    <row r="20" spans="2:17" x14ac:dyDescent="0.3">
      <c r="B20" s="1" t="s">
        <v>25</v>
      </c>
      <c r="C20" s="1">
        <v>0.01</v>
      </c>
      <c r="E20" s="1" t="s">
        <v>34</v>
      </c>
      <c r="F20" s="1">
        <v>2</v>
      </c>
      <c r="I20" s="1"/>
      <c r="K20" s="1" t="s">
        <v>120</v>
      </c>
      <c r="L20" s="1">
        <f>I8*2/3</f>
        <v>2000</v>
      </c>
    </row>
    <row r="21" spans="2:17" x14ac:dyDescent="0.3">
      <c r="B21" s="4" t="s">
        <v>26</v>
      </c>
      <c r="C21" s="4">
        <v>1.0000000000000001E-5</v>
      </c>
      <c r="E21" s="4" t="s">
        <v>35</v>
      </c>
      <c r="F21" s="4">
        <v>0.5</v>
      </c>
      <c r="I21" s="1"/>
      <c r="K21" s="4" t="s">
        <v>121</v>
      </c>
      <c r="L21" s="4">
        <f>I9</f>
        <v>0</v>
      </c>
    </row>
    <row r="22" spans="2:17" x14ac:dyDescent="0.3">
      <c r="B22" s="1" t="s">
        <v>27</v>
      </c>
      <c r="C22" s="1">
        <v>0</v>
      </c>
      <c r="E22" s="1" t="s">
        <v>36</v>
      </c>
      <c r="F22" s="1">
        <v>0.5</v>
      </c>
      <c r="I22" s="1"/>
      <c r="K22" s="1" t="s">
        <v>122</v>
      </c>
      <c r="L22" s="1">
        <f>I10*2/3</f>
        <v>-2.2139949185626997</v>
      </c>
    </row>
    <row r="23" spans="2:17" x14ac:dyDescent="0.3">
      <c r="B23" s="4" t="s">
        <v>28</v>
      </c>
      <c r="C23" s="4">
        <v>0.01</v>
      </c>
      <c r="E23" s="4" t="s">
        <v>37</v>
      </c>
      <c r="F23" s="4">
        <v>0.5</v>
      </c>
      <c r="I23" s="1"/>
      <c r="K23" s="4" t="s">
        <v>123</v>
      </c>
      <c r="L23" s="4">
        <f>I11*2/3</f>
        <v>0</v>
      </c>
    </row>
    <row r="24" spans="2:17" x14ac:dyDescent="0.3">
      <c r="B24" s="1" t="s">
        <v>29</v>
      </c>
      <c r="C24" s="1">
        <v>1.0000000000000001E-5</v>
      </c>
      <c r="D24" s="1"/>
      <c r="E24" s="1"/>
      <c r="F24" s="1"/>
      <c r="G24" s="1"/>
      <c r="H24" s="1"/>
      <c r="I24" s="1"/>
    </row>
    <row r="25" spans="2:17" x14ac:dyDescent="0.3">
      <c r="B25" s="4" t="s">
        <v>30</v>
      </c>
      <c r="C25" s="4">
        <v>0</v>
      </c>
      <c r="D25" s="1"/>
      <c r="E25" s="1"/>
      <c r="F25" s="1"/>
      <c r="G25" s="1"/>
      <c r="H25" s="1"/>
      <c r="I25" s="1"/>
    </row>
    <row r="26" spans="2:17" x14ac:dyDescent="0.3">
      <c r="B26" s="1" t="s">
        <v>31</v>
      </c>
      <c r="C26" s="1">
        <v>0.01</v>
      </c>
      <c r="D26" s="1"/>
      <c r="E26" s="1"/>
      <c r="F26" s="1"/>
      <c r="G26" s="1"/>
      <c r="H26" s="1"/>
      <c r="I26" s="1"/>
    </row>
    <row r="27" spans="2:17" x14ac:dyDescent="0.3">
      <c r="B27" s="1"/>
      <c r="C27" s="1"/>
      <c r="D27" s="1"/>
      <c r="E27" s="1"/>
      <c r="F27" s="1"/>
      <c r="G27" s="1"/>
      <c r="H27" s="1"/>
      <c r="I27" s="1"/>
    </row>
    <row r="28" spans="2:17" ht="15" customHeight="1" x14ac:dyDescent="0.3">
      <c r="B28" s="19" t="s">
        <v>82</v>
      </c>
      <c r="C28" s="19"/>
      <c r="D28" s="1"/>
      <c r="E28" s="19" t="s">
        <v>83</v>
      </c>
      <c r="F28" s="19"/>
      <c r="G28" s="1"/>
      <c r="H28" s="19" t="s">
        <v>131</v>
      </c>
      <c r="I28" s="19"/>
      <c r="K28" s="19" t="s">
        <v>132</v>
      </c>
      <c r="L28" s="19"/>
    </row>
    <row r="29" spans="2:17" x14ac:dyDescent="0.3">
      <c r="B29" s="5" t="s">
        <v>77</v>
      </c>
      <c r="C29" s="5" t="s">
        <v>75</v>
      </c>
      <c r="D29" s="1"/>
      <c r="E29" s="5" t="s">
        <v>77</v>
      </c>
      <c r="F29" s="5" t="s">
        <v>75</v>
      </c>
      <c r="G29" s="1"/>
      <c r="H29" s="5" t="s">
        <v>77</v>
      </c>
      <c r="I29" s="5" t="s">
        <v>75</v>
      </c>
      <c r="K29" s="5" t="s">
        <v>77</v>
      </c>
      <c r="L29" s="5" t="s">
        <v>75</v>
      </c>
      <c r="Q29" s="1"/>
    </row>
    <row r="30" spans="2:17" x14ac:dyDescent="0.3">
      <c r="B30" s="1" t="s">
        <v>107</v>
      </c>
      <c r="C30" s="1" t="b">
        <v>0</v>
      </c>
      <c r="D30" s="1"/>
      <c r="E30" s="1" t="s">
        <v>92</v>
      </c>
      <c r="F30" s="1" t="b">
        <v>1</v>
      </c>
      <c r="G30" s="1"/>
      <c r="H30" s="1" t="s">
        <v>104</v>
      </c>
      <c r="I30" s="1" t="b">
        <v>0</v>
      </c>
      <c r="K30" s="1" t="s">
        <v>133</v>
      </c>
      <c r="L30" s="1" t="b">
        <v>0</v>
      </c>
    </row>
    <row r="31" spans="2:17" x14ac:dyDescent="0.3">
      <c r="B31" s="1" t="s">
        <v>108</v>
      </c>
      <c r="C31" s="1" t="b">
        <v>0</v>
      </c>
      <c r="D31" s="1"/>
      <c r="E31" s="15" t="s">
        <v>93</v>
      </c>
      <c r="F31" s="4">
        <f>15*PI()/180</f>
        <v>0.26179938779914941</v>
      </c>
      <c r="G31" s="1"/>
      <c r="H31" s="15" t="s">
        <v>93</v>
      </c>
      <c r="I31" s="4">
        <f>15*PI()/180</f>
        <v>0.26179938779914941</v>
      </c>
      <c r="K31" s="4" t="s">
        <v>134</v>
      </c>
      <c r="L31" s="4">
        <v>1E-3</v>
      </c>
    </row>
    <row r="32" spans="2:17" x14ac:dyDescent="0.3">
      <c r="B32" s="4" t="s">
        <v>38</v>
      </c>
      <c r="C32" s="4">
        <v>2.5000000000000001E-2</v>
      </c>
      <c r="D32" s="1"/>
      <c r="E32" s="16" t="s">
        <v>94</v>
      </c>
      <c r="F32" s="1">
        <f>0.0015/0.5</f>
        <v>3.0000000000000001E-3</v>
      </c>
      <c r="G32" s="1"/>
      <c r="H32" s="16" t="s">
        <v>94</v>
      </c>
      <c r="I32" s="1">
        <f>0.0015/0.5</f>
        <v>3.0000000000000001E-3</v>
      </c>
      <c r="K32" s="1" t="s">
        <v>135</v>
      </c>
      <c r="L32" s="1">
        <v>0.1</v>
      </c>
    </row>
    <row r="33" spans="2:12" x14ac:dyDescent="0.3">
      <c r="B33" s="1" t="s">
        <v>39</v>
      </c>
      <c r="C33" s="1">
        <v>7.4999999999999997E-2</v>
      </c>
      <c r="D33" s="1"/>
      <c r="E33" s="15" t="s">
        <v>95</v>
      </c>
      <c r="F33" s="4">
        <v>0.5</v>
      </c>
      <c r="G33" s="1"/>
      <c r="H33" s="15" t="s">
        <v>95</v>
      </c>
      <c r="I33" s="4">
        <v>0.5</v>
      </c>
      <c r="K33" s="1" t="s">
        <v>136</v>
      </c>
      <c r="L33" s="1" t="b">
        <v>0</v>
      </c>
    </row>
    <row r="34" spans="2:12" x14ac:dyDescent="0.3">
      <c r="B34" s="4" t="s">
        <v>40</v>
      </c>
      <c r="C34" s="4">
        <v>5.0000000000000001E-4</v>
      </c>
      <c r="D34" s="1"/>
      <c r="E34" s="16" t="s">
        <v>98</v>
      </c>
      <c r="F34" s="1">
        <v>5</v>
      </c>
      <c r="G34" s="1"/>
      <c r="H34" s="16" t="s">
        <v>98</v>
      </c>
      <c r="I34" s="1">
        <v>5</v>
      </c>
      <c r="K34" s="4" t="s">
        <v>137</v>
      </c>
      <c r="L34" s="4">
        <f>0.05*PI()/180</f>
        <v>8.726646259971648E-4</v>
      </c>
    </row>
    <row r="35" spans="2:12" x14ac:dyDescent="0.3">
      <c r="B35" s="1" t="s">
        <v>45</v>
      </c>
      <c r="C35" s="1">
        <v>0.01</v>
      </c>
      <c r="D35" s="1"/>
      <c r="E35" s="15" t="s">
        <v>99</v>
      </c>
      <c r="F35" s="4">
        <f>F34/F33</f>
        <v>10</v>
      </c>
      <c r="G35" s="1"/>
      <c r="H35" s="15" t="s">
        <v>99</v>
      </c>
      <c r="I35" s="4">
        <f>I34/I33</f>
        <v>10</v>
      </c>
      <c r="K35" s="1" t="s">
        <v>138</v>
      </c>
      <c r="L35" s="1">
        <f>0.6*PI()/180</f>
        <v>1.0471975511965976E-2</v>
      </c>
    </row>
    <row r="36" spans="2:12" x14ac:dyDescent="0.3">
      <c r="B36" s="1" t="s">
        <v>41</v>
      </c>
      <c r="C36" s="1">
        <v>0.1</v>
      </c>
      <c r="D36" s="1"/>
      <c r="E36" s="16" t="s">
        <v>100</v>
      </c>
      <c r="F36" s="16">
        <v>1.3803E-4</v>
      </c>
      <c r="G36" s="1"/>
      <c r="H36" s="16" t="s">
        <v>100</v>
      </c>
      <c r="I36" s="16">
        <v>1.3803E-4</v>
      </c>
      <c r="K36" s="1" t="s">
        <v>139</v>
      </c>
      <c r="L36" s="1" t="b">
        <v>0</v>
      </c>
    </row>
    <row r="37" spans="2:12" x14ac:dyDescent="0.3">
      <c r="B37" s="4" t="s">
        <v>42</v>
      </c>
      <c r="C37" s="4">
        <v>10</v>
      </c>
      <c r="D37" s="1"/>
      <c r="E37" s="15" t="s">
        <v>101</v>
      </c>
      <c r="F37" s="4">
        <f>4.83*10^(-6)</f>
        <v>4.8299999999999995E-6</v>
      </c>
      <c r="G37" s="1"/>
      <c r="H37" s="15" t="s">
        <v>101</v>
      </c>
      <c r="I37" s="4">
        <f>4.83*10^(-6)</f>
        <v>4.8299999999999995E-6</v>
      </c>
      <c r="K37" s="4" t="s">
        <v>140</v>
      </c>
      <c r="L37" s="4">
        <v>1E-3</v>
      </c>
    </row>
    <row r="38" spans="2:12" x14ac:dyDescent="0.3">
      <c r="B38" s="3" t="s">
        <v>130</v>
      </c>
      <c r="C38" s="1">
        <v>5</v>
      </c>
      <c r="E38" s="16" t="s">
        <v>102</v>
      </c>
      <c r="F38" s="1">
        <v>2.9000000000000001E-2</v>
      </c>
      <c r="H38" s="16" t="s">
        <v>102</v>
      </c>
      <c r="I38" s="1">
        <v>2.9000000000000001E-2</v>
      </c>
      <c r="K38" s="1" t="s">
        <v>141</v>
      </c>
      <c r="L38" s="1">
        <v>0.1</v>
      </c>
    </row>
    <row r="39" spans="2:12" x14ac:dyDescent="0.3">
      <c r="E39" s="15" t="s">
        <v>149</v>
      </c>
      <c r="F39" s="3">
        <v>1.5E-3</v>
      </c>
      <c r="H39" s="15" t="s">
        <v>149</v>
      </c>
      <c r="I39" s="15">
        <v>1.5E-3</v>
      </c>
      <c r="K39" s="1" t="s">
        <v>142</v>
      </c>
      <c r="L39" s="1" t="b">
        <v>0</v>
      </c>
    </row>
    <row r="40" spans="2:12" x14ac:dyDescent="0.3">
      <c r="E40" s="16" t="s">
        <v>150</v>
      </c>
      <c r="F40" s="3">
        <v>3500</v>
      </c>
      <c r="H40" s="16" t="s">
        <v>150</v>
      </c>
      <c r="I40" s="3">
        <v>3500</v>
      </c>
      <c r="K40" s="4" t="s">
        <v>143</v>
      </c>
      <c r="L40" s="4">
        <v>1E-3</v>
      </c>
    </row>
    <row r="41" spans="2:12" x14ac:dyDescent="0.3">
      <c r="E41" s="1" t="s">
        <v>151</v>
      </c>
      <c r="F41" s="14" t="s">
        <v>147</v>
      </c>
      <c r="H41" s="4" t="s">
        <v>151</v>
      </c>
      <c r="I41" s="4">
        <v>0</v>
      </c>
      <c r="K41" s="1" t="s">
        <v>144</v>
      </c>
      <c r="L41" s="1">
        <v>0.1</v>
      </c>
    </row>
    <row r="42" spans="2:12" x14ac:dyDescent="0.3">
      <c r="E42" s="4" t="s">
        <v>152</v>
      </c>
      <c r="F42" s="14" t="s">
        <v>147</v>
      </c>
      <c r="H42" s="1" t="s">
        <v>152</v>
      </c>
      <c r="I42" s="1">
        <v>0</v>
      </c>
    </row>
    <row r="43" spans="2:12" x14ac:dyDescent="0.3">
      <c r="H43" s="4" t="s">
        <v>105</v>
      </c>
      <c r="I43" s="4">
        <v>1000</v>
      </c>
    </row>
    <row r="44" spans="2:12" x14ac:dyDescent="0.3">
      <c r="H44" s="1" t="s">
        <v>155</v>
      </c>
      <c r="I44" s="1">
        <v>0</v>
      </c>
    </row>
    <row r="45" spans="2:12" x14ac:dyDescent="0.3">
      <c r="H45" s="4" t="s">
        <v>156</v>
      </c>
      <c r="I45" s="4">
        <v>0</v>
      </c>
    </row>
  </sheetData>
  <mergeCells count="16">
    <mergeCell ref="B28:C28"/>
    <mergeCell ref="E28:F28"/>
    <mergeCell ref="H28:I28"/>
    <mergeCell ref="K28:L28"/>
    <mergeCell ref="Q4:R4"/>
    <mergeCell ref="T4:U4"/>
    <mergeCell ref="B16:C16"/>
    <mergeCell ref="E16:F16"/>
    <mergeCell ref="H16:I16"/>
    <mergeCell ref="K16:L16"/>
    <mergeCell ref="N4:O4"/>
    <mergeCell ref="B2:I2"/>
    <mergeCell ref="B4:C4"/>
    <mergeCell ref="E4:F4"/>
    <mergeCell ref="H4:I4"/>
    <mergeCell ref="K4:L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F4E64B88-10E4-4F7E-9D93-5D8F6593447E}">
            <xm:f>NOT(ISERROR(SEARCH(TRUE,B1)))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4" operator="containsText" id="{02876180-912C-40BF-AE1A-5FA8982B5661}">
            <xm:f>NOT(ISERROR(SEARCH(FALSE,B1)))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B1:U5 B6:D6 B7:J12 B13:S14</xm:sqref>
        </x14:conditionalFormatting>
        <x14:conditionalFormatting xmlns:xm="http://schemas.microsoft.com/office/excel/2006/main">
          <x14:cfRule type="containsText" priority="1" operator="containsText" id="{BEBD4401-21B8-489F-9BB0-35022DD2035E}">
            <xm:f>NOT(ISERROR(SEARCH(TRUE,B15)))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2" operator="containsText" id="{B9D2F6A1-0563-4101-AE5E-75ABB25CC56C}">
            <xm:f>NOT(ISERROR(SEARCH(FALSE,B15)))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B15:U1048576</xm:sqref>
        </x14:conditionalFormatting>
        <x14:conditionalFormatting xmlns:xm="http://schemas.microsoft.com/office/excel/2006/main">
          <x14:cfRule type="containsText" priority="7" operator="containsText" id="{FBFD61F2-1F26-497B-98D8-B1C9D70709D8}">
            <xm:f>NOT(ISERROR(SEARCH(TRUE,F6)))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8" operator="containsText" id="{FD91B0A6-AF62-4A2D-A17A-7900E80EA2F0}">
            <xm:f>NOT(ISERROR(SEARCH(FALSE,F6)))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F6:L6</xm:sqref>
        </x14:conditionalFormatting>
        <x14:conditionalFormatting xmlns:xm="http://schemas.microsoft.com/office/excel/2006/main">
          <x14:cfRule type="containsText" priority="5" operator="containsText" id="{7F4BB6E6-A38D-4F4C-991F-179EEF29CDE9}">
            <xm:f>NOT(ISERROR(SEARCH(TRUE,K7)))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6" operator="containsText" id="{987C8B8B-84D4-4BF2-8732-1468172D23CC}">
            <xm:f>NOT(ISERROR(SEARCH(FALSE,K7)))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K7:L11</xm:sqref>
        </x14:conditionalFormatting>
        <x14:conditionalFormatting xmlns:xm="http://schemas.microsoft.com/office/excel/2006/main">
          <x14:cfRule type="containsText" priority="9" operator="containsText" id="{B01DC4E2-A352-4A24-BB8A-5D55DFD1F3CA}">
            <xm:f>NOT(ISERROR(SEARCH(TRUE,M6)))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0" operator="containsText" id="{2899D73F-F3E8-4AF2-83EF-1C9154764018}">
            <xm:f>NOT(ISERROR(SEARCH(FALSE,M6)))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M6:S12</xm:sqref>
        </x14:conditionalFormatting>
        <x14:conditionalFormatting xmlns:xm="http://schemas.microsoft.com/office/excel/2006/main">
          <x14:cfRule type="containsText" priority="11" operator="containsText" id="{58A57A2E-6310-4540-A38C-AF4DDA517531}">
            <xm:f>NOT(ISERROR(SEARCH(TRUE,T6)))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2" operator="containsText" id="{EC042AFC-3AAB-4BBA-8BBC-954E0FE259B3}">
            <xm:f>NOT(ISERROR(SEARCH(FALSE,T6)))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T6:U14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C5B059-8E5C-48C9-A488-7838C6C92B2F}">
          <x14:formula1>
            <xm:f>Dados!$A$2:$A$3</xm:f>
          </x14:formula1>
          <xm:sqref>O6 R6:R7 F30 I30 C30:C31 L30 L33 L36 L39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1966-1F40-4CE3-9921-A75751560DBD}">
  <sheetPr>
    <tabColor theme="7" tint="0.79998168889431442"/>
  </sheetPr>
  <dimension ref="B2:U45"/>
  <sheetViews>
    <sheetView zoomScale="70" zoomScaleNormal="70" workbookViewId="0">
      <selection activeCell="L31" sqref="L31:L32"/>
    </sheetView>
  </sheetViews>
  <sheetFormatPr defaultColWidth="8.88671875" defaultRowHeight="14.4" x14ac:dyDescent="0.3"/>
  <cols>
    <col min="1" max="1" width="4.44140625" customWidth="1"/>
    <col min="2" max="2" width="19.5546875" bestFit="1" customWidth="1"/>
    <col min="3" max="3" width="18.33203125" customWidth="1"/>
    <col min="4" max="4" width="4.109375" customWidth="1"/>
    <col min="5" max="5" width="15.88671875" customWidth="1"/>
    <col min="6" max="6" width="25.88671875" customWidth="1"/>
    <col min="7" max="7" width="3.88671875" customWidth="1"/>
    <col min="8" max="8" width="15.88671875" customWidth="1"/>
    <col min="9" max="9" width="37.5546875" customWidth="1"/>
    <col min="10" max="10" width="4.6640625" customWidth="1"/>
    <col min="11" max="11" width="23.5546875" customWidth="1"/>
    <col min="12" max="12" width="25" customWidth="1"/>
    <col min="13" max="13" width="4.33203125" customWidth="1"/>
    <col min="14" max="14" width="15.88671875" customWidth="1"/>
    <col min="15" max="15" width="17.33203125" customWidth="1"/>
    <col min="16" max="16" width="4.44140625" customWidth="1"/>
    <col min="17" max="18" width="15.88671875" customWidth="1"/>
    <col min="19" max="19" width="5.44140625" customWidth="1"/>
    <col min="20" max="20" width="15.88671875" customWidth="1"/>
    <col min="21" max="21" width="17.88671875" customWidth="1"/>
    <col min="22" max="22" width="8.33203125" bestFit="1" customWidth="1"/>
    <col min="25" max="25" width="8.33203125" bestFit="1" customWidth="1"/>
    <col min="26" max="26" width="7.5546875" bestFit="1" customWidth="1"/>
    <col min="27" max="27" width="8.33203125" bestFit="1" customWidth="1"/>
    <col min="28" max="28" width="14.88671875" bestFit="1" customWidth="1"/>
    <col min="29" max="29" width="7.6640625" bestFit="1" customWidth="1"/>
    <col min="30" max="30" width="8.33203125" bestFit="1" customWidth="1"/>
    <col min="31" max="31" width="8.109375" bestFit="1" customWidth="1"/>
    <col min="32" max="32" width="7.44140625" bestFit="1" customWidth="1"/>
    <col min="33" max="33" width="8.109375" bestFit="1" customWidth="1"/>
    <col min="34" max="35" width="7.6640625" bestFit="1" customWidth="1"/>
    <col min="36" max="36" width="7.5546875" bestFit="1" customWidth="1"/>
    <col min="37" max="38" width="7.6640625" bestFit="1" customWidth="1"/>
    <col min="39" max="39" width="7.5546875" bestFit="1" customWidth="1"/>
    <col min="40" max="40" width="3" bestFit="1" customWidth="1"/>
    <col min="41" max="41" width="6.33203125" bestFit="1" customWidth="1"/>
    <col min="42" max="42" width="12.44140625" bestFit="1" customWidth="1"/>
    <col min="43" max="43" width="14.5546875" bestFit="1" customWidth="1"/>
    <col min="44" max="44" width="7.88671875" bestFit="1" customWidth="1"/>
    <col min="45" max="45" width="10.88671875" bestFit="1" customWidth="1"/>
    <col min="46" max="46" width="2.5546875" bestFit="1" customWidth="1"/>
    <col min="47" max="47" width="6.44140625" bestFit="1" customWidth="1"/>
    <col min="48" max="48" width="5.109375" bestFit="1" customWidth="1"/>
    <col min="49" max="52" width="9.88671875" bestFit="1" customWidth="1"/>
    <col min="53" max="55" width="14.88671875" bestFit="1" customWidth="1"/>
  </cols>
  <sheetData>
    <row r="2" spans="2:21" ht="42" customHeight="1" x14ac:dyDescent="0.3">
      <c r="B2" s="18" t="s">
        <v>157</v>
      </c>
      <c r="C2" s="18"/>
      <c r="D2" s="18"/>
      <c r="E2" s="18"/>
      <c r="F2" s="18"/>
      <c r="G2" s="18"/>
      <c r="H2" s="18"/>
      <c r="I2" s="1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4" spans="2:21" ht="15" customHeight="1" x14ac:dyDescent="0.3">
      <c r="B4" s="19" t="s">
        <v>78</v>
      </c>
      <c r="C4" s="19"/>
      <c r="E4" s="19" t="s">
        <v>79</v>
      </c>
      <c r="F4" s="19"/>
      <c r="H4" s="19" t="s">
        <v>117</v>
      </c>
      <c r="I4" s="19"/>
      <c r="K4" s="19" t="s">
        <v>71</v>
      </c>
      <c r="L4" s="19"/>
      <c r="N4" s="19" t="s">
        <v>64</v>
      </c>
      <c r="O4" s="19"/>
      <c r="Q4" s="19" t="s">
        <v>80</v>
      </c>
      <c r="R4" s="19"/>
      <c r="T4" s="19" t="s">
        <v>81</v>
      </c>
      <c r="U4" s="19"/>
    </row>
    <row r="5" spans="2:21" s="2" customFormat="1" x14ac:dyDescent="0.3">
      <c r="B5" s="5" t="s">
        <v>77</v>
      </c>
      <c r="C5" s="5" t="s">
        <v>75</v>
      </c>
      <c r="E5" s="5" t="s">
        <v>77</v>
      </c>
      <c r="F5" s="5" t="s">
        <v>75</v>
      </c>
      <c r="H5" s="5" t="s">
        <v>77</v>
      </c>
      <c r="I5" s="5" t="s">
        <v>75</v>
      </c>
      <c r="K5" s="5" t="s">
        <v>77</v>
      </c>
      <c r="L5" s="5" t="s">
        <v>75</v>
      </c>
      <c r="N5" s="5" t="s">
        <v>77</v>
      </c>
      <c r="O5" s="5" t="s">
        <v>75</v>
      </c>
      <c r="Q5" s="5" t="s">
        <v>77</v>
      </c>
      <c r="R5" s="5" t="s">
        <v>75</v>
      </c>
      <c r="T5" s="5" t="s">
        <v>77</v>
      </c>
      <c r="U5" s="5" t="s">
        <v>75</v>
      </c>
    </row>
    <row r="6" spans="2:21" x14ac:dyDescent="0.3">
      <c r="B6" s="1" t="s">
        <v>56</v>
      </c>
      <c r="C6" s="1">
        <v>0.01</v>
      </c>
      <c r="E6" s="13" t="s">
        <v>111</v>
      </c>
      <c r="F6" s="1">
        <v>0</v>
      </c>
      <c r="G6" s="1"/>
      <c r="H6" s="1" t="s">
        <v>6</v>
      </c>
      <c r="I6" s="1">
        <v>1500</v>
      </c>
      <c r="J6" s="1"/>
      <c r="K6" s="3" t="s">
        <v>128</v>
      </c>
      <c r="L6" s="3">
        <f>15*PI()/180</f>
        <v>0.26179938779914941</v>
      </c>
      <c r="M6" s="1"/>
      <c r="N6" s="1" t="s">
        <v>12</v>
      </c>
      <c r="O6" s="1" t="b">
        <v>1</v>
      </c>
      <c r="P6" s="1"/>
      <c r="Q6" s="1" t="s">
        <v>14</v>
      </c>
      <c r="R6" s="1" t="b">
        <v>0</v>
      </c>
      <c r="S6" s="1"/>
      <c r="T6" s="1" t="s">
        <v>16</v>
      </c>
      <c r="U6" s="1">
        <v>2.2000000000000002</v>
      </c>
    </row>
    <row r="7" spans="2:21" x14ac:dyDescent="0.3">
      <c r="B7" s="4" t="s">
        <v>57</v>
      </c>
      <c r="C7" s="4">
        <v>12</v>
      </c>
      <c r="E7" s="4" t="s">
        <v>112</v>
      </c>
      <c r="F7" s="4">
        <v>6878000</v>
      </c>
      <c r="G7" s="1"/>
      <c r="H7" s="4" t="s">
        <v>7</v>
      </c>
      <c r="I7" s="4">
        <v>0</v>
      </c>
      <c r="J7" s="1"/>
      <c r="K7" s="4" t="s">
        <v>127</v>
      </c>
      <c r="L7" s="4">
        <f>30*PI()/180</f>
        <v>0.52359877559829882</v>
      </c>
      <c r="M7" s="1"/>
      <c r="N7" s="4" t="s">
        <v>13</v>
      </c>
      <c r="O7" s="4">
        <v>6000</v>
      </c>
      <c r="P7" s="1"/>
      <c r="Q7" s="4" t="s">
        <v>15</v>
      </c>
      <c r="R7" s="1" t="b">
        <v>0</v>
      </c>
      <c r="S7" s="1"/>
      <c r="T7" s="4" t="s">
        <v>46</v>
      </c>
      <c r="U7" s="4">
        <v>0.2</v>
      </c>
    </row>
    <row r="8" spans="2:21" x14ac:dyDescent="0.3">
      <c r="B8" s="1"/>
      <c r="C8" s="1"/>
      <c r="E8" s="1" t="s">
        <v>2</v>
      </c>
      <c r="F8" s="1">
        <f>97.7*PI()/180</f>
        <v>1.70518667919846</v>
      </c>
      <c r="G8" s="1"/>
      <c r="H8" s="1" t="s">
        <v>8</v>
      </c>
      <c r="I8" s="1">
        <v>3000</v>
      </c>
      <c r="J8" s="1"/>
      <c r="K8" s="3" t="s">
        <v>129</v>
      </c>
      <c r="L8" s="3">
        <f>45*PI()/180</f>
        <v>0.78539816339744828</v>
      </c>
      <c r="M8" s="1"/>
      <c r="N8" s="1"/>
      <c r="O8" s="1"/>
      <c r="P8" s="1"/>
      <c r="Q8" s="1"/>
      <c r="R8" s="1"/>
      <c r="S8" s="1"/>
      <c r="T8" s="1" t="s">
        <v>17</v>
      </c>
      <c r="U8" s="1">
        <v>8</v>
      </c>
    </row>
    <row r="9" spans="2:21" x14ac:dyDescent="0.3">
      <c r="B9" s="1"/>
      <c r="C9" s="1"/>
      <c r="E9" s="4" t="s">
        <v>113</v>
      </c>
      <c r="F9" s="4">
        <f>30*PI()/180</f>
        <v>0.52359877559829882</v>
      </c>
      <c r="G9" s="1"/>
      <c r="H9" s="4" t="s">
        <v>9</v>
      </c>
      <c r="I9" s="4">
        <v>0</v>
      </c>
      <c r="J9" s="1"/>
      <c r="K9" s="4" t="s">
        <v>53</v>
      </c>
      <c r="L9" s="4">
        <v>0</v>
      </c>
      <c r="M9" s="1"/>
      <c r="N9" s="1"/>
      <c r="O9" s="1"/>
      <c r="P9" s="1"/>
      <c r="Q9" s="1"/>
      <c r="R9" s="1"/>
      <c r="S9" s="1"/>
      <c r="T9" s="4" t="s">
        <v>18</v>
      </c>
      <c r="U9" s="4">
        <v>2.2000000000000002</v>
      </c>
    </row>
    <row r="10" spans="2:21" x14ac:dyDescent="0.3">
      <c r="B10" s="1"/>
      <c r="C10" s="1"/>
      <c r="E10" s="1" t="s">
        <v>5</v>
      </c>
      <c r="F10" s="1">
        <f>25*PI()/180</f>
        <v>0.43633231299858238</v>
      </c>
      <c r="G10" s="1"/>
      <c r="H10" s="1" t="s">
        <v>10</v>
      </c>
      <c r="I10" s="1">
        <f>SQRT(2*(Dados!$B$6/SQRT(((F7*(1-F6^2)/(1+F6*COS(F11)))+I6)^2 + (I7)^2 + (I8)^2) - Dados!$B$6/(2*(((SQRT(Dados!$B$6*F7*(1-F6^2)))^2/Dados!$B$6)/(1-F6^2))))-((I9-((SQRT(Dados!$B$6*F7*(1-F6^2)))/((F7*(1-F6^2)/(1+F6*COS(F11)))^2))*I7+(F6*SIN(F11)*SQRT(Dados!$B$6/(F7*(1-F6^2)))))^2-I11^2))-(((SQRT(Dados!$B$6*F7*(1-F6^2)))/((F7*(1-F6^2)/(1+F6*COS(F11)))^2))*(I6+(F7*(1-F6^2)/(1+F6*COS(F11)))))</f>
        <v>-3.3209923778440498</v>
      </c>
      <c r="J10" s="1"/>
      <c r="K10" s="1" t="s">
        <v>54</v>
      </c>
      <c r="L10" s="1">
        <v>0</v>
      </c>
      <c r="M10" s="1"/>
      <c r="N10" s="1"/>
      <c r="O10" s="1"/>
      <c r="P10" s="1"/>
      <c r="Q10" s="1"/>
      <c r="R10" s="1"/>
      <c r="S10" s="1"/>
      <c r="T10" s="1" t="s">
        <v>47</v>
      </c>
      <c r="U10" s="1">
        <v>0.2</v>
      </c>
    </row>
    <row r="11" spans="2:21" x14ac:dyDescent="0.3">
      <c r="B11" s="1"/>
      <c r="C11" s="1"/>
      <c r="E11" s="4" t="s">
        <v>114</v>
      </c>
      <c r="F11" s="4">
        <v>0</v>
      </c>
      <c r="G11" s="1"/>
      <c r="H11" s="4" t="s">
        <v>11</v>
      </c>
      <c r="I11" s="4">
        <v>0</v>
      </c>
      <c r="J11" s="1"/>
      <c r="K11" s="4" t="s">
        <v>55</v>
      </c>
      <c r="L11" s="4">
        <v>0.02</v>
      </c>
      <c r="M11" s="1"/>
      <c r="N11" s="1"/>
      <c r="O11" s="1"/>
      <c r="P11" s="1"/>
      <c r="Q11" s="1"/>
      <c r="R11" s="1"/>
      <c r="S11" s="1"/>
      <c r="T11" s="4" t="s">
        <v>19</v>
      </c>
      <c r="U11" s="4">
        <v>8</v>
      </c>
    </row>
    <row r="12" spans="2:21" x14ac:dyDescent="0.3">
      <c r="B12" s="1"/>
      <c r="C12" s="1"/>
      <c r="E12" s="1"/>
      <c r="F12" s="1"/>
      <c r="G12" s="1"/>
      <c r="H12" s="1"/>
      <c r="I12" s="1"/>
      <c r="J12" s="1"/>
      <c r="M12" s="1"/>
      <c r="N12" s="1"/>
      <c r="O12" s="1"/>
      <c r="P12" s="1"/>
      <c r="Q12" s="1"/>
      <c r="R12" s="1"/>
      <c r="S12" s="1"/>
      <c r="T12" s="1" t="s">
        <v>20</v>
      </c>
      <c r="U12" s="1">
        <v>0.10667</v>
      </c>
    </row>
    <row r="13" spans="2:21" x14ac:dyDescent="0.3">
      <c r="B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4" t="s">
        <v>21</v>
      </c>
      <c r="U13" s="4">
        <v>0.10667</v>
      </c>
    </row>
    <row r="14" spans="2:21" x14ac:dyDescent="0.3">
      <c r="B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 t="s">
        <v>22</v>
      </c>
      <c r="U14" s="1">
        <v>0.10667</v>
      </c>
    </row>
    <row r="15" spans="2:21" x14ac:dyDescent="0.3">
      <c r="S15" s="3"/>
      <c r="T15" s="3"/>
      <c r="U15" s="3"/>
    </row>
    <row r="16" spans="2:21" ht="15" customHeight="1" x14ac:dyDescent="0.3">
      <c r="B16" s="19" t="s">
        <v>73</v>
      </c>
      <c r="C16" s="19"/>
      <c r="E16" s="19" t="s">
        <v>74</v>
      </c>
      <c r="F16" s="19"/>
      <c r="H16" s="19" t="s">
        <v>96</v>
      </c>
      <c r="I16" s="19"/>
      <c r="K16" s="19" t="s">
        <v>116</v>
      </c>
      <c r="L16" s="19"/>
    </row>
    <row r="17" spans="2:17" ht="15" customHeight="1" x14ac:dyDescent="0.3">
      <c r="B17" s="5" t="s">
        <v>77</v>
      </c>
      <c r="C17" s="5" t="s">
        <v>75</v>
      </c>
      <c r="E17" s="5" t="s">
        <v>77</v>
      </c>
      <c r="F17" s="5" t="s">
        <v>75</v>
      </c>
      <c r="H17" s="5" t="s">
        <v>77</v>
      </c>
      <c r="I17" s="5" t="s">
        <v>75</v>
      </c>
      <c r="K17" s="5" t="s">
        <v>77</v>
      </c>
      <c r="L17" s="5" t="s">
        <v>75</v>
      </c>
    </row>
    <row r="18" spans="2:17" x14ac:dyDescent="0.3">
      <c r="B18" s="1" t="s">
        <v>23</v>
      </c>
      <c r="C18" s="1">
        <v>1.0000000000000001E-5</v>
      </c>
      <c r="E18" s="1" t="s">
        <v>32</v>
      </c>
      <c r="F18" s="1">
        <v>2</v>
      </c>
      <c r="H18" s="1" t="s">
        <v>97</v>
      </c>
      <c r="I18" s="1">
        <v>250</v>
      </c>
      <c r="K18" s="1" t="s">
        <v>118</v>
      </c>
      <c r="L18" s="1">
        <f>I6*2/3</f>
        <v>1000</v>
      </c>
    </row>
    <row r="19" spans="2:17" x14ac:dyDescent="0.3">
      <c r="B19" s="4" t="s">
        <v>24</v>
      </c>
      <c r="C19" s="4">
        <v>0</v>
      </c>
      <c r="E19" s="4" t="s">
        <v>33</v>
      </c>
      <c r="F19" s="4">
        <v>2</v>
      </c>
      <c r="I19" s="1"/>
      <c r="K19" s="4" t="s">
        <v>119</v>
      </c>
      <c r="L19" s="4">
        <v>700</v>
      </c>
    </row>
    <row r="20" spans="2:17" x14ac:dyDescent="0.3">
      <c r="B20" s="1" t="s">
        <v>25</v>
      </c>
      <c r="C20" s="1">
        <v>0.01</v>
      </c>
      <c r="E20" s="1" t="s">
        <v>34</v>
      </c>
      <c r="F20" s="1">
        <v>2</v>
      </c>
      <c r="I20" s="1"/>
      <c r="K20" s="1" t="s">
        <v>120</v>
      </c>
      <c r="L20" s="1">
        <f>I8*2/3</f>
        <v>2000</v>
      </c>
    </row>
    <row r="21" spans="2:17" x14ac:dyDescent="0.3">
      <c r="B21" s="4" t="s">
        <v>26</v>
      </c>
      <c r="C21" s="4">
        <v>1.0000000000000001E-5</v>
      </c>
      <c r="E21" s="4" t="s">
        <v>35</v>
      </c>
      <c r="F21" s="4">
        <v>0.5</v>
      </c>
      <c r="I21" s="1"/>
      <c r="K21" s="4" t="s">
        <v>121</v>
      </c>
      <c r="L21" s="4">
        <f>I9</f>
        <v>0</v>
      </c>
    </row>
    <row r="22" spans="2:17" x14ac:dyDescent="0.3">
      <c r="B22" s="1" t="s">
        <v>27</v>
      </c>
      <c r="C22" s="1">
        <v>0</v>
      </c>
      <c r="E22" s="1" t="s">
        <v>36</v>
      </c>
      <c r="F22" s="1">
        <v>0.5</v>
      </c>
      <c r="I22" s="1"/>
      <c r="K22" s="1" t="s">
        <v>122</v>
      </c>
      <c r="L22" s="1">
        <f>I10*2/3</f>
        <v>-2.2139949185626997</v>
      </c>
    </row>
    <row r="23" spans="2:17" x14ac:dyDescent="0.3">
      <c r="B23" s="4" t="s">
        <v>28</v>
      </c>
      <c r="C23" s="4">
        <v>0.01</v>
      </c>
      <c r="E23" s="4" t="s">
        <v>37</v>
      </c>
      <c r="F23" s="4">
        <v>0.5</v>
      </c>
      <c r="I23" s="1"/>
      <c r="K23" s="4" t="s">
        <v>123</v>
      </c>
      <c r="L23" s="4">
        <f>I11*2/3</f>
        <v>0</v>
      </c>
    </row>
    <row r="24" spans="2:17" x14ac:dyDescent="0.3">
      <c r="B24" s="1" t="s">
        <v>29</v>
      </c>
      <c r="C24" s="1">
        <v>1.0000000000000001E-5</v>
      </c>
      <c r="D24" s="1"/>
      <c r="E24" s="1"/>
      <c r="F24" s="1"/>
      <c r="G24" s="1"/>
      <c r="H24" s="1"/>
      <c r="I24" s="1"/>
    </row>
    <row r="25" spans="2:17" x14ac:dyDescent="0.3">
      <c r="B25" s="4" t="s">
        <v>30</v>
      </c>
      <c r="C25" s="4">
        <v>0</v>
      </c>
      <c r="D25" s="1"/>
      <c r="E25" s="1"/>
      <c r="F25" s="1"/>
      <c r="G25" s="1"/>
      <c r="H25" s="1"/>
      <c r="I25" s="1"/>
    </row>
    <row r="26" spans="2:17" x14ac:dyDescent="0.3">
      <c r="B26" s="1" t="s">
        <v>31</v>
      </c>
      <c r="C26" s="1">
        <v>0.01</v>
      </c>
      <c r="D26" s="1"/>
      <c r="E26" s="1"/>
      <c r="F26" s="1"/>
      <c r="G26" s="1"/>
      <c r="H26" s="1"/>
      <c r="I26" s="1"/>
    </row>
    <row r="27" spans="2:17" x14ac:dyDescent="0.3">
      <c r="B27" s="1"/>
      <c r="C27" s="1"/>
      <c r="D27" s="1"/>
      <c r="E27" s="1"/>
      <c r="F27" s="1"/>
      <c r="G27" s="1"/>
      <c r="H27" s="1"/>
      <c r="I27" s="1"/>
    </row>
    <row r="28" spans="2:17" ht="15" customHeight="1" x14ac:dyDescent="0.3">
      <c r="B28" s="19" t="s">
        <v>82</v>
      </c>
      <c r="C28" s="19"/>
      <c r="D28" s="1"/>
      <c r="E28" s="19" t="s">
        <v>83</v>
      </c>
      <c r="F28" s="19"/>
      <c r="G28" s="1"/>
      <c r="H28" s="19" t="s">
        <v>131</v>
      </c>
      <c r="I28" s="19"/>
      <c r="K28" s="19" t="s">
        <v>132</v>
      </c>
      <c r="L28" s="19"/>
    </row>
    <row r="29" spans="2:17" x14ac:dyDescent="0.3">
      <c r="B29" s="5" t="s">
        <v>77</v>
      </c>
      <c r="C29" s="5" t="s">
        <v>75</v>
      </c>
      <c r="D29" s="1"/>
      <c r="E29" s="5" t="s">
        <v>77</v>
      </c>
      <c r="F29" s="5" t="s">
        <v>75</v>
      </c>
      <c r="G29" s="1"/>
      <c r="H29" s="5" t="s">
        <v>77</v>
      </c>
      <c r="I29" s="5" t="s">
        <v>75</v>
      </c>
      <c r="K29" s="5" t="s">
        <v>77</v>
      </c>
      <c r="L29" s="5" t="s">
        <v>75</v>
      </c>
      <c r="Q29" s="1"/>
    </row>
    <row r="30" spans="2:17" x14ac:dyDescent="0.3">
      <c r="B30" s="1" t="s">
        <v>107</v>
      </c>
      <c r="C30" s="1" t="b">
        <v>0</v>
      </c>
      <c r="D30" s="1"/>
      <c r="E30" s="1" t="s">
        <v>92</v>
      </c>
      <c r="F30" s="1" t="b">
        <v>0</v>
      </c>
      <c r="G30" s="1"/>
      <c r="H30" s="1" t="s">
        <v>104</v>
      </c>
      <c r="I30" s="1" t="b">
        <v>0</v>
      </c>
      <c r="K30" s="1" t="s">
        <v>133</v>
      </c>
      <c r="L30" s="1" t="b">
        <v>1</v>
      </c>
    </row>
    <row r="31" spans="2:17" x14ac:dyDescent="0.3">
      <c r="B31" s="1" t="s">
        <v>108</v>
      </c>
      <c r="C31" s="1" t="b">
        <v>0</v>
      </c>
      <c r="D31" s="1"/>
      <c r="E31" s="15" t="s">
        <v>93</v>
      </c>
      <c r="F31" s="4">
        <f>15*PI()/180</f>
        <v>0.26179938779914941</v>
      </c>
      <c r="G31" s="1"/>
      <c r="H31" s="15" t="s">
        <v>93</v>
      </c>
      <c r="I31" s="4">
        <f>15*PI()/180</f>
        <v>0.26179938779914941</v>
      </c>
      <c r="K31" s="4" t="s">
        <v>134</v>
      </c>
      <c r="L31" s="14" t="s">
        <v>147</v>
      </c>
    </row>
    <row r="32" spans="2:17" x14ac:dyDescent="0.3">
      <c r="B32" s="4" t="s">
        <v>38</v>
      </c>
      <c r="C32" s="4">
        <v>2.5000000000000001E-2</v>
      </c>
      <c r="D32" s="1"/>
      <c r="E32" s="16" t="s">
        <v>94</v>
      </c>
      <c r="F32" s="1">
        <f>0.0015/0.5</f>
        <v>3.0000000000000001E-3</v>
      </c>
      <c r="G32" s="1"/>
      <c r="H32" s="16" t="s">
        <v>94</v>
      </c>
      <c r="I32" s="1">
        <f>0.0015/0.5</f>
        <v>3.0000000000000001E-3</v>
      </c>
      <c r="K32" s="1" t="s">
        <v>135</v>
      </c>
      <c r="L32" s="14" t="s">
        <v>147</v>
      </c>
    </row>
    <row r="33" spans="2:12" x14ac:dyDescent="0.3">
      <c r="B33" s="1" t="s">
        <v>39</v>
      </c>
      <c r="C33" s="1">
        <v>7.4999999999999997E-2</v>
      </c>
      <c r="D33" s="1"/>
      <c r="E33" s="15" t="s">
        <v>95</v>
      </c>
      <c r="F33" s="4">
        <v>0.5</v>
      </c>
      <c r="G33" s="1"/>
      <c r="H33" s="15" t="s">
        <v>95</v>
      </c>
      <c r="I33" s="4">
        <v>0.5</v>
      </c>
      <c r="K33" s="1" t="s">
        <v>136</v>
      </c>
      <c r="L33" s="1" t="b">
        <v>0</v>
      </c>
    </row>
    <row r="34" spans="2:12" x14ac:dyDescent="0.3">
      <c r="B34" s="4" t="s">
        <v>40</v>
      </c>
      <c r="C34" s="4">
        <v>5.0000000000000001E-4</v>
      </c>
      <c r="D34" s="1"/>
      <c r="E34" s="16" t="s">
        <v>98</v>
      </c>
      <c r="F34" s="1">
        <v>5</v>
      </c>
      <c r="G34" s="1"/>
      <c r="H34" s="16" t="s">
        <v>98</v>
      </c>
      <c r="I34" s="1">
        <v>5</v>
      </c>
      <c r="K34" s="4" t="s">
        <v>137</v>
      </c>
      <c r="L34" s="4">
        <v>1E-3</v>
      </c>
    </row>
    <row r="35" spans="2:12" x14ac:dyDescent="0.3">
      <c r="B35" s="1" t="s">
        <v>45</v>
      </c>
      <c r="C35" s="1">
        <v>0.01</v>
      </c>
      <c r="D35" s="1"/>
      <c r="E35" s="15" t="s">
        <v>99</v>
      </c>
      <c r="F35" s="4">
        <f>F34/F33</f>
        <v>10</v>
      </c>
      <c r="G35" s="1"/>
      <c r="H35" s="15" t="s">
        <v>99</v>
      </c>
      <c r="I35" s="4">
        <f>I34/I33</f>
        <v>10</v>
      </c>
      <c r="K35" s="1" t="s">
        <v>138</v>
      </c>
      <c r="L35" s="1">
        <v>0.1</v>
      </c>
    </row>
    <row r="36" spans="2:12" x14ac:dyDescent="0.3">
      <c r="B36" s="1" t="s">
        <v>41</v>
      </c>
      <c r="C36" s="1">
        <v>0.1</v>
      </c>
      <c r="D36" s="1"/>
      <c r="E36" s="16" t="s">
        <v>100</v>
      </c>
      <c r="F36" s="16">
        <v>1.3803E-4</v>
      </c>
      <c r="G36" s="1"/>
      <c r="H36" s="16" t="s">
        <v>100</v>
      </c>
      <c r="I36" s="16">
        <v>1.3803E-4</v>
      </c>
      <c r="K36" s="1" t="s">
        <v>139</v>
      </c>
      <c r="L36" s="1" t="b">
        <v>0</v>
      </c>
    </row>
    <row r="37" spans="2:12" x14ac:dyDescent="0.3">
      <c r="B37" s="4" t="s">
        <v>42</v>
      </c>
      <c r="C37" s="4">
        <v>10</v>
      </c>
      <c r="D37" s="1"/>
      <c r="E37" s="15" t="s">
        <v>101</v>
      </c>
      <c r="F37" s="4">
        <f>4.83*10^(-6)</f>
        <v>4.8299999999999995E-6</v>
      </c>
      <c r="G37" s="1"/>
      <c r="H37" s="15" t="s">
        <v>101</v>
      </c>
      <c r="I37" s="4">
        <f>4.83*10^(-6)</f>
        <v>4.8299999999999995E-6</v>
      </c>
      <c r="K37" s="4" t="s">
        <v>140</v>
      </c>
      <c r="L37" s="4">
        <v>1E-3</v>
      </c>
    </row>
    <row r="38" spans="2:12" x14ac:dyDescent="0.3">
      <c r="B38" s="3" t="s">
        <v>130</v>
      </c>
      <c r="C38" s="1">
        <v>5</v>
      </c>
      <c r="E38" s="16" t="s">
        <v>102</v>
      </c>
      <c r="F38" s="1">
        <v>2.9000000000000001E-2</v>
      </c>
      <c r="H38" s="16" t="s">
        <v>102</v>
      </c>
      <c r="I38" s="1">
        <v>2.9000000000000001E-2</v>
      </c>
      <c r="K38" s="1" t="s">
        <v>141</v>
      </c>
      <c r="L38" s="1">
        <v>0.1</v>
      </c>
    </row>
    <row r="39" spans="2:12" x14ac:dyDescent="0.3">
      <c r="E39" s="15" t="s">
        <v>149</v>
      </c>
      <c r="F39" s="3">
        <v>1.5E-3</v>
      </c>
      <c r="H39" s="15" t="s">
        <v>149</v>
      </c>
      <c r="I39" s="15">
        <v>1.5E-3</v>
      </c>
      <c r="K39" s="1" t="s">
        <v>142</v>
      </c>
      <c r="L39" s="1" t="b">
        <v>0</v>
      </c>
    </row>
    <row r="40" spans="2:12" x14ac:dyDescent="0.3">
      <c r="E40" s="16" t="s">
        <v>150</v>
      </c>
      <c r="F40" s="3">
        <v>3500</v>
      </c>
      <c r="H40" s="16" t="s">
        <v>150</v>
      </c>
      <c r="I40" s="3">
        <v>3500</v>
      </c>
      <c r="K40" s="4" t="s">
        <v>143</v>
      </c>
      <c r="L40" s="4">
        <v>1E-3</v>
      </c>
    </row>
    <row r="41" spans="2:12" x14ac:dyDescent="0.3">
      <c r="E41" s="1" t="s">
        <v>151</v>
      </c>
      <c r="F41" s="1">
        <v>0.1</v>
      </c>
      <c r="H41" s="4" t="s">
        <v>151</v>
      </c>
      <c r="I41" s="4">
        <v>0</v>
      </c>
      <c r="K41" s="1" t="s">
        <v>144</v>
      </c>
      <c r="L41" s="1">
        <v>0.1</v>
      </c>
    </row>
    <row r="42" spans="2:12" x14ac:dyDescent="0.3">
      <c r="E42" s="4" t="s">
        <v>152</v>
      </c>
      <c r="F42" s="4">
        <v>10</v>
      </c>
      <c r="H42" s="1" t="s">
        <v>152</v>
      </c>
      <c r="I42" s="1">
        <v>0</v>
      </c>
    </row>
    <row r="43" spans="2:12" x14ac:dyDescent="0.3">
      <c r="H43" s="4" t="s">
        <v>105</v>
      </c>
      <c r="I43" s="4">
        <v>1000</v>
      </c>
    </row>
    <row r="44" spans="2:12" x14ac:dyDescent="0.3">
      <c r="H44" s="1" t="s">
        <v>155</v>
      </c>
      <c r="I44" s="1">
        <v>0</v>
      </c>
    </row>
    <row r="45" spans="2:12" x14ac:dyDescent="0.3">
      <c r="H45" s="4" t="s">
        <v>156</v>
      </c>
      <c r="I45" s="4">
        <v>0</v>
      </c>
    </row>
  </sheetData>
  <mergeCells count="16">
    <mergeCell ref="B2:I2"/>
    <mergeCell ref="B4:C4"/>
    <mergeCell ref="E4:F4"/>
    <mergeCell ref="H4:I4"/>
    <mergeCell ref="K4:L4"/>
    <mergeCell ref="T4:U4"/>
    <mergeCell ref="B16:C16"/>
    <mergeCell ref="E16:F16"/>
    <mergeCell ref="H16:I16"/>
    <mergeCell ref="K16:L16"/>
    <mergeCell ref="N4:O4"/>
    <mergeCell ref="B28:C28"/>
    <mergeCell ref="E28:F28"/>
    <mergeCell ref="H28:I28"/>
    <mergeCell ref="K28:L28"/>
    <mergeCell ref="Q4:R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1477C626-7373-4669-9C85-F1918FB91CCF}">
            <xm:f>NOT(ISERROR(SEARCH(TRUE,B1)))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2" operator="containsText" id="{DD2D1E37-CAD4-45EA-B23A-6C2E20537042}">
            <xm:f>NOT(ISERROR(SEARCH(FALSE,B1)))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B1:U5 B6:D6 B7:J12 B13:S14</xm:sqref>
        </x14:conditionalFormatting>
        <x14:conditionalFormatting xmlns:xm="http://schemas.microsoft.com/office/excel/2006/main">
          <x14:cfRule type="containsText" priority="1" operator="containsText" id="{2A4FE2DE-9187-49A1-8DB5-E9986FCDCCE0}">
            <xm:f>NOT(ISERROR(SEARCH(TRUE,B15)))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2" operator="containsText" id="{D3A40FCD-9B34-43C5-BD63-3BAE5A29A40A}">
            <xm:f>NOT(ISERROR(SEARCH(FALSE,B15)))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B15:U1048576</xm:sqref>
        </x14:conditionalFormatting>
        <x14:conditionalFormatting xmlns:xm="http://schemas.microsoft.com/office/excel/2006/main">
          <x14:cfRule type="containsText" priority="5" operator="containsText" id="{6584609E-58F8-44B4-BD86-DF6F2938D034}">
            <xm:f>NOT(ISERROR(SEARCH(TRUE,F6)))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6" operator="containsText" id="{9A0B134F-9E3A-4562-B089-86F9B40E520F}">
            <xm:f>NOT(ISERROR(SEARCH(FALSE,F6)))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F6:L6</xm:sqref>
        </x14:conditionalFormatting>
        <x14:conditionalFormatting xmlns:xm="http://schemas.microsoft.com/office/excel/2006/main">
          <x14:cfRule type="containsText" priority="3" operator="containsText" id="{2325F751-1737-4816-A68D-7E6BD712D09C}">
            <xm:f>NOT(ISERROR(SEARCH(TRUE,K7)))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4" operator="containsText" id="{F46F5D96-ABD4-405C-BE52-6BAF987D83D4}">
            <xm:f>NOT(ISERROR(SEARCH(FALSE,K7)))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K7:L11</xm:sqref>
        </x14:conditionalFormatting>
        <x14:conditionalFormatting xmlns:xm="http://schemas.microsoft.com/office/excel/2006/main">
          <x14:cfRule type="containsText" priority="7" operator="containsText" id="{166F534C-DFF7-47D1-A2BB-06CE541211BC}">
            <xm:f>NOT(ISERROR(SEARCH(TRUE,M6)))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8" operator="containsText" id="{32F410CB-8094-442A-9180-2AC56679C894}">
            <xm:f>NOT(ISERROR(SEARCH(FALSE,M6)))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M6:S12</xm:sqref>
        </x14:conditionalFormatting>
        <x14:conditionalFormatting xmlns:xm="http://schemas.microsoft.com/office/excel/2006/main">
          <x14:cfRule type="containsText" priority="9" operator="containsText" id="{905F2802-E351-481E-8421-7EDAAD195186}">
            <xm:f>NOT(ISERROR(SEARCH(TRUE,T6)))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0" operator="containsText" id="{1F69A30B-599B-49C8-BA07-C968C7618394}">
            <xm:f>NOT(ISERROR(SEARCH(FALSE,T6)))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T6:U14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982DAD5-9E19-45F0-9C57-81CB76B6D4A3}">
          <x14:formula1>
            <xm:f>Dados!$A$2:$A$3</xm:f>
          </x14:formula1>
          <xm:sqref>O6 R6:R7 F30 I30 C30:C31 L30 L33 L36 L39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E28-185F-41AF-8ED6-B3D5F2FFBA57}">
  <sheetPr>
    <tabColor theme="7" tint="0.79998168889431442"/>
  </sheetPr>
  <dimension ref="B2:U45"/>
  <sheetViews>
    <sheetView zoomScale="70" zoomScaleNormal="70" workbookViewId="0">
      <selection activeCell="L37" sqref="L37:L38"/>
    </sheetView>
  </sheetViews>
  <sheetFormatPr defaultColWidth="8.88671875" defaultRowHeight="14.4" x14ac:dyDescent="0.3"/>
  <cols>
    <col min="1" max="1" width="4.44140625" customWidth="1"/>
    <col min="2" max="2" width="19.5546875" bestFit="1" customWidth="1"/>
    <col min="3" max="3" width="18.33203125" customWidth="1"/>
    <col min="4" max="4" width="4.109375" customWidth="1"/>
    <col min="5" max="5" width="15.88671875" customWidth="1"/>
    <col min="6" max="6" width="25.88671875" customWidth="1"/>
    <col min="7" max="7" width="3.88671875" customWidth="1"/>
    <col min="8" max="8" width="15.88671875" customWidth="1"/>
    <col min="9" max="9" width="37.5546875" customWidth="1"/>
    <col min="10" max="10" width="4.6640625" customWidth="1"/>
    <col min="11" max="11" width="23.5546875" customWidth="1"/>
    <col min="12" max="12" width="25" customWidth="1"/>
    <col min="13" max="13" width="4.33203125" customWidth="1"/>
    <col min="14" max="14" width="15.88671875" customWidth="1"/>
    <col min="15" max="15" width="17.33203125" customWidth="1"/>
    <col min="16" max="16" width="4.44140625" customWidth="1"/>
    <col min="17" max="18" width="15.88671875" customWidth="1"/>
    <col min="19" max="19" width="5.44140625" customWidth="1"/>
    <col min="20" max="20" width="15.88671875" customWidth="1"/>
    <col min="21" max="21" width="17.88671875" customWidth="1"/>
    <col min="22" max="22" width="8.33203125" bestFit="1" customWidth="1"/>
    <col min="25" max="25" width="8.33203125" bestFit="1" customWidth="1"/>
    <col min="26" max="26" width="7.5546875" bestFit="1" customWidth="1"/>
    <col min="27" max="27" width="8.33203125" bestFit="1" customWidth="1"/>
    <col min="28" max="28" width="14.88671875" bestFit="1" customWidth="1"/>
    <col min="29" max="29" width="7.6640625" bestFit="1" customWidth="1"/>
    <col min="30" max="30" width="8.33203125" bestFit="1" customWidth="1"/>
    <col min="31" max="31" width="8.109375" bestFit="1" customWidth="1"/>
    <col min="32" max="32" width="7.44140625" bestFit="1" customWidth="1"/>
    <col min="33" max="33" width="8.109375" bestFit="1" customWidth="1"/>
    <col min="34" max="35" width="7.6640625" bestFit="1" customWidth="1"/>
    <col min="36" max="36" width="7.5546875" bestFit="1" customWidth="1"/>
    <col min="37" max="38" width="7.6640625" bestFit="1" customWidth="1"/>
    <col min="39" max="39" width="7.5546875" bestFit="1" customWidth="1"/>
    <col min="40" max="40" width="3" bestFit="1" customWidth="1"/>
    <col min="41" max="41" width="6.33203125" bestFit="1" customWidth="1"/>
    <col min="42" max="42" width="12.44140625" bestFit="1" customWidth="1"/>
    <col min="43" max="43" width="14.5546875" bestFit="1" customWidth="1"/>
    <col min="44" max="44" width="7.88671875" bestFit="1" customWidth="1"/>
    <col min="45" max="45" width="10.88671875" bestFit="1" customWidth="1"/>
    <col min="46" max="46" width="2.5546875" bestFit="1" customWidth="1"/>
    <col min="47" max="47" width="6.44140625" bestFit="1" customWidth="1"/>
    <col min="48" max="48" width="5.109375" bestFit="1" customWidth="1"/>
    <col min="49" max="52" width="9.88671875" bestFit="1" customWidth="1"/>
    <col min="53" max="55" width="14.88671875" bestFit="1" customWidth="1"/>
  </cols>
  <sheetData>
    <row r="2" spans="2:21" ht="42" customHeight="1" x14ac:dyDescent="0.3">
      <c r="B2" s="18" t="s">
        <v>158</v>
      </c>
      <c r="C2" s="18"/>
      <c r="D2" s="18"/>
      <c r="E2" s="18"/>
      <c r="F2" s="18"/>
      <c r="G2" s="18"/>
      <c r="H2" s="18"/>
      <c r="I2" s="1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4" spans="2:21" ht="15" customHeight="1" x14ac:dyDescent="0.3">
      <c r="B4" s="19" t="s">
        <v>78</v>
      </c>
      <c r="C4" s="19"/>
      <c r="E4" s="19" t="s">
        <v>79</v>
      </c>
      <c r="F4" s="19"/>
      <c r="H4" s="19" t="s">
        <v>117</v>
      </c>
      <c r="I4" s="19"/>
      <c r="K4" s="19" t="s">
        <v>71</v>
      </c>
      <c r="L4" s="19"/>
      <c r="N4" s="19" t="s">
        <v>64</v>
      </c>
      <c r="O4" s="19"/>
      <c r="Q4" s="19" t="s">
        <v>80</v>
      </c>
      <c r="R4" s="19"/>
      <c r="T4" s="19" t="s">
        <v>81</v>
      </c>
      <c r="U4" s="19"/>
    </row>
    <row r="5" spans="2:21" s="2" customFormat="1" x14ac:dyDescent="0.3">
      <c r="B5" s="5" t="s">
        <v>77</v>
      </c>
      <c r="C5" s="5" t="s">
        <v>75</v>
      </c>
      <c r="E5" s="5" t="s">
        <v>77</v>
      </c>
      <c r="F5" s="5" t="s">
        <v>75</v>
      </c>
      <c r="H5" s="5" t="s">
        <v>77</v>
      </c>
      <c r="I5" s="5" t="s">
        <v>75</v>
      </c>
      <c r="K5" s="5" t="s">
        <v>77</v>
      </c>
      <c r="L5" s="5" t="s">
        <v>75</v>
      </c>
      <c r="N5" s="5" t="s">
        <v>77</v>
      </c>
      <c r="O5" s="5" t="s">
        <v>75</v>
      </c>
      <c r="Q5" s="5" t="s">
        <v>77</v>
      </c>
      <c r="R5" s="5" t="s">
        <v>75</v>
      </c>
      <c r="T5" s="5" t="s">
        <v>77</v>
      </c>
      <c r="U5" s="5" t="s">
        <v>75</v>
      </c>
    </row>
    <row r="6" spans="2:21" x14ac:dyDescent="0.3">
      <c r="B6" s="1" t="s">
        <v>56</v>
      </c>
      <c r="C6" s="1">
        <v>0.01</v>
      </c>
      <c r="E6" s="13" t="s">
        <v>111</v>
      </c>
      <c r="F6" s="1">
        <v>0</v>
      </c>
      <c r="G6" s="1"/>
      <c r="H6" s="1" t="s">
        <v>6</v>
      </c>
      <c r="I6" s="1">
        <v>1500</v>
      </c>
      <c r="J6" s="1"/>
      <c r="K6" s="3" t="s">
        <v>128</v>
      </c>
      <c r="L6" s="3">
        <f>15*PI()/180</f>
        <v>0.26179938779914941</v>
      </c>
      <c r="M6" s="1"/>
      <c r="N6" s="1" t="s">
        <v>12</v>
      </c>
      <c r="O6" s="1" t="b">
        <v>1</v>
      </c>
      <c r="P6" s="1"/>
      <c r="Q6" s="1" t="s">
        <v>14</v>
      </c>
      <c r="R6" s="1" t="b">
        <v>0</v>
      </c>
      <c r="S6" s="1"/>
      <c r="T6" s="1" t="s">
        <v>16</v>
      </c>
      <c r="U6" s="1">
        <v>2.2000000000000002</v>
      </c>
    </row>
    <row r="7" spans="2:21" x14ac:dyDescent="0.3">
      <c r="B7" s="4" t="s">
        <v>57</v>
      </c>
      <c r="C7" s="4">
        <v>12</v>
      </c>
      <c r="E7" s="4" t="s">
        <v>112</v>
      </c>
      <c r="F7" s="4">
        <v>6878000</v>
      </c>
      <c r="G7" s="1"/>
      <c r="H7" s="4" t="s">
        <v>7</v>
      </c>
      <c r="I7" s="4">
        <v>0</v>
      </c>
      <c r="J7" s="1"/>
      <c r="K7" s="4" t="s">
        <v>127</v>
      </c>
      <c r="L7" s="4">
        <f>30*PI()/180</f>
        <v>0.52359877559829882</v>
      </c>
      <c r="M7" s="1"/>
      <c r="N7" s="4" t="s">
        <v>13</v>
      </c>
      <c r="O7" s="4">
        <v>6000</v>
      </c>
      <c r="P7" s="1"/>
      <c r="Q7" s="4" t="s">
        <v>15</v>
      </c>
      <c r="R7" s="1" t="b">
        <v>0</v>
      </c>
      <c r="S7" s="1"/>
      <c r="T7" s="4" t="s">
        <v>46</v>
      </c>
      <c r="U7" s="4">
        <v>0.2</v>
      </c>
    </row>
    <row r="8" spans="2:21" x14ac:dyDescent="0.3">
      <c r="B8" s="1"/>
      <c r="C8" s="1"/>
      <c r="E8" s="1" t="s">
        <v>2</v>
      </c>
      <c r="F8" s="1">
        <f>97.7*PI()/180</f>
        <v>1.70518667919846</v>
      </c>
      <c r="G8" s="1"/>
      <c r="H8" s="1" t="s">
        <v>8</v>
      </c>
      <c r="I8" s="1">
        <v>3000</v>
      </c>
      <c r="J8" s="1"/>
      <c r="K8" s="3" t="s">
        <v>129</v>
      </c>
      <c r="L8" s="3">
        <f>45*PI()/180</f>
        <v>0.78539816339744828</v>
      </c>
      <c r="M8" s="1"/>
      <c r="N8" s="1"/>
      <c r="O8" s="1"/>
      <c r="P8" s="1"/>
      <c r="Q8" s="1"/>
      <c r="R8" s="1"/>
      <c r="S8" s="1"/>
      <c r="T8" s="1" t="s">
        <v>17</v>
      </c>
      <c r="U8" s="1">
        <v>8</v>
      </c>
    </row>
    <row r="9" spans="2:21" x14ac:dyDescent="0.3">
      <c r="B9" s="1"/>
      <c r="C9" s="1"/>
      <c r="E9" s="4" t="s">
        <v>113</v>
      </c>
      <c r="F9" s="4">
        <f>30*PI()/180</f>
        <v>0.52359877559829882</v>
      </c>
      <c r="G9" s="1"/>
      <c r="H9" s="4" t="s">
        <v>9</v>
      </c>
      <c r="I9" s="4">
        <v>0</v>
      </c>
      <c r="J9" s="1"/>
      <c r="K9" s="4" t="s">
        <v>53</v>
      </c>
      <c r="L9" s="4">
        <v>0</v>
      </c>
      <c r="M9" s="1"/>
      <c r="N9" s="1"/>
      <c r="O9" s="1"/>
      <c r="P9" s="1"/>
      <c r="Q9" s="1"/>
      <c r="R9" s="1"/>
      <c r="S9" s="1"/>
      <c r="T9" s="4" t="s">
        <v>18</v>
      </c>
      <c r="U9" s="4">
        <v>2.2000000000000002</v>
      </c>
    </row>
    <row r="10" spans="2:21" x14ac:dyDescent="0.3">
      <c r="B10" s="1"/>
      <c r="C10" s="1"/>
      <c r="E10" s="1" t="s">
        <v>5</v>
      </c>
      <c r="F10" s="1">
        <f>25*PI()/180</f>
        <v>0.43633231299858238</v>
      </c>
      <c r="G10" s="1"/>
      <c r="H10" s="1" t="s">
        <v>10</v>
      </c>
      <c r="I10" s="1">
        <f>SQRT(2*(Dados!$B$6/SQRT(((F7*(1-F6^2)/(1+F6*COS(F11)))+I6)^2 + (I7)^2 + (I8)^2) - Dados!$B$6/(2*(((SQRT(Dados!$B$6*F7*(1-F6^2)))^2/Dados!$B$6)/(1-F6^2))))-((I9-((SQRT(Dados!$B$6*F7*(1-F6^2)))/((F7*(1-F6^2)/(1+F6*COS(F11)))^2))*I7+(F6*SIN(F11)*SQRT(Dados!$B$6/(F7*(1-F6^2)))))^2-I11^2))-(((SQRT(Dados!$B$6*F7*(1-F6^2)))/((F7*(1-F6^2)/(1+F6*COS(F11)))^2))*(I6+(F7*(1-F6^2)/(1+F6*COS(F11)))))</f>
        <v>-3.3209923778440498</v>
      </c>
      <c r="J10" s="1"/>
      <c r="K10" s="1" t="s">
        <v>54</v>
      </c>
      <c r="L10" s="1">
        <v>0</v>
      </c>
      <c r="M10" s="1"/>
      <c r="N10" s="1"/>
      <c r="O10" s="1"/>
      <c r="P10" s="1"/>
      <c r="Q10" s="1"/>
      <c r="R10" s="1"/>
      <c r="S10" s="1"/>
      <c r="T10" s="1" t="s">
        <v>47</v>
      </c>
      <c r="U10" s="1">
        <v>0.2</v>
      </c>
    </row>
    <row r="11" spans="2:21" x14ac:dyDescent="0.3">
      <c r="B11" s="1"/>
      <c r="C11" s="1"/>
      <c r="E11" s="4" t="s">
        <v>114</v>
      </c>
      <c r="F11" s="4">
        <v>0</v>
      </c>
      <c r="G11" s="1"/>
      <c r="H11" s="4" t="s">
        <v>11</v>
      </c>
      <c r="I11" s="4">
        <v>0</v>
      </c>
      <c r="J11" s="1"/>
      <c r="K11" s="4" t="s">
        <v>55</v>
      </c>
      <c r="L11" s="4">
        <v>0.02</v>
      </c>
      <c r="M11" s="1"/>
      <c r="N11" s="1"/>
      <c r="O11" s="1"/>
      <c r="P11" s="1"/>
      <c r="Q11" s="1"/>
      <c r="R11" s="1"/>
      <c r="S11" s="1"/>
      <c r="T11" s="4" t="s">
        <v>19</v>
      </c>
      <c r="U11" s="4">
        <v>8</v>
      </c>
    </row>
    <row r="12" spans="2:21" x14ac:dyDescent="0.3">
      <c r="B12" s="1"/>
      <c r="C12" s="1"/>
      <c r="E12" s="1"/>
      <c r="F12" s="1"/>
      <c r="G12" s="1"/>
      <c r="H12" s="1"/>
      <c r="I12" s="1"/>
      <c r="J12" s="1"/>
      <c r="M12" s="1"/>
      <c r="N12" s="1"/>
      <c r="O12" s="1"/>
      <c r="P12" s="1"/>
      <c r="Q12" s="1"/>
      <c r="R12" s="1"/>
      <c r="S12" s="1"/>
      <c r="T12" s="1" t="s">
        <v>20</v>
      </c>
      <c r="U12" s="1">
        <v>0.10667</v>
      </c>
    </row>
    <row r="13" spans="2:21" x14ac:dyDescent="0.3">
      <c r="B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4" t="s">
        <v>21</v>
      </c>
      <c r="U13" s="4">
        <v>0.10667</v>
      </c>
    </row>
    <row r="14" spans="2:21" x14ac:dyDescent="0.3">
      <c r="B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 t="s">
        <v>22</v>
      </c>
      <c r="U14" s="1">
        <v>0.10667</v>
      </c>
    </row>
    <row r="15" spans="2:21" x14ac:dyDescent="0.3">
      <c r="S15" s="3"/>
      <c r="T15" s="3"/>
      <c r="U15" s="3"/>
    </row>
    <row r="16" spans="2:21" ht="15" customHeight="1" x14ac:dyDescent="0.3">
      <c r="B16" s="19" t="s">
        <v>73</v>
      </c>
      <c r="C16" s="19"/>
      <c r="E16" s="19" t="s">
        <v>74</v>
      </c>
      <c r="F16" s="19"/>
      <c r="H16" s="19" t="s">
        <v>96</v>
      </c>
      <c r="I16" s="19"/>
      <c r="K16" s="19" t="s">
        <v>116</v>
      </c>
      <c r="L16" s="19"/>
    </row>
    <row r="17" spans="2:17" ht="15" customHeight="1" x14ac:dyDescent="0.3">
      <c r="B17" s="5" t="s">
        <v>77</v>
      </c>
      <c r="C17" s="5" t="s">
        <v>75</v>
      </c>
      <c r="E17" s="5" t="s">
        <v>77</v>
      </c>
      <c r="F17" s="5" t="s">
        <v>75</v>
      </c>
      <c r="H17" s="5" t="s">
        <v>77</v>
      </c>
      <c r="I17" s="5" t="s">
        <v>75</v>
      </c>
      <c r="K17" s="5" t="s">
        <v>77</v>
      </c>
      <c r="L17" s="5" t="s">
        <v>75</v>
      </c>
    </row>
    <row r="18" spans="2:17" x14ac:dyDescent="0.3">
      <c r="B18" s="1" t="s">
        <v>23</v>
      </c>
      <c r="C18" s="1">
        <v>1.0000000000000001E-5</v>
      </c>
      <c r="E18" s="1" t="s">
        <v>32</v>
      </c>
      <c r="F18" s="1">
        <v>2</v>
      </c>
      <c r="H18" s="1" t="s">
        <v>97</v>
      </c>
      <c r="I18" s="1">
        <v>250</v>
      </c>
      <c r="K18" s="1" t="s">
        <v>118</v>
      </c>
      <c r="L18" s="1">
        <f>I6*2/3</f>
        <v>1000</v>
      </c>
    </row>
    <row r="19" spans="2:17" x14ac:dyDescent="0.3">
      <c r="B19" s="4" t="s">
        <v>24</v>
      </c>
      <c r="C19" s="4">
        <v>0</v>
      </c>
      <c r="E19" s="4" t="s">
        <v>33</v>
      </c>
      <c r="F19" s="4">
        <v>2</v>
      </c>
      <c r="I19" s="1"/>
      <c r="K19" s="4" t="s">
        <v>119</v>
      </c>
      <c r="L19" s="4">
        <v>700</v>
      </c>
    </row>
    <row r="20" spans="2:17" x14ac:dyDescent="0.3">
      <c r="B20" s="1" t="s">
        <v>25</v>
      </c>
      <c r="C20" s="1">
        <v>0.01</v>
      </c>
      <c r="E20" s="1" t="s">
        <v>34</v>
      </c>
      <c r="F20" s="1">
        <v>2</v>
      </c>
      <c r="I20" s="1"/>
      <c r="K20" s="1" t="s">
        <v>120</v>
      </c>
      <c r="L20" s="1">
        <f>I8*2/3</f>
        <v>2000</v>
      </c>
    </row>
    <row r="21" spans="2:17" x14ac:dyDescent="0.3">
      <c r="B21" s="4" t="s">
        <v>26</v>
      </c>
      <c r="C21" s="4">
        <v>1.0000000000000001E-5</v>
      </c>
      <c r="E21" s="4" t="s">
        <v>35</v>
      </c>
      <c r="F21" s="4">
        <v>0.5</v>
      </c>
      <c r="I21" s="1"/>
      <c r="K21" s="4" t="s">
        <v>121</v>
      </c>
      <c r="L21" s="4">
        <f>I9</f>
        <v>0</v>
      </c>
    </row>
    <row r="22" spans="2:17" x14ac:dyDescent="0.3">
      <c r="B22" s="1" t="s">
        <v>27</v>
      </c>
      <c r="C22" s="1">
        <v>0</v>
      </c>
      <c r="E22" s="1" t="s">
        <v>36</v>
      </c>
      <c r="F22" s="1">
        <v>0.5</v>
      </c>
      <c r="I22" s="1"/>
      <c r="K22" s="1" t="s">
        <v>122</v>
      </c>
      <c r="L22" s="1">
        <f>I10*2/3</f>
        <v>-2.2139949185626997</v>
      </c>
    </row>
    <row r="23" spans="2:17" x14ac:dyDescent="0.3">
      <c r="B23" s="4" t="s">
        <v>28</v>
      </c>
      <c r="C23" s="4">
        <v>0.01</v>
      </c>
      <c r="E23" s="4" t="s">
        <v>37</v>
      </c>
      <c r="F23" s="4">
        <v>0.5</v>
      </c>
      <c r="I23" s="1"/>
      <c r="K23" s="4" t="s">
        <v>123</v>
      </c>
      <c r="L23" s="4">
        <f>I11*2/3</f>
        <v>0</v>
      </c>
    </row>
    <row r="24" spans="2:17" x14ac:dyDescent="0.3">
      <c r="B24" s="1" t="s">
        <v>29</v>
      </c>
      <c r="C24" s="1">
        <v>1.0000000000000001E-5</v>
      </c>
      <c r="D24" s="1"/>
      <c r="E24" s="1"/>
      <c r="F24" s="1"/>
      <c r="G24" s="1"/>
      <c r="H24" s="1"/>
      <c r="I24" s="1"/>
    </row>
    <row r="25" spans="2:17" x14ac:dyDescent="0.3">
      <c r="B25" s="4" t="s">
        <v>30</v>
      </c>
      <c r="C25" s="4">
        <v>0</v>
      </c>
      <c r="D25" s="1"/>
      <c r="E25" s="1"/>
      <c r="F25" s="1"/>
      <c r="G25" s="1"/>
      <c r="H25" s="1"/>
      <c r="I25" s="1"/>
    </row>
    <row r="26" spans="2:17" x14ac:dyDescent="0.3">
      <c r="B26" s="1" t="s">
        <v>31</v>
      </c>
      <c r="C26" s="1">
        <v>0.01</v>
      </c>
      <c r="D26" s="1"/>
      <c r="E26" s="1"/>
      <c r="F26" s="1"/>
      <c r="G26" s="1"/>
      <c r="H26" s="1"/>
      <c r="I26" s="1"/>
    </row>
    <row r="27" spans="2:17" x14ac:dyDescent="0.3">
      <c r="B27" s="1"/>
      <c r="C27" s="1"/>
      <c r="D27" s="1"/>
      <c r="E27" s="1"/>
      <c r="F27" s="1"/>
      <c r="G27" s="1"/>
      <c r="H27" s="1"/>
      <c r="I27" s="1"/>
    </row>
    <row r="28" spans="2:17" ht="15" customHeight="1" x14ac:dyDescent="0.3">
      <c r="B28" s="19" t="s">
        <v>82</v>
      </c>
      <c r="C28" s="19"/>
      <c r="D28" s="1"/>
      <c r="E28" s="19" t="s">
        <v>83</v>
      </c>
      <c r="F28" s="19"/>
      <c r="G28" s="1"/>
      <c r="H28" s="19" t="s">
        <v>131</v>
      </c>
      <c r="I28" s="19"/>
      <c r="K28" s="19" t="s">
        <v>132</v>
      </c>
      <c r="L28" s="19"/>
    </row>
    <row r="29" spans="2:17" x14ac:dyDescent="0.3">
      <c r="B29" s="5" t="s">
        <v>77</v>
      </c>
      <c r="C29" s="5" t="s">
        <v>75</v>
      </c>
      <c r="D29" s="1"/>
      <c r="E29" s="5" t="s">
        <v>77</v>
      </c>
      <c r="F29" s="5" t="s">
        <v>75</v>
      </c>
      <c r="G29" s="1"/>
      <c r="H29" s="5" t="s">
        <v>77</v>
      </c>
      <c r="I29" s="5" t="s">
        <v>75</v>
      </c>
      <c r="K29" s="5" t="s">
        <v>77</v>
      </c>
      <c r="L29" s="5" t="s">
        <v>75</v>
      </c>
      <c r="Q29" s="1"/>
    </row>
    <row r="30" spans="2:17" x14ac:dyDescent="0.3">
      <c r="B30" s="1" t="s">
        <v>107</v>
      </c>
      <c r="C30" s="1" t="b">
        <v>0</v>
      </c>
      <c r="D30" s="1"/>
      <c r="E30" s="1" t="s">
        <v>92</v>
      </c>
      <c r="F30" s="1" t="b">
        <v>0</v>
      </c>
      <c r="G30" s="1"/>
      <c r="H30" s="1" t="s">
        <v>104</v>
      </c>
      <c r="I30" s="1" t="b">
        <v>0</v>
      </c>
      <c r="K30" s="1" t="s">
        <v>133</v>
      </c>
      <c r="L30" s="1" t="b">
        <v>0</v>
      </c>
    </row>
    <row r="31" spans="2:17" x14ac:dyDescent="0.3">
      <c r="B31" s="1" t="s">
        <v>108</v>
      </c>
      <c r="C31" s="1" t="b">
        <v>0</v>
      </c>
      <c r="D31" s="1"/>
      <c r="E31" s="15" t="s">
        <v>93</v>
      </c>
      <c r="F31" s="4">
        <f>15*PI()/180</f>
        <v>0.26179938779914941</v>
      </c>
      <c r="G31" s="1"/>
      <c r="H31" s="15" t="s">
        <v>93</v>
      </c>
      <c r="I31" s="4">
        <f>15*PI()/180</f>
        <v>0.26179938779914941</v>
      </c>
      <c r="K31" s="4" t="s">
        <v>134</v>
      </c>
      <c r="L31" s="4">
        <v>1E-3</v>
      </c>
    </row>
    <row r="32" spans="2:17" x14ac:dyDescent="0.3">
      <c r="B32" s="4" t="s">
        <v>38</v>
      </c>
      <c r="C32" s="4">
        <v>2.5000000000000001E-2</v>
      </c>
      <c r="D32" s="1"/>
      <c r="E32" s="16" t="s">
        <v>94</v>
      </c>
      <c r="F32" s="1">
        <f>0.0015/0.5</f>
        <v>3.0000000000000001E-3</v>
      </c>
      <c r="G32" s="1"/>
      <c r="H32" s="16" t="s">
        <v>94</v>
      </c>
      <c r="I32" s="1">
        <f>0.0015/0.5</f>
        <v>3.0000000000000001E-3</v>
      </c>
      <c r="K32" s="1" t="s">
        <v>135</v>
      </c>
      <c r="L32" s="1">
        <v>0.1</v>
      </c>
    </row>
    <row r="33" spans="2:12" x14ac:dyDescent="0.3">
      <c r="B33" s="1" t="s">
        <v>39</v>
      </c>
      <c r="C33" s="1">
        <v>7.4999999999999997E-2</v>
      </c>
      <c r="D33" s="1"/>
      <c r="E33" s="15" t="s">
        <v>95</v>
      </c>
      <c r="F33" s="4">
        <v>0.5</v>
      </c>
      <c r="G33" s="1"/>
      <c r="H33" s="15" t="s">
        <v>95</v>
      </c>
      <c r="I33" s="4">
        <v>0.5</v>
      </c>
      <c r="K33" s="1" t="s">
        <v>136</v>
      </c>
      <c r="L33" s="1" t="b">
        <v>0</v>
      </c>
    </row>
    <row r="34" spans="2:12" x14ac:dyDescent="0.3">
      <c r="B34" s="4" t="s">
        <v>40</v>
      </c>
      <c r="C34" s="4">
        <v>5.0000000000000001E-4</v>
      </c>
      <c r="D34" s="1"/>
      <c r="E34" s="16" t="s">
        <v>98</v>
      </c>
      <c r="F34" s="1">
        <v>5</v>
      </c>
      <c r="G34" s="1"/>
      <c r="H34" s="16" t="s">
        <v>98</v>
      </c>
      <c r="I34" s="1">
        <v>5</v>
      </c>
      <c r="K34" s="4" t="s">
        <v>137</v>
      </c>
      <c r="L34" s="4">
        <v>1E-3</v>
      </c>
    </row>
    <row r="35" spans="2:12" x14ac:dyDescent="0.3">
      <c r="B35" s="1" t="s">
        <v>45</v>
      </c>
      <c r="C35" s="1">
        <v>0.01</v>
      </c>
      <c r="D35" s="1"/>
      <c r="E35" s="15" t="s">
        <v>99</v>
      </c>
      <c r="F35" s="4">
        <f>F34/F33</f>
        <v>10</v>
      </c>
      <c r="G35" s="1"/>
      <c r="H35" s="15" t="s">
        <v>99</v>
      </c>
      <c r="I35" s="4">
        <f>I34/I33</f>
        <v>10</v>
      </c>
      <c r="K35" s="1" t="s">
        <v>138</v>
      </c>
      <c r="L35" s="1">
        <v>0.1</v>
      </c>
    </row>
    <row r="36" spans="2:12" x14ac:dyDescent="0.3">
      <c r="B36" s="1" t="s">
        <v>41</v>
      </c>
      <c r="C36" s="1">
        <v>0.1</v>
      </c>
      <c r="D36" s="1"/>
      <c r="E36" s="16" t="s">
        <v>100</v>
      </c>
      <c r="F36" s="16">
        <v>1.3803E-4</v>
      </c>
      <c r="G36" s="1"/>
      <c r="H36" s="16" t="s">
        <v>100</v>
      </c>
      <c r="I36" s="16">
        <v>1.3803E-4</v>
      </c>
      <c r="K36" s="1" t="s">
        <v>139</v>
      </c>
      <c r="L36" s="1" t="b">
        <v>1</v>
      </c>
    </row>
    <row r="37" spans="2:12" x14ac:dyDescent="0.3">
      <c r="B37" s="4" t="s">
        <v>42</v>
      </c>
      <c r="C37" s="4">
        <v>10</v>
      </c>
      <c r="D37" s="1"/>
      <c r="E37" s="15" t="s">
        <v>101</v>
      </c>
      <c r="F37" s="4">
        <f>4.83*10^(-6)</f>
        <v>4.8299999999999995E-6</v>
      </c>
      <c r="G37" s="1"/>
      <c r="H37" s="15" t="s">
        <v>101</v>
      </c>
      <c r="I37" s="4">
        <f>4.83*10^(-6)</f>
        <v>4.8299999999999995E-6</v>
      </c>
      <c r="K37" s="4" t="s">
        <v>140</v>
      </c>
      <c r="L37" s="14" t="s">
        <v>147</v>
      </c>
    </row>
    <row r="38" spans="2:12" x14ac:dyDescent="0.3">
      <c r="B38" s="3" t="s">
        <v>130</v>
      </c>
      <c r="C38" s="1">
        <v>5</v>
      </c>
      <c r="E38" s="16" t="s">
        <v>102</v>
      </c>
      <c r="F38" s="1">
        <v>2.9000000000000001E-2</v>
      </c>
      <c r="H38" s="16" t="s">
        <v>102</v>
      </c>
      <c r="I38" s="1">
        <v>2.9000000000000001E-2</v>
      </c>
      <c r="K38" s="1" t="s">
        <v>141</v>
      </c>
      <c r="L38" s="14" t="s">
        <v>147</v>
      </c>
    </row>
    <row r="39" spans="2:12" x14ac:dyDescent="0.3">
      <c r="E39" s="15" t="s">
        <v>149</v>
      </c>
      <c r="F39" s="3">
        <v>1.5E-3</v>
      </c>
      <c r="H39" s="15" t="s">
        <v>149</v>
      </c>
      <c r="I39" s="15">
        <v>1.5E-3</v>
      </c>
      <c r="K39" s="1" t="s">
        <v>142</v>
      </c>
      <c r="L39" s="1" t="b">
        <v>0</v>
      </c>
    </row>
    <row r="40" spans="2:12" x14ac:dyDescent="0.3">
      <c r="E40" s="16" t="s">
        <v>150</v>
      </c>
      <c r="F40" s="3">
        <v>3500</v>
      </c>
      <c r="H40" s="16" t="s">
        <v>150</v>
      </c>
      <c r="I40" s="3">
        <v>3500</v>
      </c>
      <c r="K40" s="4" t="s">
        <v>143</v>
      </c>
      <c r="L40" s="4">
        <v>1E-3</v>
      </c>
    </row>
    <row r="41" spans="2:12" x14ac:dyDescent="0.3">
      <c r="E41" s="1" t="s">
        <v>151</v>
      </c>
      <c r="F41" s="1">
        <v>0.1</v>
      </c>
      <c r="H41" s="4" t="s">
        <v>151</v>
      </c>
      <c r="I41" s="4">
        <v>0</v>
      </c>
      <c r="K41" s="1" t="s">
        <v>144</v>
      </c>
      <c r="L41" s="1">
        <v>0.1</v>
      </c>
    </row>
    <row r="42" spans="2:12" x14ac:dyDescent="0.3">
      <c r="E42" s="4" t="s">
        <v>152</v>
      </c>
      <c r="F42" s="4">
        <v>10</v>
      </c>
      <c r="H42" s="1" t="s">
        <v>152</v>
      </c>
      <c r="I42" s="1">
        <v>0</v>
      </c>
    </row>
    <row r="43" spans="2:12" x14ac:dyDescent="0.3">
      <c r="H43" s="4" t="s">
        <v>105</v>
      </c>
      <c r="I43" s="4">
        <v>1000</v>
      </c>
    </row>
    <row r="44" spans="2:12" x14ac:dyDescent="0.3">
      <c r="H44" s="1" t="s">
        <v>155</v>
      </c>
      <c r="I44" s="1">
        <v>0</v>
      </c>
    </row>
    <row r="45" spans="2:12" x14ac:dyDescent="0.3">
      <c r="H45" s="4" t="s">
        <v>156</v>
      </c>
      <c r="I45" s="4">
        <v>0</v>
      </c>
    </row>
  </sheetData>
  <mergeCells count="16">
    <mergeCell ref="B28:C28"/>
    <mergeCell ref="E28:F28"/>
    <mergeCell ref="H28:I28"/>
    <mergeCell ref="K28:L28"/>
    <mergeCell ref="Q4:R4"/>
    <mergeCell ref="T4:U4"/>
    <mergeCell ref="B16:C16"/>
    <mergeCell ref="E16:F16"/>
    <mergeCell ref="H16:I16"/>
    <mergeCell ref="K16:L16"/>
    <mergeCell ref="N4:O4"/>
    <mergeCell ref="B2:I2"/>
    <mergeCell ref="B4:C4"/>
    <mergeCell ref="E4:F4"/>
    <mergeCell ref="H4:I4"/>
    <mergeCell ref="K4:L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E0201796-06F0-4805-A63A-4829B7C411D5}">
            <xm:f>NOT(ISERROR(SEARCH(TRUE,B1)))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4" operator="containsText" id="{2FD28EFD-F51F-46C4-8398-2908E10F04CB}">
            <xm:f>NOT(ISERROR(SEARCH(FALSE,B1)))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B1:U5 B6:D6 B7:J12 B13:S14</xm:sqref>
        </x14:conditionalFormatting>
        <x14:conditionalFormatting xmlns:xm="http://schemas.microsoft.com/office/excel/2006/main">
          <x14:cfRule type="containsText" priority="1" operator="containsText" id="{729E8D6C-AF38-4C6D-95AE-DE0B94E16D73}">
            <xm:f>NOT(ISERROR(SEARCH(TRUE,B15)))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2" operator="containsText" id="{2426F8E4-34E3-42D9-96CE-6666F8ADB209}">
            <xm:f>NOT(ISERROR(SEARCH(FALSE,B15)))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B15:U1048576</xm:sqref>
        </x14:conditionalFormatting>
        <x14:conditionalFormatting xmlns:xm="http://schemas.microsoft.com/office/excel/2006/main">
          <x14:cfRule type="containsText" priority="7" operator="containsText" id="{E766166F-0D45-4056-86AC-2382A60F2425}">
            <xm:f>NOT(ISERROR(SEARCH(TRUE,F6)))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8" operator="containsText" id="{2172B31E-A619-4580-A779-A090053FCC84}">
            <xm:f>NOT(ISERROR(SEARCH(FALSE,F6)))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F6:L6</xm:sqref>
        </x14:conditionalFormatting>
        <x14:conditionalFormatting xmlns:xm="http://schemas.microsoft.com/office/excel/2006/main">
          <x14:cfRule type="containsText" priority="5" operator="containsText" id="{DE6BB7C5-B69F-4809-93C3-EBB89D184346}">
            <xm:f>NOT(ISERROR(SEARCH(TRUE,K7)))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6" operator="containsText" id="{2BE2B0F1-EDCD-4D9B-A2DF-37CAD55A0D6C}">
            <xm:f>NOT(ISERROR(SEARCH(FALSE,K7)))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K7:L11</xm:sqref>
        </x14:conditionalFormatting>
        <x14:conditionalFormatting xmlns:xm="http://schemas.microsoft.com/office/excel/2006/main">
          <x14:cfRule type="containsText" priority="9" operator="containsText" id="{155E6C50-2DB5-4BBD-A68E-750A96E6014D}">
            <xm:f>NOT(ISERROR(SEARCH(TRUE,M6)))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0" operator="containsText" id="{56680938-0B97-4F27-AA8E-E602961C1039}">
            <xm:f>NOT(ISERROR(SEARCH(FALSE,M6)))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M6:S12</xm:sqref>
        </x14:conditionalFormatting>
        <x14:conditionalFormatting xmlns:xm="http://schemas.microsoft.com/office/excel/2006/main">
          <x14:cfRule type="containsText" priority="11" operator="containsText" id="{8551B7BE-C6A6-44E4-8EC7-E2791D706E7C}">
            <xm:f>NOT(ISERROR(SEARCH(TRUE,T6)))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2" operator="containsText" id="{B3901981-84A2-4854-9BF9-1A083759A1B1}">
            <xm:f>NOT(ISERROR(SEARCH(FALSE,T6)))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T6:U14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EEF3AC-06B8-4750-8B71-E3490D70733A}">
          <x14:formula1>
            <xm:f>Dados!$A$2:$A$3</xm:f>
          </x14:formula1>
          <xm:sqref>O6 R6:R7 F30 I30 C30:C31 L30 L33 L36 L39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EB64-5E04-4552-9C5C-BBCEBD08D784}">
  <sheetPr>
    <tabColor theme="7" tint="0.79998168889431442"/>
  </sheetPr>
  <dimension ref="B2:U45"/>
  <sheetViews>
    <sheetView zoomScale="70" zoomScaleNormal="70" workbookViewId="0">
      <selection activeCell="F38" sqref="F38"/>
    </sheetView>
  </sheetViews>
  <sheetFormatPr defaultColWidth="8.88671875" defaultRowHeight="14.4" x14ac:dyDescent="0.3"/>
  <cols>
    <col min="1" max="1" width="4.44140625" customWidth="1"/>
    <col min="2" max="2" width="19.5546875" bestFit="1" customWidth="1"/>
    <col min="3" max="3" width="18.33203125" customWidth="1"/>
    <col min="4" max="4" width="4.109375" customWidth="1"/>
    <col min="5" max="5" width="15.88671875" customWidth="1"/>
    <col min="6" max="6" width="25.88671875" customWidth="1"/>
    <col min="7" max="7" width="3.88671875" customWidth="1"/>
    <col min="8" max="8" width="15.88671875" customWidth="1"/>
    <col min="9" max="9" width="37.5546875" customWidth="1"/>
    <col min="10" max="10" width="4.6640625" customWidth="1"/>
    <col min="11" max="11" width="23.5546875" customWidth="1"/>
    <col min="12" max="12" width="25" customWidth="1"/>
    <col min="13" max="13" width="4.33203125" customWidth="1"/>
    <col min="14" max="14" width="15.88671875" customWidth="1"/>
    <col min="15" max="15" width="17.33203125" customWidth="1"/>
    <col min="16" max="16" width="4.44140625" customWidth="1"/>
    <col min="17" max="18" width="15.88671875" customWidth="1"/>
    <col min="19" max="19" width="5.44140625" customWidth="1"/>
    <col min="20" max="20" width="15.88671875" customWidth="1"/>
    <col min="21" max="21" width="17.88671875" customWidth="1"/>
    <col min="22" max="22" width="8.33203125" bestFit="1" customWidth="1"/>
    <col min="25" max="25" width="8.33203125" bestFit="1" customWidth="1"/>
    <col min="26" max="26" width="7.5546875" bestFit="1" customWidth="1"/>
    <col min="27" max="27" width="8.33203125" bestFit="1" customWidth="1"/>
    <col min="28" max="28" width="14.88671875" bestFit="1" customWidth="1"/>
    <col min="29" max="29" width="7.6640625" bestFit="1" customWidth="1"/>
    <col min="30" max="30" width="8.33203125" bestFit="1" customWidth="1"/>
    <col min="31" max="31" width="8.109375" bestFit="1" customWidth="1"/>
    <col min="32" max="32" width="7.44140625" bestFit="1" customWidth="1"/>
    <col min="33" max="33" width="8.109375" bestFit="1" customWidth="1"/>
    <col min="34" max="35" width="7.6640625" bestFit="1" customWidth="1"/>
    <col min="36" max="36" width="7.5546875" bestFit="1" customWidth="1"/>
    <col min="37" max="38" width="7.6640625" bestFit="1" customWidth="1"/>
    <col min="39" max="39" width="7.5546875" bestFit="1" customWidth="1"/>
    <col min="40" max="40" width="3" bestFit="1" customWidth="1"/>
    <col min="41" max="41" width="6.33203125" bestFit="1" customWidth="1"/>
    <col min="42" max="42" width="12.44140625" bestFit="1" customWidth="1"/>
    <col min="43" max="43" width="14.5546875" bestFit="1" customWidth="1"/>
    <col min="44" max="44" width="7.88671875" bestFit="1" customWidth="1"/>
    <col min="45" max="45" width="10.88671875" bestFit="1" customWidth="1"/>
    <col min="46" max="46" width="2.5546875" bestFit="1" customWidth="1"/>
    <col min="47" max="47" width="6.44140625" bestFit="1" customWidth="1"/>
    <col min="48" max="48" width="5.109375" bestFit="1" customWidth="1"/>
    <col min="49" max="52" width="9.88671875" bestFit="1" customWidth="1"/>
    <col min="53" max="55" width="14.88671875" bestFit="1" customWidth="1"/>
  </cols>
  <sheetData>
    <row r="2" spans="2:21" ht="42" customHeight="1" x14ac:dyDescent="0.3">
      <c r="B2" s="18" t="s">
        <v>159</v>
      </c>
      <c r="C2" s="18"/>
      <c r="D2" s="18"/>
      <c r="E2" s="18"/>
      <c r="F2" s="18"/>
      <c r="G2" s="18"/>
      <c r="H2" s="18"/>
      <c r="I2" s="1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4" spans="2:21" ht="15" customHeight="1" x14ac:dyDescent="0.3">
      <c r="B4" s="19" t="s">
        <v>78</v>
      </c>
      <c r="C4" s="19"/>
      <c r="E4" s="19" t="s">
        <v>79</v>
      </c>
      <c r="F4" s="19"/>
      <c r="H4" s="19" t="s">
        <v>117</v>
      </c>
      <c r="I4" s="19"/>
      <c r="K4" s="19" t="s">
        <v>71</v>
      </c>
      <c r="L4" s="19"/>
      <c r="N4" s="19" t="s">
        <v>64</v>
      </c>
      <c r="O4" s="19"/>
      <c r="Q4" s="19" t="s">
        <v>80</v>
      </c>
      <c r="R4" s="19"/>
      <c r="T4" s="19" t="s">
        <v>81</v>
      </c>
      <c r="U4" s="19"/>
    </row>
    <row r="5" spans="2:21" s="2" customFormat="1" x14ac:dyDescent="0.3">
      <c r="B5" s="5" t="s">
        <v>77</v>
      </c>
      <c r="C5" s="5" t="s">
        <v>75</v>
      </c>
      <c r="E5" s="5" t="s">
        <v>77</v>
      </c>
      <c r="F5" s="5" t="s">
        <v>75</v>
      </c>
      <c r="H5" s="5" t="s">
        <v>77</v>
      </c>
      <c r="I5" s="5" t="s">
        <v>75</v>
      </c>
      <c r="K5" s="5" t="s">
        <v>77</v>
      </c>
      <c r="L5" s="5" t="s">
        <v>75</v>
      </c>
      <c r="N5" s="5" t="s">
        <v>77</v>
      </c>
      <c r="O5" s="5" t="s">
        <v>75</v>
      </c>
      <c r="Q5" s="5" t="s">
        <v>77</v>
      </c>
      <c r="R5" s="5" t="s">
        <v>75</v>
      </c>
      <c r="T5" s="5" t="s">
        <v>77</v>
      </c>
      <c r="U5" s="5" t="s">
        <v>75</v>
      </c>
    </row>
    <row r="6" spans="2:21" x14ac:dyDescent="0.3">
      <c r="B6" s="1" t="s">
        <v>56</v>
      </c>
      <c r="C6" s="1">
        <v>0.01</v>
      </c>
      <c r="E6" s="13" t="s">
        <v>111</v>
      </c>
      <c r="F6" s="1">
        <v>0</v>
      </c>
      <c r="G6" s="1"/>
      <c r="H6" s="1" t="s">
        <v>6</v>
      </c>
      <c r="I6" s="1">
        <v>1500</v>
      </c>
      <c r="J6" s="1"/>
      <c r="K6" s="3" t="s">
        <v>128</v>
      </c>
      <c r="L6" s="3">
        <f>15*PI()/180</f>
        <v>0.26179938779914941</v>
      </c>
      <c r="M6" s="1"/>
      <c r="N6" s="1" t="s">
        <v>12</v>
      </c>
      <c r="O6" s="1" t="b">
        <v>1</v>
      </c>
      <c r="P6" s="1"/>
      <c r="Q6" s="1" t="s">
        <v>14</v>
      </c>
      <c r="R6" s="1" t="b">
        <v>0</v>
      </c>
      <c r="S6" s="1"/>
      <c r="T6" s="1" t="s">
        <v>16</v>
      </c>
      <c r="U6" s="1">
        <v>2.2000000000000002</v>
      </c>
    </row>
    <row r="7" spans="2:21" x14ac:dyDescent="0.3">
      <c r="B7" s="4" t="s">
        <v>57</v>
      </c>
      <c r="C7" s="4">
        <v>12</v>
      </c>
      <c r="E7" s="4" t="s">
        <v>112</v>
      </c>
      <c r="F7" s="4">
        <v>6878000</v>
      </c>
      <c r="G7" s="1"/>
      <c r="H7" s="4" t="s">
        <v>7</v>
      </c>
      <c r="I7" s="4">
        <v>0</v>
      </c>
      <c r="J7" s="1"/>
      <c r="K7" s="4" t="s">
        <v>127</v>
      </c>
      <c r="L7" s="4">
        <f>30*PI()/180</f>
        <v>0.52359877559829882</v>
      </c>
      <c r="M7" s="1"/>
      <c r="N7" s="4" t="s">
        <v>13</v>
      </c>
      <c r="O7" s="4">
        <v>6000</v>
      </c>
      <c r="P7" s="1"/>
      <c r="Q7" s="4" t="s">
        <v>15</v>
      </c>
      <c r="R7" s="1" t="b">
        <v>0</v>
      </c>
      <c r="S7" s="1"/>
      <c r="T7" s="4" t="s">
        <v>46</v>
      </c>
      <c r="U7" s="4">
        <v>0.2</v>
      </c>
    </row>
    <row r="8" spans="2:21" x14ac:dyDescent="0.3">
      <c r="B8" s="1"/>
      <c r="C8" s="1"/>
      <c r="E8" s="1" t="s">
        <v>2</v>
      </c>
      <c r="F8" s="1">
        <f>97.7*PI()/180</f>
        <v>1.70518667919846</v>
      </c>
      <c r="G8" s="1"/>
      <c r="H8" s="1" t="s">
        <v>8</v>
      </c>
      <c r="I8" s="1">
        <v>3000</v>
      </c>
      <c r="J8" s="1"/>
      <c r="K8" s="3" t="s">
        <v>129</v>
      </c>
      <c r="L8" s="3">
        <f>45*PI()/180</f>
        <v>0.78539816339744828</v>
      </c>
      <c r="M8" s="1"/>
      <c r="N8" s="1"/>
      <c r="O8" s="1"/>
      <c r="P8" s="1"/>
      <c r="Q8" s="1"/>
      <c r="R8" s="1"/>
      <c r="S8" s="1"/>
      <c r="T8" s="1" t="s">
        <v>17</v>
      </c>
      <c r="U8" s="1">
        <v>8</v>
      </c>
    </row>
    <row r="9" spans="2:21" x14ac:dyDescent="0.3">
      <c r="B9" s="1"/>
      <c r="C9" s="1"/>
      <c r="E9" s="4" t="s">
        <v>113</v>
      </c>
      <c r="F9" s="4">
        <f>30*PI()/180</f>
        <v>0.52359877559829882</v>
      </c>
      <c r="G9" s="1"/>
      <c r="H9" s="4" t="s">
        <v>9</v>
      </c>
      <c r="I9" s="4">
        <v>0</v>
      </c>
      <c r="J9" s="1"/>
      <c r="K9" s="4" t="s">
        <v>53</v>
      </c>
      <c r="L9" s="4">
        <v>0</v>
      </c>
      <c r="M9" s="1"/>
      <c r="N9" s="1"/>
      <c r="O9" s="1"/>
      <c r="P9" s="1"/>
      <c r="Q9" s="1"/>
      <c r="R9" s="1"/>
      <c r="S9" s="1"/>
      <c r="T9" s="4" t="s">
        <v>18</v>
      </c>
      <c r="U9" s="4">
        <v>2.2000000000000002</v>
      </c>
    </row>
    <row r="10" spans="2:21" x14ac:dyDescent="0.3">
      <c r="B10" s="1"/>
      <c r="C10" s="1"/>
      <c r="E10" s="1" t="s">
        <v>5</v>
      </c>
      <c r="F10" s="1">
        <f>25*PI()/180</f>
        <v>0.43633231299858238</v>
      </c>
      <c r="G10" s="1"/>
      <c r="H10" s="1" t="s">
        <v>10</v>
      </c>
      <c r="I10" s="1">
        <f>SQRT(2*(Dados!$B$6/SQRT(((F7*(1-F6^2)/(1+F6*COS(F11)))+I6)^2 + (I7)^2 + (I8)^2) - Dados!$B$6/(2*(((SQRT(Dados!$B$6*F7*(1-F6^2)))^2/Dados!$B$6)/(1-F6^2))))-((I9-((SQRT(Dados!$B$6*F7*(1-F6^2)))/((F7*(1-F6^2)/(1+F6*COS(F11)))^2))*I7+(F6*SIN(F11)*SQRT(Dados!$B$6/(F7*(1-F6^2)))))^2-I11^2))-(((SQRT(Dados!$B$6*F7*(1-F6^2)))/((F7*(1-F6^2)/(1+F6*COS(F11)))^2))*(I6+(F7*(1-F6^2)/(1+F6*COS(F11)))))</f>
        <v>-3.3209923778440498</v>
      </c>
      <c r="J10" s="1"/>
      <c r="K10" s="1" t="s">
        <v>54</v>
      </c>
      <c r="L10" s="1">
        <v>0</v>
      </c>
      <c r="M10" s="1"/>
      <c r="N10" s="1"/>
      <c r="O10" s="1"/>
      <c r="P10" s="1"/>
      <c r="Q10" s="1"/>
      <c r="R10" s="1"/>
      <c r="S10" s="1"/>
      <c r="T10" s="1" t="s">
        <v>47</v>
      </c>
      <c r="U10" s="1">
        <v>0.2</v>
      </c>
    </row>
    <row r="11" spans="2:21" x14ac:dyDescent="0.3">
      <c r="B11" s="1"/>
      <c r="C11" s="1"/>
      <c r="E11" s="4" t="s">
        <v>114</v>
      </c>
      <c r="F11" s="4">
        <v>0</v>
      </c>
      <c r="G11" s="1"/>
      <c r="H11" s="4" t="s">
        <v>11</v>
      </c>
      <c r="I11" s="4">
        <v>0</v>
      </c>
      <c r="J11" s="1"/>
      <c r="K11" s="4" t="s">
        <v>55</v>
      </c>
      <c r="L11" s="4">
        <v>0.02</v>
      </c>
      <c r="M11" s="1"/>
      <c r="N11" s="1"/>
      <c r="O11" s="1"/>
      <c r="P11" s="1"/>
      <c r="Q11" s="1"/>
      <c r="R11" s="1"/>
      <c r="S11" s="1"/>
      <c r="T11" s="4" t="s">
        <v>19</v>
      </c>
      <c r="U11" s="4">
        <v>8</v>
      </c>
    </row>
    <row r="12" spans="2:21" x14ac:dyDescent="0.3">
      <c r="B12" s="1"/>
      <c r="C12" s="1"/>
      <c r="E12" s="1"/>
      <c r="F12" s="1"/>
      <c r="G12" s="1"/>
      <c r="H12" s="1"/>
      <c r="I12" s="1"/>
      <c r="J12" s="1"/>
      <c r="M12" s="1"/>
      <c r="N12" s="1"/>
      <c r="O12" s="1"/>
      <c r="P12" s="1"/>
      <c r="Q12" s="1"/>
      <c r="R12" s="1"/>
      <c r="S12" s="1"/>
      <c r="T12" s="1" t="s">
        <v>20</v>
      </c>
      <c r="U12" s="1">
        <v>0.10667</v>
      </c>
    </row>
    <row r="13" spans="2:21" x14ac:dyDescent="0.3">
      <c r="B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4" t="s">
        <v>21</v>
      </c>
      <c r="U13" s="4">
        <v>0.10667</v>
      </c>
    </row>
    <row r="14" spans="2:21" x14ac:dyDescent="0.3">
      <c r="B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 t="s">
        <v>22</v>
      </c>
      <c r="U14" s="1">
        <v>0.10667</v>
      </c>
    </row>
    <row r="15" spans="2:21" x14ac:dyDescent="0.3">
      <c r="S15" s="3"/>
      <c r="T15" s="3"/>
      <c r="U15" s="3"/>
    </row>
    <row r="16" spans="2:21" ht="15" customHeight="1" x14ac:dyDescent="0.3">
      <c r="B16" s="19" t="s">
        <v>73</v>
      </c>
      <c r="C16" s="19"/>
      <c r="E16" s="19" t="s">
        <v>74</v>
      </c>
      <c r="F16" s="19"/>
      <c r="H16" s="19" t="s">
        <v>96</v>
      </c>
      <c r="I16" s="19"/>
      <c r="K16" s="19" t="s">
        <v>116</v>
      </c>
      <c r="L16" s="19"/>
    </row>
    <row r="17" spans="2:17" ht="15" customHeight="1" x14ac:dyDescent="0.3">
      <c r="B17" s="5" t="s">
        <v>77</v>
      </c>
      <c r="C17" s="5" t="s">
        <v>75</v>
      </c>
      <c r="E17" s="5" t="s">
        <v>77</v>
      </c>
      <c r="F17" s="5" t="s">
        <v>75</v>
      </c>
      <c r="H17" s="5" t="s">
        <v>77</v>
      </c>
      <c r="I17" s="5" t="s">
        <v>75</v>
      </c>
      <c r="K17" s="5" t="s">
        <v>77</v>
      </c>
      <c r="L17" s="5" t="s">
        <v>75</v>
      </c>
    </row>
    <row r="18" spans="2:17" x14ac:dyDescent="0.3">
      <c r="B18" s="1" t="s">
        <v>23</v>
      </c>
      <c r="C18" s="1">
        <v>1.0000000000000001E-5</v>
      </c>
      <c r="E18" s="1" t="s">
        <v>32</v>
      </c>
      <c r="F18" s="1">
        <v>2</v>
      </c>
      <c r="H18" s="1" t="s">
        <v>97</v>
      </c>
      <c r="I18" s="1">
        <v>250</v>
      </c>
      <c r="K18" s="1" t="s">
        <v>118</v>
      </c>
      <c r="L18" s="1">
        <f>I6*2/3</f>
        <v>1000</v>
      </c>
    </row>
    <row r="19" spans="2:17" x14ac:dyDescent="0.3">
      <c r="B19" s="4" t="s">
        <v>24</v>
      </c>
      <c r="C19" s="4">
        <v>0</v>
      </c>
      <c r="E19" s="4" t="s">
        <v>33</v>
      </c>
      <c r="F19" s="4">
        <v>2</v>
      </c>
      <c r="I19" s="1"/>
      <c r="K19" s="4" t="s">
        <v>119</v>
      </c>
      <c r="L19" s="4">
        <v>700</v>
      </c>
    </row>
    <row r="20" spans="2:17" x14ac:dyDescent="0.3">
      <c r="B20" s="1" t="s">
        <v>25</v>
      </c>
      <c r="C20" s="1">
        <v>0.01</v>
      </c>
      <c r="E20" s="1" t="s">
        <v>34</v>
      </c>
      <c r="F20" s="1">
        <v>2</v>
      </c>
      <c r="I20" s="1"/>
      <c r="K20" s="1" t="s">
        <v>120</v>
      </c>
      <c r="L20" s="1">
        <f>I8*2/3</f>
        <v>2000</v>
      </c>
    </row>
    <row r="21" spans="2:17" x14ac:dyDescent="0.3">
      <c r="B21" s="4" t="s">
        <v>26</v>
      </c>
      <c r="C21" s="4">
        <v>1.0000000000000001E-5</v>
      </c>
      <c r="E21" s="4" t="s">
        <v>35</v>
      </c>
      <c r="F21" s="4">
        <v>0.5</v>
      </c>
      <c r="I21" s="1"/>
      <c r="K21" s="4" t="s">
        <v>121</v>
      </c>
      <c r="L21" s="4">
        <f>I9</f>
        <v>0</v>
      </c>
    </row>
    <row r="22" spans="2:17" x14ac:dyDescent="0.3">
      <c r="B22" s="1" t="s">
        <v>27</v>
      </c>
      <c r="C22" s="1">
        <v>0</v>
      </c>
      <c r="E22" s="1" t="s">
        <v>36</v>
      </c>
      <c r="F22" s="1">
        <v>0.5</v>
      </c>
      <c r="I22" s="1"/>
      <c r="K22" s="1" t="s">
        <v>122</v>
      </c>
      <c r="L22" s="1">
        <f>I10*2/3</f>
        <v>-2.2139949185626997</v>
      </c>
    </row>
    <row r="23" spans="2:17" x14ac:dyDescent="0.3">
      <c r="B23" s="4" t="s">
        <v>28</v>
      </c>
      <c r="C23" s="4">
        <v>0.01</v>
      </c>
      <c r="E23" s="4" t="s">
        <v>37</v>
      </c>
      <c r="F23" s="4">
        <v>0.5</v>
      </c>
      <c r="I23" s="1"/>
      <c r="K23" s="4" t="s">
        <v>123</v>
      </c>
      <c r="L23" s="4">
        <f>I11*2/3</f>
        <v>0</v>
      </c>
    </row>
    <row r="24" spans="2:17" x14ac:dyDescent="0.3">
      <c r="B24" s="1" t="s">
        <v>29</v>
      </c>
      <c r="C24" s="1">
        <v>1.0000000000000001E-5</v>
      </c>
      <c r="D24" s="1"/>
      <c r="E24" s="1"/>
      <c r="F24" s="1"/>
      <c r="G24" s="1"/>
      <c r="H24" s="1"/>
      <c r="I24" s="1"/>
    </row>
    <row r="25" spans="2:17" x14ac:dyDescent="0.3">
      <c r="B25" s="4" t="s">
        <v>30</v>
      </c>
      <c r="C25" s="4">
        <v>0</v>
      </c>
      <c r="D25" s="1"/>
      <c r="E25" s="1"/>
      <c r="F25" s="1"/>
      <c r="G25" s="1"/>
      <c r="H25" s="1"/>
      <c r="I25" s="1"/>
    </row>
    <row r="26" spans="2:17" x14ac:dyDescent="0.3">
      <c r="B26" s="1" t="s">
        <v>31</v>
      </c>
      <c r="C26" s="1">
        <v>0.01</v>
      </c>
      <c r="D26" s="1"/>
      <c r="E26" s="1"/>
      <c r="F26" s="1"/>
      <c r="G26" s="1"/>
      <c r="H26" s="1"/>
      <c r="I26" s="1"/>
    </row>
    <row r="27" spans="2:17" x14ac:dyDescent="0.3">
      <c r="B27" s="1"/>
      <c r="C27" s="1"/>
      <c r="D27" s="1"/>
      <c r="E27" s="1"/>
      <c r="F27" s="1"/>
      <c r="G27" s="1"/>
      <c r="H27" s="1"/>
      <c r="I27" s="1"/>
    </row>
    <row r="28" spans="2:17" ht="15" customHeight="1" x14ac:dyDescent="0.3">
      <c r="B28" s="19" t="s">
        <v>82</v>
      </c>
      <c r="C28" s="19"/>
      <c r="D28" s="1"/>
      <c r="E28" s="19" t="s">
        <v>83</v>
      </c>
      <c r="F28" s="19"/>
      <c r="G28" s="1"/>
      <c r="H28" s="19" t="s">
        <v>131</v>
      </c>
      <c r="I28" s="19"/>
      <c r="K28" s="19" t="s">
        <v>132</v>
      </c>
      <c r="L28" s="19"/>
    </row>
    <row r="29" spans="2:17" x14ac:dyDescent="0.3">
      <c r="B29" s="5" t="s">
        <v>77</v>
      </c>
      <c r="C29" s="5" t="s">
        <v>75</v>
      </c>
      <c r="D29" s="1"/>
      <c r="E29" s="5" t="s">
        <v>77</v>
      </c>
      <c r="F29" s="5" t="s">
        <v>75</v>
      </c>
      <c r="G29" s="1"/>
      <c r="H29" s="5" t="s">
        <v>77</v>
      </c>
      <c r="I29" s="5" t="s">
        <v>75</v>
      </c>
      <c r="K29" s="5" t="s">
        <v>77</v>
      </c>
      <c r="L29" s="5" t="s">
        <v>75</v>
      </c>
      <c r="Q29" s="1"/>
    </row>
    <row r="30" spans="2:17" x14ac:dyDescent="0.3">
      <c r="B30" s="1" t="s">
        <v>107</v>
      </c>
      <c r="C30" s="1" t="b">
        <v>0</v>
      </c>
      <c r="D30" s="1"/>
      <c r="E30" s="1" t="s">
        <v>92</v>
      </c>
      <c r="F30" s="1" t="b">
        <v>0</v>
      </c>
      <c r="G30" s="1"/>
      <c r="H30" s="1" t="s">
        <v>104</v>
      </c>
      <c r="I30" s="1" t="b">
        <v>0</v>
      </c>
      <c r="K30" s="1" t="s">
        <v>133</v>
      </c>
      <c r="L30" s="1" t="b">
        <v>0</v>
      </c>
    </row>
    <row r="31" spans="2:17" x14ac:dyDescent="0.3">
      <c r="B31" s="1" t="s">
        <v>108</v>
      </c>
      <c r="C31" s="1" t="b">
        <v>0</v>
      </c>
      <c r="D31" s="1"/>
      <c r="E31" s="15" t="s">
        <v>93</v>
      </c>
      <c r="F31" s="4">
        <f>15*PI()/180</f>
        <v>0.26179938779914941</v>
      </c>
      <c r="G31" s="1"/>
      <c r="H31" s="15" t="s">
        <v>93</v>
      </c>
      <c r="I31" s="4">
        <f>15*PI()/180</f>
        <v>0.26179938779914941</v>
      </c>
      <c r="K31" s="4" t="s">
        <v>134</v>
      </c>
      <c r="L31" s="4">
        <v>1E-3</v>
      </c>
    </row>
    <row r="32" spans="2:17" x14ac:dyDescent="0.3">
      <c r="B32" s="4" t="s">
        <v>38</v>
      </c>
      <c r="C32" s="4">
        <v>2.5000000000000001E-2</v>
      </c>
      <c r="D32" s="1"/>
      <c r="E32" s="16" t="s">
        <v>94</v>
      </c>
      <c r="F32" s="1">
        <f>0.0015/0.5</f>
        <v>3.0000000000000001E-3</v>
      </c>
      <c r="G32" s="1"/>
      <c r="H32" s="16" t="s">
        <v>94</v>
      </c>
      <c r="I32" s="1">
        <f>0.0015/0.5</f>
        <v>3.0000000000000001E-3</v>
      </c>
      <c r="K32" s="1" t="s">
        <v>135</v>
      </c>
      <c r="L32" s="1">
        <v>0.1</v>
      </c>
    </row>
    <row r="33" spans="2:12" x14ac:dyDescent="0.3">
      <c r="B33" s="1" t="s">
        <v>39</v>
      </c>
      <c r="C33" s="1">
        <v>7.4999999999999997E-2</v>
      </c>
      <c r="D33" s="1"/>
      <c r="E33" s="15" t="s">
        <v>95</v>
      </c>
      <c r="F33" s="4">
        <v>0.5</v>
      </c>
      <c r="G33" s="1"/>
      <c r="H33" s="15" t="s">
        <v>95</v>
      </c>
      <c r="I33" s="4">
        <v>0.5</v>
      </c>
      <c r="K33" s="1" t="s">
        <v>136</v>
      </c>
      <c r="L33" s="1" t="b">
        <v>1</v>
      </c>
    </row>
    <row r="34" spans="2:12" x14ac:dyDescent="0.3">
      <c r="B34" s="4" t="s">
        <v>40</v>
      </c>
      <c r="C34" s="4">
        <v>5.0000000000000001E-4</v>
      </c>
      <c r="D34" s="1"/>
      <c r="E34" s="16" t="s">
        <v>98</v>
      </c>
      <c r="F34" s="1">
        <v>5</v>
      </c>
      <c r="G34" s="1"/>
      <c r="H34" s="16" t="s">
        <v>98</v>
      </c>
      <c r="I34" s="1">
        <v>5</v>
      </c>
      <c r="K34" s="4" t="s">
        <v>137</v>
      </c>
      <c r="L34" s="14" t="s">
        <v>147</v>
      </c>
    </row>
    <row r="35" spans="2:12" x14ac:dyDescent="0.3">
      <c r="B35" s="1" t="s">
        <v>45</v>
      </c>
      <c r="C35" s="1">
        <v>0.01</v>
      </c>
      <c r="D35" s="1"/>
      <c r="E35" s="15" t="s">
        <v>99</v>
      </c>
      <c r="F35" s="4">
        <f>F34/F33</f>
        <v>10</v>
      </c>
      <c r="G35" s="1"/>
      <c r="H35" s="15" t="s">
        <v>99</v>
      </c>
      <c r="I35" s="4">
        <f>I34/I33</f>
        <v>10</v>
      </c>
      <c r="K35" s="1" t="s">
        <v>138</v>
      </c>
      <c r="L35" s="14" t="s">
        <v>147</v>
      </c>
    </row>
    <row r="36" spans="2:12" x14ac:dyDescent="0.3">
      <c r="B36" s="1" t="s">
        <v>41</v>
      </c>
      <c r="C36" s="1">
        <v>0.1</v>
      </c>
      <c r="D36" s="1"/>
      <c r="E36" s="16" t="s">
        <v>100</v>
      </c>
      <c r="F36" s="16">
        <v>1.3803E-4</v>
      </c>
      <c r="G36" s="1"/>
      <c r="H36" s="16" t="s">
        <v>100</v>
      </c>
      <c r="I36" s="16">
        <v>1.3803E-4</v>
      </c>
      <c r="K36" s="1" t="s">
        <v>139</v>
      </c>
      <c r="L36" s="1" t="b">
        <v>0</v>
      </c>
    </row>
    <row r="37" spans="2:12" x14ac:dyDescent="0.3">
      <c r="B37" s="4" t="s">
        <v>42</v>
      </c>
      <c r="C37" s="4">
        <v>10</v>
      </c>
      <c r="D37" s="1"/>
      <c r="E37" s="15" t="s">
        <v>101</v>
      </c>
      <c r="F37" s="4">
        <f>4.83*10^(-6)</f>
        <v>4.8299999999999995E-6</v>
      </c>
      <c r="G37" s="1"/>
      <c r="H37" s="15" t="s">
        <v>101</v>
      </c>
      <c r="I37" s="4">
        <f>4.83*10^(-6)</f>
        <v>4.8299999999999995E-6</v>
      </c>
      <c r="K37" s="4" t="s">
        <v>140</v>
      </c>
      <c r="L37" s="4">
        <v>1E-3</v>
      </c>
    </row>
    <row r="38" spans="2:12" x14ac:dyDescent="0.3">
      <c r="B38" s="3" t="s">
        <v>130</v>
      </c>
      <c r="C38" s="1">
        <v>5</v>
      </c>
      <c r="E38" s="16" t="s">
        <v>102</v>
      </c>
      <c r="F38" s="1">
        <v>2.9000000000000001E-2</v>
      </c>
      <c r="H38" s="16" t="s">
        <v>102</v>
      </c>
      <c r="I38" s="1">
        <v>2.9000000000000001E-2</v>
      </c>
      <c r="K38" s="1" t="s">
        <v>141</v>
      </c>
      <c r="L38" s="1">
        <v>0.1</v>
      </c>
    </row>
    <row r="39" spans="2:12" x14ac:dyDescent="0.3">
      <c r="E39" s="15" t="s">
        <v>149</v>
      </c>
      <c r="F39" s="3">
        <v>1.5E-3</v>
      </c>
      <c r="H39" s="15" t="s">
        <v>149</v>
      </c>
      <c r="I39" s="15">
        <v>1.5E-3</v>
      </c>
      <c r="K39" s="1" t="s">
        <v>142</v>
      </c>
      <c r="L39" s="1" t="b">
        <v>0</v>
      </c>
    </row>
    <row r="40" spans="2:12" x14ac:dyDescent="0.3">
      <c r="E40" s="16" t="s">
        <v>150</v>
      </c>
      <c r="F40" s="3">
        <v>3500</v>
      </c>
      <c r="H40" s="16" t="s">
        <v>150</v>
      </c>
      <c r="I40" s="3">
        <v>3500</v>
      </c>
      <c r="K40" s="4" t="s">
        <v>143</v>
      </c>
      <c r="L40" s="4">
        <v>1E-3</v>
      </c>
    </row>
    <row r="41" spans="2:12" x14ac:dyDescent="0.3">
      <c r="E41" s="1" t="s">
        <v>151</v>
      </c>
      <c r="F41" s="1">
        <v>0.1</v>
      </c>
      <c r="H41" s="4" t="s">
        <v>151</v>
      </c>
      <c r="I41" s="4">
        <v>0</v>
      </c>
      <c r="K41" s="1" t="s">
        <v>144</v>
      </c>
      <c r="L41" s="1">
        <v>0.1</v>
      </c>
    </row>
    <row r="42" spans="2:12" x14ac:dyDescent="0.3">
      <c r="E42" s="4" t="s">
        <v>152</v>
      </c>
      <c r="F42" s="4">
        <v>10</v>
      </c>
      <c r="H42" s="1" t="s">
        <v>152</v>
      </c>
      <c r="I42" s="1">
        <v>0</v>
      </c>
    </row>
    <row r="43" spans="2:12" x14ac:dyDescent="0.3">
      <c r="H43" s="4" t="s">
        <v>105</v>
      </c>
      <c r="I43" s="4">
        <v>1000</v>
      </c>
    </row>
    <row r="44" spans="2:12" x14ac:dyDescent="0.3">
      <c r="H44" s="1" t="s">
        <v>155</v>
      </c>
      <c r="I44" s="1">
        <v>0</v>
      </c>
    </row>
    <row r="45" spans="2:12" x14ac:dyDescent="0.3">
      <c r="H45" s="4" t="s">
        <v>156</v>
      </c>
      <c r="I45" s="4">
        <v>0</v>
      </c>
    </row>
  </sheetData>
  <mergeCells count="16">
    <mergeCell ref="B2:I2"/>
    <mergeCell ref="B4:C4"/>
    <mergeCell ref="E4:F4"/>
    <mergeCell ref="H4:I4"/>
    <mergeCell ref="K4:L4"/>
    <mergeCell ref="T4:U4"/>
    <mergeCell ref="B16:C16"/>
    <mergeCell ref="E16:F16"/>
    <mergeCell ref="H16:I16"/>
    <mergeCell ref="K16:L16"/>
    <mergeCell ref="N4:O4"/>
    <mergeCell ref="B28:C28"/>
    <mergeCell ref="E28:F28"/>
    <mergeCell ref="H28:I28"/>
    <mergeCell ref="K28:L28"/>
    <mergeCell ref="Q4:R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A744F9F4-9303-4DD9-AC65-5E40766B3A44}">
            <xm:f>NOT(ISERROR(SEARCH(TRUE,B1)))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4" operator="containsText" id="{53D0BA37-10E2-4273-B2C8-34C9E28BFDE6}">
            <xm:f>NOT(ISERROR(SEARCH(FALSE,B1)))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B1:U5 B6:D6 B7:J12 B13:S14</xm:sqref>
        </x14:conditionalFormatting>
        <x14:conditionalFormatting xmlns:xm="http://schemas.microsoft.com/office/excel/2006/main">
          <x14:cfRule type="containsText" priority="1" operator="containsText" id="{AE1F592A-FB40-46DD-B736-DBC8B2147E6C}">
            <xm:f>NOT(ISERROR(SEARCH(TRUE,B15)))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2" operator="containsText" id="{2EDDDE47-C7C8-4A6A-ACB5-3EABEF3A2F3E}">
            <xm:f>NOT(ISERROR(SEARCH(FALSE,B15)))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B15:U1048576</xm:sqref>
        </x14:conditionalFormatting>
        <x14:conditionalFormatting xmlns:xm="http://schemas.microsoft.com/office/excel/2006/main">
          <x14:cfRule type="containsText" priority="7" operator="containsText" id="{AC24A99F-BA6C-43AA-8104-C148E2E4494D}">
            <xm:f>NOT(ISERROR(SEARCH(TRUE,F6)))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8" operator="containsText" id="{D17B3E73-95AF-47AF-89B6-0A0051819D5E}">
            <xm:f>NOT(ISERROR(SEARCH(FALSE,F6)))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F6:L6</xm:sqref>
        </x14:conditionalFormatting>
        <x14:conditionalFormatting xmlns:xm="http://schemas.microsoft.com/office/excel/2006/main">
          <x14:cfRule type="containsText" priority="5" operator="containsText" id="{916FB4E1-5246-4B0F-AF2B-F61F6D2F4CE4}">
            <xm:f>NOT(ISERROR(SEARCH(TRUE,K7)))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6" operator="containsText" id="{D030B479-058B-4A12-85BB-B7891AC9B705}">
            <xm:f>NOT(ISERROR(SEARCH(FALSE,K7)))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K7:L11</xm:sqref>
        </x14:conditionalFormatting>
        <x14:conditionalFormatting xmlns:xm="http://schemas.microsoft.com/office/excel/2006/main">
          <x14:cfRule type="containsText" priority="9" operator="containsText" id="{347DD778-90D8-4B25-A755-1B46DFB1C8C6}">
            <xm:f>NOT(ISERROR(SEARCH(TRUE,M6)))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0" operator="containsText" id="{A768C8DA-451C-47C7-B3B2-92E5E1D7F445}">
            <xm:f>NOT(ISERROR(SEARCH(FALSE,M6)))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M6:S12</xm:sqref>
        </x14:conditionalFormatting>
        <x14:conditionalFormatting xmlns:xm="http://schemas.microsoft.com/office/excel/2006/main">
          <x14:cfRule type="containsText" priority="11" operator="containsText" id="{49B48D75-CCBA-4CB4-9481-10F5F95AA1D8}">
            <xm:f>NOT(ISERROR(SEARCH(TRUE,T6)))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2" operator="containsText" id="{BC202082-0AC7-44F4-B340-782293D807C4}">
            <xm:f>NOT(ISERROR(SEARCH(FALSE,T6)))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T6:U14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866D10-E3A7-4F33-81F0-1237631C9A4D}">
          <x14:formula1>
            <xm:f>Dados!$A$2:$A$3</xm:f>
          </x14:formula1>
          <xm:sqref>O6 R6:R7 F30 I30 C30:C31 L30 L33 L36 L39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7624F-1FBF-4D27-923A-D2623B3482D2}">
  <sheetPr>
    <tabColor theme="7" tint="0.79998168889431442"/>
  </sheetPr>
  <dimension ref="B2:U45"/>
  <sheetViews>
    <sheetView zoomScale="70" zoomScaleNormal="70" workbookViewId="0">
      <selection activeCell="F39" sqref="F39"/>
    </sheetView>
  </sheetViews>
  <sheetFormatPr defaultColWidth="8.88671875" defaultRowHeight="14.4" x14ac:dyDescent="0.3"/>
  <cols>
    <col min="1" max="1" width="4.44140625" customWidth="1"/>
    <col min="2" max="2" width="19.5546875" bestFit="1" customWidth="1"/>
    <col min="3" max="3" width="18.33203125" customWidth="1"/>
    <col min="4" max="4" width="4.109375" customWidth="1"/>
    <col min="5" max="5" width="15.88671875" customWidth="1"/>
    <col min="6" max="6" width="25.88671875" customWidth="1"/>
    <col min="7" max="7" width="3.88671875" customWidth="1"/>
    <col min="8" max="8" width="15.88671875" customWidth="1"/>
    <col min="9" max="9" width="37.5546875" customWidth="1"/>
    <col min="10" max="10" width="4.6640625" customWidth="1"/>
    <col min="11" max="11" width="23.5546875" customWidth="1"/>
    <col min="12" max="12" width="25" customWidth="1"/>
    <col min="13" max="13" width="4.33203125" customWidth="1"/>
    <col min="14" max="14" width="15.88671875" customWidth="1"/>
    <col min="15" max="15" width="17.33203125" customWidth="1"/>
    <col min="16" max="16" width="4.44140625" customWidth="1"/>
    <col min="17" max="18" width="15.88671875" customWidth="1"/>
    <col min="19" max="19" width="5.44140625" customWidth="1"/>
    <col min="20" max="20" width="15.88671875" customWidth="1"/>
    <col min="21" max="21" width="17.88671875" customWidth="1"/>
    <col min="22" max="22" width="8.33203125" bestFit="1" customWidth="1"/>
    <col min="25" max="25" width="8.33203125" bestFit="1" customWidth="1"/>
    <col min="26" max="26" width="7.5546875" bestFit="1" customWidth="1"/>
    <col min="27" max="27" width="8.33203125" bestFit="1" customWidth="1"/>
    <col min="28" max="28" width="14.88671875" bestFit="1" customWidth="1"/>
    <col min="29" max="29" width="7.6640625" bestFit="1" customWidth="1"/>
    <col min="30" max="30" width="8.33203125" bestFit="1" customWidth="1"/>
    <col min="31" max="31" width="8.109375" bestFit="1" customWidth="1"/>
    <col min="32" max="32" width="7.44140625" bestFit="1" customWidth="1"/>
    <col min="33" max="33" width="8.109375" bestFit="1" customWidth="1"/>
    <col min="34" max="35" width="7.6640625" bestFit="1" customWidth="1"/>
    <col min="36" max="36" width="7.5546875" bestFit="1" customWidth="1"/>
    <col min="37" max="38" width="7.6640625" bestFit="1" customWidth="1"/>
    <col min="39" max="39" width="7.5546875" bestFit="1" customWidth="1"/>
    <col min="40" max="40" width="3" bestFit="1" customWidth="1"/>
    <col min="41" max="41" width="6.33203125" bestFit="1" customWidth="1"/>
    <col min="42" max="42" width="12.44140625" bestFit="1" customWidth="1"/>
    <col min="43" max="43" width="14.5546875" bestFit="1" customWidth="1"/>
    <col min="44" max="44" width="7.88671875" bestFit="1" customWidth="1"/>
    <col min="45" max="45" width="10.88671875" bestFit="1" customWidth="1"/>
    <col min="46" max="46" width="2.5546875" bestFit="1" customWidth="1"/>
    <col min="47" max="47" width="6.44140625" bestFit="1" customWidth="1"/>
    <col min="48" max="48" width="5.109375" bestFit="1" customWidth="1"/>
    <col min="49" max="52" width="9.88671875" bestFit="1" customWidth="1"/>
    <col min="53" max="55" width="14.88671875" bestFit="1" customWidth="1"/>
  </cols>
  <sheetData>
    <row r="2" spans="2:21" ht="42" customHeight="1" x14ac:dyDescent="0.3">
      <c r="B2" s="18" t="s">
        <v>160</v>
      </c>
      <c r="C2" s="18"/>
      <c r="D2" s="18"/>
      <c r="E2" s="18"/>
      <c r="F2" s="18"/>
      <c r="G2" s="18"/>
      <c r="H2" s="18"/>
      <c r="I2" s="1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4" spans="2:21" ht="15" customHeight="1" x14ac:dyDescent="0.3">
      <c r="B4" s="19" t="s">
        <v>78</v>
      </c>
      <c r="C4" s="19"/>
      <c r="E4" s="19" t="s">
        <v>79</v>
      </c>
      <c r="F4" s="19"/>
      <c r="H4" s="19" t="s">
        <v>117</v>
      </c>
      <c r="I4" s="19"/>
      <c r="K4" s="19" t="s">
        <v>71</v>
      </c>
      <c r="L4" s="19"/>
      <c r="N4" s="19" t="s">
        <v>64</v>
      </c>
      <c r="O4" s="19"/>
      <c r="Q4" s="19" t="s">
        <v>80</v>
      </c>
      <c r="R4" s="19"/>
      <c r="T4" s="19" t="s">
        <v>81</v>
      </c>
      <c r="U4" s="19"/>
    </row>
    <row r="5" spans="2:21" s="2" customFormat="1" x14ac:dyDescent="0.3">
      <c r="B5" s="5" t="s">
        <v>77</v>
      </c>
      <c r="C5" s="5" t="s">
        <v>75</v>
      </c>
      <c r="E5" s="5" t="s">
        <v>77</v>
      </c>
      <c r="F5" s="5" t="s">
        <v>75</v>
      </c>
      <c r="H5" s="5" t="s">
        <v>77</v>
      </c>
      <c r="I5" s="5" t="s">
        <v>75</v>
      </c>
      <c r="K5" s="5" t="s">
        <v>77</v>
      </c>
      <c r="L5" s="5" t="s">
        <v>75</v>
      </c>
      <c r="N5" s="5" t="s">
        <v>77</v>
      </c>
      <c r="O5" s="5" t="s">
        <v>75</v>
      </c>
      <c r="Q5" s="5" t="s">
        <v>77</v>
      </c>
      <c r="R5" s="5" t="s">
        <v>75</v>
      </c>
      <c r="T5" s="5" t="s">
        <v>77</v>
      </c>
      <c r="U5" s="5" t="s">
        <v>75</v>
      </c>
    </row>
    <row r="6" spans="2:21" x14ac:dyDescent="0.3">
      <c r="B6" s="1" t="s">
        <v>56</v>
      </c>
      <c r="C6" s="1">
        <v>0.01</v>
      </c>
      <c r="E6" s="13" t="s">
        <v>111</v>
      </c>
      <c r="F6" s="1">
        <v>0</v>
      </c>
      <c r="G6" s="1"/>
      <c r="H6" s="1" t="s">
        <v>6</v>
      </c>
      <c r="I6" s="1">
        <v>1500</v>
      </c>
      <c r="J6" s="1"/>
      <c r="K6" s="3" t="s">
        <v>128</v>
      </c>
      <c r="L6" s="3">
        <f>15*PI()/180</f>
        <v>0.26179938779914941</v>
      </c>
      <c r="M6" s="1"/>
      <c r="N6" s="1" t="s">
        <v>12</v>
      </c>
      <c r="O6" s="1" t="b">
        <v>1</v>
      </c>
      <c r="P6" s="1"/>
      <c r="Q6" s="1" t="s">
        <v>14</v>
      </c>
      <c r="R6" s="1" t="b">
        <v>0</v>
      </c>
      <c r="S6" s="1"/>
      <c r="T6" s="1" t="s">
        <v>16</v>
      </c>
      <c r="U6" s="1">
        <v>2.2000000000000002</v>
      </c>
    </row>
    <row r="7" spans="2:21" x14ac:dyDescent="0.3">
      <c r="B7" s="4" t="s">
        <v>57</v>
      </c>
      <c r="C7" s="4">
        <v>12</v>
      </c>
      <c r="E7" s="4" t="s">
        <v>112</v>
      </c>
      <c r="F7" s="4">
        <v>6878000</v>
      </c>
      <c r="G7" s="1"/>
      <c r="H7" s="4" t="s">
        <v>7</v>
      </c>
      <c r="I7" s="4">
        <v>0</v>
      </c>
      <c r="J7" s="1"/>
      <c r="K7" s="4" t="s">
        <v>127</v>
      </c>
      <c r="L7" s="4">
        <f>30*PI()/180</f>
        <v>0.52359877559829882</v>
      </c>
      <c r="M7" s="1"/>
      <c r="N7" s="4" t="s">
        <v>13</v>
      </c>
      <c r="O7" s="4">
        <v>6000</v>
      </c>
      <c r="P7" s="1"/>
      <c r="Q7" s="4" t="s">
        <v>15</v>
      </c>
      <c r="R7" s="1" t="b">
        <v>0</v>
      </c>
      <c r="S7" s="1"/>
      <c r="T7" s="4" t="s">
        <v>46</v>
      </c>
      <c r="U7" s="4">
        <v>0.2</v>
      </c>
    </row>
    <row r="8" spans="2:21" x14ac:dyDescent="0.3">
      <c r="B8" s="1"/>
      <c r="C8" s="1"/>
      <c r="E8" s="1" t="s">
        <v>2</v>
      </c>
      <c r="F8" s="1">
        <f>97.7*PI()/180</f>
        <v>1.70518667919846</v>
      </c>
      <c r="G8" s="1"/>
      <c r="H8" s="1" t="s">
        <v>8</v>
      </c>
      <c r="I8" s="1">
        <v>3000</v>
      </c>
      <c r="J8" s="1"/>
      <c r="K8" s="3" t="s">
        <v>129</v>
      </c>
      <c r="L8" s="3">
        <f>45*PI()/180</f>
        <v>0.78539816339744828</v>
      </c>
      <c r="M8" s="1"/>
      <c r="N8" s="1"/>
      <c r="O8" s="1"/>
      <c r="P8" s="1"/>
      <c r="Q8" s="1"/>
      <c r="R8" s="1"/>
      <c r="S8" s="1"/>
      <c r="T8" s="1" t="s">
        <v>17</v>
      </c>
      <c r="U8" s="1">
        <v>8</v>
      </c>
    </row>
    <row r="9" spans="2:21" x14ac:dyDescent="0.3">
      <c r="B9" s="1"/>
      <c r="C9" s="1"/>
      <c r="E9" s="4" t="s">
        <v>113</v>
      </c>
      <c r="F9" s="4">
        <f>30*PI()/180</f>
        <v>0.52359877559829882</v>
      </c>
      <c r="G9" s="1"/>
      <c r="H9" s="4" t="s">
        <v>9</v>
      </c>
      <c r="I9" s="4">
        <v>0</v>
      </c>
      <c r="J9" s="1"/>
      <c r="K9" s="4" t="s">
        <v>53</v>
      </c>
      <c r="L9" s="4">
        <v>0</v>
      </c>
      <c r="M9" s="1"/>
      <c r="N9" s="1"/>
      <c r="O9" s="1"/>
      <c r="P9" s="1"/>
      <c r="Q9" s="1"/>
      <c r="R9" s="1"/>
      <c r="S9" s="1"/>
      <c r="T9" s="4" t="s">
        <v>18</v>
      </c>
      <c r="U9" s="4">
        <v>2.2000000000000002</v>
      </c>
    </row>
    <row r="10" spans="2:21" x14ac:dyDescent="0.3">
      <c r="B10" s="1"/>
      <c r="C10" s="1"/>
      <c r="E10" s="1" t="s">
        <v>5</v>
      </c>
      <c r="F10" s="1">
        <f>25*PI()/180</f>
        <v>0.43633231299858238</v>
      </c>
      <c r="G10" s="1"/>
      <c r="H10" s="1" t="s">
        <v>10</v>
      </c>
      <c r="I10" s="1">
        <f>SQRT(2*(Dados!$B$6/SQRT(((F7*(1-F6^2)/(1+F6*COS(F11)))+I6)^2 + (I7)^2 + (I8)^2) - Dados!$B$6/(2*(((SQRT(Dados!$B$6*F7*(1-F6^2)))^2/Dados!$B$6)/(1-F6^2))))-((I9-((SQRT(Dados!$B$6*F7*(1-F6^2)))/((F7*(1-F6^2)/(1+F6*COS(F11)))^2))*I7+(F6*SIN(F11)*SQRT(Dados!$B$6/(F7*(1-F6^2)))))^2-I11^2))-(((SQRT(Dados!$B$6*F7*(1-F6^2)))/((F7*(1-F6^2)/(1+F6*COS(F11)))^2))*(I6+(F7*(1-F6^2)/(1+F6*COS(F11)))))</f>
        <v>-3.3209923778440498</v>
      </c>
      <c r="J10" s="1"/>
      <c r="K10" s="1" t="s">
        <v>54</v>
      </c>
      <c r="L10" s="1">
        <v>0</v>
      </c>
      <c r="M10" s="1"/>
      <c r="N10" s="1"/>
      <c r="O10" s="1"/>
      <c r="P10" s="1"/>
      <c r="Q10" s="1"/>
      <c r="R10" s="1"/>
      <c r="S10" s="1"/>
      <c r="T10" s="1" t="s">
        <v>47</v>
      </c>
      <c r="U10" s="1">
        <v>0.2</v>
      </c>
    </row>
    <row r="11" spans="2:21" x14ac:dyDescent="0.3">
      <c r="B11" s="1"/>
      <c r="C11" s="1"/>
      <c r="E11" s="4" t="s">
        <v>114</v>
      </c>
      <c r="F11" s="4">
        <v>0</v>
      </c>
      <c r="G11" s="1"/>
      <c r="H11" s="4" t="s">
        <v>11</v>
      </c>
      <c r="I11" s="4">
        <v>0</v>
      </c>
      <c r="J11" s="1"/>
      <c r="K11" s="4" t="s">
        <v>55</v>
      </c>
      <c r="L11" s="4">
        <v>0.02</v>
      </c>
      <c r="M11" s="1"/>
      <c r="N11" s="1"/>
      <c r="O11" s="1"/>
      <c r="P11" s="1"/>
      <c r="Q11" s="1"/>
      <c r="R11" s="1"/>
      <c r="S11" s="1"/>
      <c r="T11" s="4" t="s">
        <v>19</v>
      </c>
      <c r="U11" s="4">
        <v>8</v>
      </c>
    </row>
    <row r="12" spans="2:21" x14ac:dyDescent="0.3">
      <c r="B12" s="1"/>
      <c r="C12" s="1"/>
      <c r="E12" s="1"/>
      <c r="F12" s="1"/>
      <c r="G12" s="1"/>
      <c r="H12" s="1"/>
      <c r="I12" s="1"/>
      <c r="J12" s="1"/>
      <c r="M12" s="1"/>
      <c r="N12" s="1"/>
      <c r="O12" s="1"/>
      <c r="P12" s="1"/>
      <c r="Q12" s="1"/>
      <c r="R12" s="1"/>
      <c r="S12" s="1"/>
      <c r="T12" s="1" t="s">
        <v>20</v>
      </c>
      <c r="U12" s="1">
        <v>0.10667</v>
      </c>
    </row>
    <row r="13" spans="2:21" x14ac:dyDescent="0.3">
      <c r="B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4" t="s">
        <v>21</v>
      </c>
      <c r="U13" s="4">
        <v>0.10667</v>
      </c>
    </row>
    <row r="14" spans="2:21" x14ac:dyDescent="0.3">
      <c r="B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 t="s">
        <v>22</v>
      </c>
      <c r="U14" s="1">
        <v>0.10667</v>
      </c>
    </row>
    <row r="15" spans="2:21" x14ac:dyDescent="0.3">
      <c r="S15" s="3"/>
      <c r="T15" s="3"/>
      <c r="U15" s="3"/>
    </row>
    <row r="16" spans="2:21" ht="15" customHeight="1" x14ac:dyDescent="0.3">
      <c r="B16" s="19" t="s">
        <v>73</v>
      </c>
      <c r="C16" s="19"/>
      <c r="E16" s="19" t="s">
        <v>74</v>
      </c>
      <c r="F16" s="19"/>
      <c r="H16" s="19" t="s">
        <v>96</v>
      </c>
      <c r="I16" s="19"/>
      <c r="K16" s="19" t="s">
        <v>116</v>
      </c>
      <c r="L16" s="19"/>
    </row>
    <row r="17" spans="2:17" ht="15" customHeight="1" x14ac:dyDescent="0.3">
      <c r="B17" s="5" t="s">
        <v>77</v>
      </c>
      <c r="C17" s="5" t="s">
        <v>75</v>
      </c>
      <c r="E17" s="5" t="s">
        <v>77</v>
      </c>
      <c r="F17" s="5" t="s">
        <v>75</v>
      </c>
      <c r="H17" s="5" t="s">
        <v>77</v>
      </c>
      <c r="I17" s="5" t="s">
        <v>75</v>
      </c>
      <c r="K17" s="5" t="s">
        <v>77</v>
      </c>
      <c r="L17" s="5" t="s">
        <v>75</v>
      </c>
    </row>
    <row r="18" spans="2:17" x14ac:dyDescent="0.3">
      <c r="B18" s="1" t="s">
        <v>23</v>
      </c>
      <c r="C18" s="1">
        <v>1.0000000000000001E-5</v>
      </c>
      <c r="E18" s="1" t="s">
        <v>32</v>
      </c>
      <c r="F18" s="1">
        <v>2</v>
      </c>
      <c r="H18" s="1" t="s">
        <v>97</v>
      </c>
      <c r="I18" s="1">
        <v>250</v>
      </c>
      <c r="K18" s="1" t="s">
        <v>118</v>
      </c>
      <c r="L18" s="1">
        <f>I6*2/3</f>
        <v>1000</v>
      </c>
    </row>
    <row r="19" spans="2:17" x14ac:dyDescent="0.3">
      <c r="B19" s="4" t="s">
        <v>24</v>
      </c>
      <c r="C19" s="4">
        <v>0</v>
      </c>
      <c r="E19" s="4" t="s">
        <v>33</v>
      </c>
      <c r="F19" s="4">
        <v>2</v>
      </c>
      <c r="I19" s="1"/>
      <c r="K19" s="4" t="s">
        <v>119</v>
      </c>
      <c r="L19" s="4">
        <v>700</v>
      </c>
    </row>
    <row r="20" spans="2:17" x14ac:dyDescent="0.3">
      <c r="B20" s="1" t="s">
        <v>25</v>
      </c>
      <c r="C20" s="1">
        <v>0.01</v>
      </c>
      <c r="E20" s="1" t="s">
        <v>34</v>
      </c>
      <c r="F20" s="1">
        <v>2</v>
      </c>
      <c r="I20" s="1"/>
      <c r="K20" s="1" t="s">
        <v>120</v>
      </c>
      <c r="L20" s="1">
        <f>I8*2/3</f>
        <v>2000</v>
      </c>
    </row>
    <row r="21" spans="2:17" x14ac:dyDescent="0.3">
      <c r="B21" s="4" t="s">
        <v>26</v>
      </c>
      <c r="C21" s="4">
        <v>1.0000000000000001E-5</v>
      </c>
      <c r="E21" s="4" t="s">
        <v>35</v>
      </c>
      <c r="F21" s="4">
        <v>0.5</v>
      </c>
      <c r="I21" s="1"/>
      <c r="K21" s="4" t="s">
        <v>121</v>
      </c>
      <c r="L21" s="4">
        <f>I9</f>
        <v>0</v>
      </c>
    </row>
    <row r="22" spans="2:17" x14ac:dyDescent="0.3">
      <c r="B22" s="1" t="s">
        <v>27</v>
      </c>
      <c r="C22" s="1">
        <v>0</v>
      </c>
      <c r="E22" s="1" t="s">
        <v>36</v>
      </c>
      <c r="F22" s="1">
        <v>0.5</v>
      </c>
      <c r="I22" s="1"/>
      <c r="K22" s="1" t="s">
        <v>122</v>
      </c>
      <c r="L22" s="1">
        <f>I10*2/3</f>
        <v>-2.2139949185626997</v>
      </c>
    </row>
    <row r="23" spans="2:17" x14ac:dyDescent="0.3">
      <c r="B23" s="4" t="s">
        <v>28</v>
      </c>
      <c r="C23" s="4">
        <v>0.01</v>
      </c>
      <c r="E23" s="4" t="s">
        <v>37</v>
      </c>
      <c r="F23" s="4">
        <v>0.5</v>
      </c>
      <c r="I23" s="1"/>
      <c r="K23" s="4" t="s">
        <v>123</v>
      </c>
      <c r="L23" s="4">
        <f>I11*2/3</f>
        <v>0</v>
      </c>
    </row>
    <row r="24" spans="2:17" x14ac:dyDescent="0.3">
      <c r="B24" s="1" t="s">
        <v>29</v>
      </c>
      <c r="C24" s="1">
        <v>1.0000000000000001E-5</v>
      </c>
      <c r="D24" s="1"/>
      <c r="E24" s="1"/>
      <c r="F24" s="1"/>
      <c r="G24" s="1"/>
      <c r="H24" s="1"/>
      <c r="I24" s="1"/>
    </row>
    <row r="25" spans="2:17" x14ac:dyDescent="0.3">
      <c r="B25" s="4" t="s">
        <v>30</v>
      </c>
      <c r="C25" s="4">
        <v>0</v>
      </c>
      <c r="D25" s="1"/>
      <c r="E25" s="1"/>
      <c r="F25" s="1"/>
      <c r="G25" s="1"/>
      <c r="H25" s="1"/>
      <c r="I25" s="1"/>
    </row>
    <row r="26" spans="2:17" x14ac:dyDescent="0.3">
      <c r="B26" s="1" t="s">
        <v>31</v>
      </c>
      <c r="C26" s="1">
        <v>0.01</v>
      </c>
      <c r="D26" s="1"/>
      <c r="E26" s="1"/>
      <c r="F26" s="1"/>
      <c r="G26" s="1"/>
      <c r="H26" s="1"/>
      <c r="I26" s="1"/>
    </row>
    <row r="27" spans="2:17" x14ac:dyDescent="0.3">
      <c r="B27" s="1"/>
      <c r="C27" s="1"/>
      <c r="D27" s="1"/>
      <c r="E27" s="1"/>
      <c r="F27" s="1"/>
      <c r="G27" s="1"/>
      <c r="H27" s="1"/>
      <c r="I27" s="1"/>
    </row>
    <row r="28" spans="2:17" ht="15" customHeight="1" x14ac:dyDescent="0.3">
      <c r="B28" s="19" t="s">
        <v>82</v>
      </c>
      <c r="C28" s="19"/>
      <c r="D28" s="1"/>
      <c r="E28" s="19" t="s">
        <v>83</v>
      </c>
      <c r="F28" s="19"/>
      <c r="G28" s="1"/>
      <c r="H28" s="19" t="s">
        <v>131</v>
      </c>
      <c r="I28" s="19"/>
      <c r="K28" s="19" t="s">
        <v>132</v>
      </c>
      <c r="L28" s="19"/>
    </row>
    <row r="29" spans="2:17" x14ac:dyDescent="0.3">
      <c r="B29" s="5" t="s">
        <v>77</v>
      </c>
      <c r="C29" s="5" t="s">
        <v>75</v>
      </c>
      <c r="D29" s="1"/>
      <c r="E29" s="5" t="s">
        <v>77</v>
      </c>
      <c r="F29" s="5" t="s">
        <v>75</v>
      </c>
      <c r="G29" s="1"/>
      <c r="H29" s="5" t="s">
        <v>77</v>
      </c>
      <c r="I29" s="5" t="s">
        <v>75</v>
      </c>
      <c r="K29" s="5" t="s">
        <v>77</v>
      </c>
      <c r="L29" s="5" t="s">
        <v>75</v>
      </c>
      <c r="Q29" s="1"/>
    </row>
    <row r="30" spans="2:17" x14ac:dyDescent="0.3">
      <c r="B30" s="1" t="s">
        <v>107</v>
      </c>
      <c r="C30" s="1" t="b">
        <v>1</v>
      </c>
      <c r="D30" s="1"/>
      <c r="E30" s="1" t="s">
        <v>92</v>
      </c>
      <c r="F30" s="1" t="b">
        <v>1</v>
      </c>
      <c r="G30" s="1"/>
      <c r="H30" s="1" t="s">
        <v>104</v>
      </c>
      <c r="I30" s="1" t="b">
        <v>0</v>
      </c>
      <c r="K30" s="1" t="s">
        <v>133</v>
      </c>
      <c r="L30" s="1" t="b">
        <v>0</v>
      </c>
    </row>
    <row r="31" spans="2:17" x14ac:dyDescent="0.3">
      <c r="B31" s="4" t="s">
        <v>38</v>
      </c>
      <c r="C31" s="4">
        <v>2.5000000000000001E-2</v>
      </c>
      <c r="D31" s="1"/>
      <c r="E31" s="15" t="s">
        <v>93</v>
      </c>
      <c r="F31" s="4">
        <f>15*PI()/180</f>
        <v>0.26179938779914941</v>
      </c>
      <c r="G31" s="1"/>
      <c r="H31" s="15" t="s">
        <v>93</v>
      </c>
      <c r="I31" s="4">
        <f>15*PI()/180</f>
        <v>0.26179938779914941</v>
      </c>
      <c r="K31" s="4" t="s">
        <v>134</v>
      </c>
      <c r="L31" s="4">
        <v>1E-3</v>
      </c>
    </row>
    <row r="32" spans="2:17" x14ac:dyDescent="0.3">
      <c r="B32" s="1" t="s">
        <v>39</v>
      </c>
      <c r="C32" s="1">
        <v>7.4999999999999997E-2</v>
      </c>
      <c r="D32" s="1"/>
      <c r="E32" s="16" t="s">
        <v>94</v>
      </c>
      <c r="F32" s="1">
        <f>0.0015/0.5</f>
        <v>3.0000000000000001E-3</v>
      </c>
      <c r="G32" s="1"/>
      <c r="H32" s="16" t="s">
        <v>94</v>
      </c>
      <c r="I32" s="1">
        <f>0.0015/0.5</f>
        <v>3.0000000000000001E-3</v>
      </c>
      <c r="K32" s="1" t="s">
        <v>135</v>
      </c>
      <c r="L32" s="1">
        <v>0.1</v>
      </c>
    </row>
    <row r="33" spans="2:12" x14ac:dyDescent="0.3">
      <c r="B33" s="4" t="s">
        <v>40</v>
      </c>
      <c r="C33" s="4">
        <v>5.0000000000000001E-4</v>
      </c>
      <c r="D33" s="1"/>
      <c r="E33" s="15" t="s">
        <v>95</v>
      </c>
      <c r="F33" s="4">
        <v>0.5</v>
      </c>
      <c r="G33" s="1"/>
      <c r="H33" s="15" t="s">
        <v>95</v>
      </c>
      <c r="I33" s="4">
        <v>0.5</v>
      </c>
      <c r="K33" s="1" t="s">
        <v>136</v>
      </c>
      <c r="L33" s="1" t="b">
        <v>0</v>
      </c>
    </row>
    <row r="34" spans="2:12" x14ac:dyDescent="0.3">
      <c r="B34" s="1" t="s">
        <v>45</v>
      </c>
      <c r="C34" s="1">
        <v>0.01</v>
      </c>
      <c r="D34" s="1"/>
      <c r="E34" s="16" t="s">
        <v>98</v>
      </c>
      <c r="F34" s="1">
        <v>5</v>
      </c>
      <c r="G34" s="1"/>
      <c r="H34" s="16" t="s">
        <v>98</v>
      </c>
      <c r="I34" s="1">
        <v>5</v>
      </c>
      <c r="K34" s="4" t="s">
        <v>137</v>
      </c>
      <c r="L34" s="4">
        <f>0.05*PI()/180</f>
        <v>8.726646259971648E-4</v>
      </c>
    </row>
    <row r="35" spans="2:12" x14ac:dyDescent="0.3">
      <c r="B35" s="1" t="s">
        <v>41</v>
      </c>
      <c r="C35" s="1">
        <v>0</v>
      </c>
      <c r="D35" s="1"/>
      <c r="E35" s="15" t="s">
        <v>99</v>
      </c>
      <c r="F35" s="4">
        <f>F34/F33</f>
        <v>10</v>
      </c>
      <c r="G35" s="1"/>
      <c r="H35" s="15" t="s">
        <v>99</v>
      </c>
      <c r="I35" s="4">
        <f>I34/I33</f>
        <v>10</v>
      </c>
      <c r="K35" s="1" t="s">
        <v>138</v>
      </c>
      <c r="L35" s="1">
        <f>0.6*PI()/180</f>
        <v>1.0471975511965976E-2</v>
      </c>
    </row>
    <row r="36" spans="2:12" x14ac:dyDescent="0.3">
      <c r="B36" s="4" t="s">
        <v>42</v>
      </c>
      <c r="C36" s="4">
        <v>0</v>
      </c>
      <c r="D36" s="1"/>
      <c r="E36" s="16" t="s">
        <v>100</v>
      </c>
      <c r="F36" s="16">
        <v>1.3803E-4</v>
      </c>
      <c r="G36" s="1"/>
      <c r="H36" s="16" t="s">
        <v>100</v>
      </c>
      <c r="I36" s="16">
        <v>1.3803E-4</v>
      </c>
      <c r="K36" s="1" t="s">
        <v>139</v>
      </c>
      <c r="L36" s="1" t="b">
        <v>0</v>
      </c>
    </row>
    <row r="37" spans="2:12" x14ac:dyDescent="0.3">
      <c r="B37" s="3" t="s">
        <v>130</v>
      </c>
      <c r="C37" s="1">
        <v>5</v>
      </c>
      <c r="D37" s="1"/>
      <c r="E37" s="15" t="s">
        <v>101</v>
      </c>
      <c r="F37" s="4">
        <f>4.83*10^(-6)</f>
        <v>4.8299999999999995E-6</v>
      </c>
      <c r="G37" s="1"/>
      <c r="H37" s="15" t="s">
        <v>101</v>
      </c>
      <c r="I37" s="4">
        <f>4.83*10^(-6)</f>
        <v>4.8299999999999995E-6</v>
      </c>
      <c r="K37" s="4" t="s">
        <v>140</v>
      </c>
      <c r="L37" s="4">
        <v>1E-3</v>
      </c>
    </row>
    <row r="38" spans="2:12" x14ac:dyDescent="0.3">
      <c r="E38" s="16" t="s">
        <v>102</v>
      </c>
      <c r="F38" s="3">
        <v>1.5E-3</v>
      </c>
      <c r="H38" s="16" t="s">
        <v>102</v>
      </c>
      <c r="I38" s="1">
        <v>2.9000000000000001E-2</v>
      </c>
      <c r="K38" s="1" t="s">
        <v>141</v>
      </c>
      <c r="L38" s="1">
        <v>0.1</v>
      </c>
    </row>
    <row r="39" spans="2:12" x14ac:dyDescent="0.3">
      <c r="E39" s="15" t="s">
        <v>149</v>
      </c>
      <c r="F39" s="3">
        <v>0.15</v>
      </c>
      <c r="H39" s="15" t="s">
        <v>149</v>
      </c>
      <c r="I39" s="15">
        <v>1.5E-3</v>
      </c>
      <c r="K39" s="1" t="s">
        <v>142</v>
      </c>
      <c r="L39" s="1" t="b">
        <v>0</v>
      </c>
    </row>
    <row r="40" spans="2:12" x14ac:dyDescent="0.3">
      <c r="E40" s="16" t="s">
        <v>150</v>
      </c>
      <c r="F40" s="3">
        <v>3500</v>
      </c>
      <c r="H40" s="16" t="s">
        <v>150</v>
      </c>
      <c r="I40" s="3">
        <v>3500</v>
      </c>
      <c r="K40" s="4" t="s">
        <v>143</v>
      </c>
      <c r="L40" s="4">
        <v>1E-3</v>
      </c>
    </row>
    <row r="41" spans="2:12" x14ac:dyDescent="0.3">
      <c r="E41" s="1" t="s">
        <v>151</v>
      </c>
      <c r="F41" s="14" t="s">
        <v>147</v>
      </c>
      <c r="H41" s="4" t="s">
        <v>151</v>
      </c>
      <c r="I41" s="4">
        <v>0</v>
      </c>
      <c r="K41" s="1" t="s">
        <v>144</v>
      </c>
      <c r="L41" s="1">
        <v>0.1</v>
      </c>
    </row>
    <row r="42" spans="2:12" x14ac:dyDescent="0.3">
      <c r="E42" s="4" t="s">
        <v>152</v>
      </c>
      <c r="F42" s="14" t="s">
        <v>147</v>
      </c>
      <c r="H42" s="1" t="s">
        <v>152</v>
      </c>
      <c r="I42" s="1">
        <v>0</v>
      </c>
    </row>
    <row r="43" spans="2:12" x14ac:dyDescent="0.3">
      <c r="H43" s="4" t="s">
        <v>105</v>
      </c>
      <c r="I43" s="4">
        <v>1000</v>
      </c>
    </row>
    <row r="44" spans="2:12" x14ac:dyDescent="0.3">
      <c r="H44" s="1" t="s">
        <v>155</v>
      </c>
      <c r="I44" s="1">
        <v>0</v>
      </c>
    </row>
    <row r="45" spans="2:12" x14ac:dyDescent="0.3">
      <c r="H45" s="4" t="s">
        <v>156</v>
      </c>
      <c r="I45" s="4">
        <v>0</v>
      </c>
    </row>
  </sheetData>
  <mergeCells count="16">
    <mergeCell ref="B2:I2"/>
    <mergeCell ref="B4:C4"/>
    <mergeCell ref="E4:F4"/>
    <mergeCell ref="H4:I4"/>
    <mergeCell ref="K4:L4"/>
    <mergeCell ref="T4:U4"/>
    <mergeCell ref="B16:C16"/>
    <mergeCell ref="E16:F16"/>
    <mergeCell ref="H16:I16"/>
    <mergeCell ref="K16:L16"/>
    <mergeCell ref="N4:O4"/>
    <mergeCell ref="B28:C28"/>
    <mergeCell ref="E28:F28"/>
    <mergeCell ref="H28:I28"/>
    <mergeCell ref="K28:L28"/>
    <mergeCell ref="Q4:R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B3F299FE-CD3A-487B-9EE6-4CB1F8D030C4}">
            <xm:f>NOT(ISERROR(SEARCH(TRUE,B1)))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2" operator="containsText" id="{73192798-B5F9-4B34-BEFB-C84A34EAE0C7}">
            <xm:f>NOT(ISERROR(SEARCH(FALSE,B1)))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B1:U5 B6:D6 B7:J12 B13:S14 B15:U1048576</xm:sqref>
        </x14:conditionalFormatting>
        <x14:conditionalFormatting xmlns:xm="http://schemas.microsoft.com/office/excel/2006/main">
          <x14:cfRule type="containsText" priority="5" operator="containsText" id="{19941B1F-88F1-49C4-9E93-0BD5A245744B}">
            <xm:f>NOT(ISERROR(SEARCH(TRUE,F6)))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6" operator="containsText" id="{F5BC0AC2-350A-4A97-AF20-52725901D7CB}">
            <xm:f>NOT(ISERROR(SEARCH(FALSE,F6)))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F6:L6</xm:sqref>
        </x14:conditionalFormatting>
        <x14:conditionalFormatting xmlns:xm="http://schemas.microsoft.com/office/excel/2006/main">
          <x14:cfRule type="containsText" priority="3" operator="containsText" id="{8637EAB1-E6BE-4E28-AC98-4209FC06140E}">
            <xm:f>NOT(ISERROR(SEARCH(TRUE,K7)))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4" operator="containsText" id="{7EEED258-1F42-4E60-B4E1-166C9BD392AB}">
            <xm:f>NOT(ISERROR(SEARCH(FALSE,K7)))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K7:L11</xm:sqref>
        </x14:conditionalFormatting>
        <x14:conditionalFormatting xmlns:xm="http://schemas.microsoft.com/office/excel/2006/main">
          <x14:cfRule type="containsText" priority="7" operator="containsText" id="{63A88336-A418-417F-8C15-46198375AAE4}">
            <xm:f>NOT(ISERROR(SEARCH(TRUE,M6)))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8" operator="containsText" id="{F5517A5F-ACBF-48A4-AC6E-B800AB4B99D6}">
            <xm:f>NOT(ISERROR(SEARCH(FALSE,M6)))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M6:S12</xm:sqref>
        </x14:conditionalFormatting>
        <x14:conditionalFormatting xmlns:xm="http://schemas.microsoft.com/office/excel/2006/main">
          <x14:cfRule type="containsText" priority="9" operator="containsText" id="{68EB48E0-B5E7-499A-B374-9CEA124FDF59}">
            <xm:f>NOT(ISERROR(SEARCH(TRUE,T6)))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0" operator="containsText" id="{5D9880DF-5EA1-4AD0-B9FE-8CBE08854638}">
            <xm:f>NOT(ISERROR(SEARCH(FALSE,T6)))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T6:U14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C459190-F83B-421E-A810-E6CC932FB850}">
          <x14:formula1>
            <xm:f>Dados!$A$2:$A$3</xm:f>
          </x14:formula1>
          <xm:sqref>O6 R6:R7 F30 I30 C30 L30 L33 L36 L39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746BC-7756-4504-A8AF-18533E65C402}">
  <dimension ref="B2:U40"/>
  <sheetViews>
    <sheetView showGridLines="0" zoomScale="80" zoomScaleNormal="80" workbookViewId="0">
      <selection activeCell="B31" sqref="B31:C31"/>
    </sheetView>
  </sheetViews>
  <sheetFormatPr defaultColWidth="8.88671875" defaultRowHeight="14.4" x14ac:dyDescent="0.3"/>
  <cols>
    <col min="1" max="1" width="4.44140625" customWidth="1"/>
    <col min="2" max="2" width="19.5546875" bestFit="1" customWidth="1"/>
    <col min="3" max="3" width="18.33203125" customWidth="1"/>
    <col min="4" max="4" width="4.109375" customWidth="1"/>
    <col min="5" max="5" width="15.88671875" customWidth="1"/>
    <col min="6" max="6" width="25.88671875" customWidth="1"/>
    <col min="7" max="7" width="3.88671875" customWidth="1"/>
    <col min="8" max="8" width="15.88671875" customWidth="1"/>
    <col min="9" max="9" width="28.6640625" customWidth="1"/>
    <col min="10" max="10" width="4.6640625" customWidth="1"/>
    <col min="11" max="12" width="15.88671875" customWidth="1"/>
    <col min="13" max="13" width="4.33203125" customWidth="1"/>
    <col min="14" max="14" width="15.88671875" customWidth="1"/>
    <col min="15" max="15" width="17.33203125" customWidth="1"/>
    <col min="16" max="16" width="4.44140625" customWidth="1"/>
    <col min="17" max="18" width="15.88671875" customWidth="1"/>
    <col min="19" max="19" width="5.44140625" customWidth="1"/>
    <col min="20" max="20" width="15.88671875" customWidth="1"/>
    <col min="21" max="21" width="17.88671875" customWidth="1"/>
    <col min="22" max="22" width="8.33203125" bestFit="1" customWidth="1"/>
    <col min="25" max="25" width="8.33203125" bestFit="1" customWidth="1"/>
    <col min="26" max="26" width="7.5546875" bestFit="1" customWidth="1"/>
    <col min="27" max="27" width="8.33203125" bestFit="1" customWidth="1"/>
    <col min="28" max="28" width="14.88671875" bestFit="1" customWidth="1"/>
    <col min="29" max="29" width="7.6640625" bestFit="1" customWidth="1"/>
    <col min="30" max="30" width="8.33203125" bestFit="1" customWidth="1"/>
    <col min="31" max="31" width="8.109375" bestFit="1" customWidth="1"/>
    <col min="32" max="32" width="7.44140625" bestFit="1" customWidth="1"/>
    <col min="33" max="33" width="8.109375" bestFit="1" customWidth="1"/>
    <col min="34" max="35" width="7.6640625" bestFit="1" customWidth="1"/>
    <col min="36" max="36" width="7.5546875" bestFit="1" customWidth="1"/>
    <col min="37" max="38" width="7.6640625" bestFit="1" customWidth="1"/>
    <col min="39" max="39" width="7.5546875" bestFit="1" customWidth="1"/>
    <col min="40" max="40" width="3" bestFit="1" customWidth="1"/>
    <col min="41" max="41" width="6.33203125" bestFit="1" customWidth="1"/>
    <col min="42" max="42" width="12.44140625" bestFit="1" customWidth="1"/>
    <col min="43" max="43" width="14.5546875" bestFit="1" customWidth="1"/>
    <col min="44" max="44" width="7.88671875" bestFit="1" customWidth="1"/>
    <col min="45" max="45" width="10.88671875" bestFit="1" customWidth="1"/>
    <col min="46" max="46" width="2.5546875" bestFit="1" customWidth="1"/>
    <col min="47" max="47" width="6.44140625" bestFit="1" customWidth="1"/>
    <col min="48" max="48" width="5.109375" bestFit="1" customWidth="1"/>
    <col min="49" max="52" width="9.88671875" bestFit="1" customWidth="1"/>
    <col min="53" max="55" width="14.88671875" bestFit="1" customWidth="1"/>
  </cols>
  <sheetData>
    <row r="2" spans="2:21" ht="42" customHeight="1" x14ac:dyDescent="0.3">
      <c r="B2" s="18" t="s">
        <v>85</v>
      </c>
      <c r="C2" s="18"/>
      <c r="D2" s="18"/>
      <c r="E2" s="18"/>
      <c r="F2" s="18"/>
      <c r="G2" s="18"/>
      <c r="H2" s="18"/>
      <c r="I2" s="1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4" spans="2:21" ht="15" customHeight="1" x14ac:dyDescent="0.3">
      <c r="B4" s="19" t="s">
        <v>78</v>
      </c>
      <c r="C4" s="19"/>
      <c r="E4" s="19" t="s">
        <v>79</v>
      </c>
      <c r="F4" s="19"/>
      <c r="H4" s="19" t="s">
        <v>63</v>
      </c>
      <c r="I4" s="19"/>
      <c r="K4" s="19" t="s">
        <v>71</v>
      </c>
      <c r="L4" s="19"/>
      <c r="N4" s="19" t="s">
        <v>64</v>
      </c>
      <c r="O4" s="19"/>
      <c r="Q4" s="19" t="s">
        <v>80</v>
      </c>
      <c r="R4" s="19"/>
      <c r="T4" s="19" t="s">
        <v>81</v>
      </c>
      <c r="U4" s="19"/>
    </row>
    <row r="5" spans="2:21" s="2" customFormat="1" x14ac:dyDescent="0.3">
      <c r="B5" s="5" t="s">
        <v>77</v>
      </c>
      <c r="C5" s="5" t="s">
        <v>75</v>
      </c>
      <c r="E5" s="5" t="s">
        <v>77</v>
      </c>
      <c r="F5" s="5" t="s">
        <v>75</v>
      </c>
      <c r="H5" s="5" t="s">
        <v>77</v>
      </c>
      <c r="I5" s="5" t="s">
        <v>75</v>
      </c>
      <c r="K5" s="5" t="s">
        <v>77</v>
      </c>
      <c r="L5" s="5" t="s">
        <v>75</v>
      </c>
      <c r="N5" s="5" t="s">
        <v>77</v>
      </c>
      <c r="O5" s="5" t="s">
        <v>75</v>
      </c>
      <c r="Q5" s="5" t="s">
        <v>77</v>
      </c>
      <c r="R5" s="5" t="s">
        <v>75</v>
      </c>
      <c r="T5" s="5" t="s">
        <v>77</v>
      </c>
      <c r="U5" s="5" t="s">
        <v>75</v>
      </c>
    </row>
    <row r="6" spans="2:21" x14ac:dyDescent="0.3">
      <c r="B6" s="1" t="s">
        <v>56</v>
      </c>
      <c r="C6" s="1">
        <v>0.1</v>
      </c>
      <c r="E6" s="13" t="s">
        <v>111</v>
      </c>
      <c r="F6" s="1">
        <v>0</v>
      </c>
      <c r="G6" s="1"/>
      <c r="H6" s="1" t="s">
        <v>6</v>
      </c>
      <c r="I6" s="1">
        <f>25*10^3</f>
        <v>25000</v>
      </c>
      <c r="J6" s="1"/>
      <c r="K6" s="1" t="s">
        <v>49</v>
      </c>
      <c r="L6" s="1">
        <v>0</v>
      </c>
      <c r="M6" s="1"/>
      <c r="N6" s="1" t="s">
        <v>12</v>
      </c>
      <c r="O6" s="1" t="b">
        <v>0</v>
      </c>
      <c r="P6" s="1"/>
      <c r="Q6" s="1" t="s">
        <v>14</v>
      </c>
      <c r="R6" s="1" t="b">
        <v>0</v>
      </c>
      <c r="S6" s="1"/>
      <c r="T6" s="1" t="s">
        <v>16</v>
      </c>
      <c r="U6" s="1">
        <v>2.2000000000000002</v>
      </c>
    </row>
    <row r="7" spans="2:21" x14ac:dyDescent="0.3">
      <c r="B7" s="4" t="s">
        <v>57</v>
      </c>
      <c r="C7" s="4">
        <v>2</v>
      </c>
      <c r="E7" s="4" t="s">
        <v>112</v>
      </c>
      <c r="F7" s="4">
        <v>6878000</v>
      </c>
      <c r="G7" s="1"/>
      <c r="H7" s="4" t="s">
        <v>7</v>
      </c>
      <c r="I7" s="4">
        <v>0</v>
      </c>
      <c r="J7" s="1"/>
      <c r="K7" s="4" t="s">
        <v>50</v>
      </c>
      <c r="L7" s="4">
        <v>0</v>
      </c>
      <c r="M7" s="1"/>
      <c r="N7" s="4" t="s">
        <v>13</v>
      </c>
      <c r="O7" s="4">
        <v>75000</v>
      </c>
      <c r="P7" s="1"/>
      <c r="Q7" s="4" t="s">
        <v>15</v>
      </c>
      <c r="R7" s="1" t="b">
        <v>0</v>
      </c>
      <c r="S7" s="1"/>
      <c r="T7" s="4" t="s">
        <v>46</v>
      </c>
      <c r="U7" s="4">
        <v>0.2</v>
      </c>
    </row>
    <row r="8" spans="2:21" x14ac:dyDescent="0.3">
      <c r="B8" s="1"/>
      <c r="C8" s="1"/>
      <c r="E8" s="1" t="s">
        <v>2</v>
      </c>
      <c r="F8" s="1">
        <f>97.7*PI()/180</f>
        <v>1.70518667919846</v>
      </c>
      <c r="G8" s="1"/>
      <c r="H8" s="1" t="s">
        <v>8</v>
      </c>
      <c r="I8" s="1">
        <f>50*10^3</f>
        <v>50000</v>
      </c>
      <c r="J8" s="1"/>
      <c r="K8" s="1" t="s">
        <v>51</v>
      </c>
      <c r="L8" s="1">
        <v>0</v>
      </c>
      <c r="M8" s="1"/>
      <c r="N8" s="1"/>
      <c r="O8" s="1"/>
      <c r="P8" s="1"/>
      <c r="Q8" s="1"/>
      <c r="R8" s="1"/>
      <c r="S8" s="1"/>
      <c r="T8" s="1" t="s">
        <v>17</v>
      </c>
      <c r="U8" s="1">
        <v>23.748000000000001</v>
      </c>
    </row>
    <row r="9" spans="2:21" x14ac:dyDescent="0.3">
      <c r="B9" s="1"/>
      <c r="C9" s="1"/>
      <c r="E9" s="4" t="s">
        <v>113</v>
      </c>
      <c r="F9" s="4">
        <f>30*PI()/180</f>
        <v>0.52359877559829882</v>
      </c>
      <c r="G9" s="1"/>
      <c r="H9" s="4" t="s">
        <v>9</v>
      </c>
      <c r="I9" s="4">
        <v>0</v>
      </c>
      <c r="J9" s="1"/>
      <c r="K9" s="4" t="s">
        <v>52</v>
      </c>
      <c r="L9" s="4">
        <v>1</v>
      </c>
      <c r="M9" s="1"/>
      <c r="N9" s="1"/>
      <c r="O9" s="1"/>
      <c r="P9" s="1"/>
      <c r="Q9" s="1"/>
      <c r="R9" s="1"/>
      <c r="S9" s="1"/>
      <c r="T9" s="4" t="s">
        <v>18</v>
      </c>
      <c r="U9" s="4">
        <v>2.2000000000000002</v>
      </c>
    </row>
    <row r="10" spans="2:21" x14ac:dyDescent="0.3">
      <c r="B10" s="1"/>
      <c r="C10" s="1"/>
      <c r="E10" s="1" t="s">
        <v>5</v>
      </c>
      <c r="F10" s="1">
        <f>25*PI()/180</f>
        <v>0.43633231299858238</v>
      </c>
      <c r="G10" s="1"/>
      <c r="H10" s="1" t="s">
        <v>10</v>
      </c>
      <c r="I10" s="1">
        <f>SQRT(2*(Dados!$B$6/SQRT(((F7*(1-F6^2)/(1+F6*COS(F11)))+I6)^2 + (I7)^2 + (I8)^2) - Dados!$B$6/(2*(((SQRT(Dados!$B$6*F7*(1-F6^2)))^2/Dados!$B$6)/(1-F6^2))))-((I9-((SQRT(Dados!$B$6*F7*(1-F6^2)))/((F7*(1-F6^2)/(1+F6*COS(F11)))^2))*I7+(F6*SIN(F11)*SQRT(Dados!$B$6/(F7*(1-F6^2)))))^2-I11^2))-(((SQRT(Dados!$B$6*F7*(1-F6^2)))/((F7*(1-F6^2)/(1+F6*COS(F11)))^2))*(I6+(F7*(1-F6^2)/(1+F6*COS(F11)))))</f>
        <v>-55.490413472059117</v>
      </c>
      <c r="J10" s="1"/>
      <c r="K10" s="1" t="s">
        <v>53</v>
      </c>
      <c r="L10" s="1">
        <v>0</v>
      </c>
      <c r="M10" s="1"/>
      <c r="N10" s="1"/>
      <c r="O10" s="1"/>
      <c r="P10" s="1"/>
      <c r="Q10" s="1"/>
      <c r="R10" s="1"/>
      <c r="S10" s="1"/>
      <c r="T10" s="1" t="s">
        <v>47</v>
      </c>
      <c r="U10" s="1">
        <v>0.2</v>
      </c>
    </row>
    <row r="11" spans="2:21" x14ac:dyDescent="0.3">
      <c r="B11" s="1"/>
      <c r="C11" s="1"/>
      <c r="E11" s="4" t="s">
        <v>114</v>
      </c>
      <c r="F11" s="4">
        <v>0</v>
      </c>
      <c r="G11" s="1"/>
      <c r="H11" s="4" t="s">
        <v>11</v>
      </c>
      <c r="I11" s="4">
        <v>0</v>
      </c>
      <c r="J11" s="1"/>
      <c r="K11" s="4" t="s">
        <v>54</v>
      </c>
      <c r="L11" s="4">
        <v>0</v>
      </c>
      <c r="M11" s="1"/>
      <c r="N11" s="1"/>
      <c r="O11" s="1"/>
      <c r="P11" s="1"/>
      <c r="Q11" s="1"/>
      <c r="R11" s="1"/>
      <c r="S11" s="1"/>
      <c r="T11" s="4" t="s">
        <v>19</v>
      </c>
      <c r="U11" s="4">
        <v>23.748000000000001</v>
      </c>
    </row>
    <row r="12" spans="2:21" x14ac:dyDescent="0.3">
      <c r="B12" s="1"/>
      <c r="C12" s="1"/>
      <c r="E12" s="1"/>
      <c r="F12" s="1"/>
      <c r="G12" s="1"/>
      <c r="H12" s="1"/>
      <c r="I12" s="1"/>
      <c r="J12" s="1"/>
      <c r="K12" s="1" t="s">
        <v>55</v>
      </c>
      <c r="L12" s="1">
        <v>0.02</v>
      </c>
      <c r="M12" s="1"/>
      <c r="N12" s="1"/>
      <c r="O12" s="1"/>
      <c r="P12" s="1"/>
      <c r="Q12" s="1"/>
      <c r="R12" s="1"/>
      <c r="S12" s="1"/>
      <c r="T12" s="1" t="s">
        <v>20</v>
      </c>
      <c r="U12" s="1">
        <v>0.52327000000000001</v>
      </c>
    </row>
    <row r="13" spans="2:21" x14ac:dyDescent="0.3">
      <c r="B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4" t="s">
        <v>21</v>
      </c>
      <c r="U13" s="4">
        <v>0.29926999999999998</v>
      </c>
    </row>
    <row r="14" spans="2:21" x14ac:dyDescent="0.3">
      <c r="B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 t="s">
        <v>22</v>
      </c>
      <c r="U14" s="1">
        <v>0.40632000000000001</v>
      </c>
    </row>
    <row r="15" spans="2:21" x14ac:dyDescent="0.3">
      <c r="S15" s="3"/>
      <c r="T15" s="3"/>
      <c r="U15" s="3"/>
    </row>
    <row r="16" spans="2:21" ht="15" customHeight="1" x14ac:dyDescent="0.3">
      <c r="B16" s="19" t="s">
        <v>73</v>
      </c>
      <c r="C16" s="19"/>
      <c r="E16" s="19" t="s">
        <v>74</v>
      </c>
      <c r="F16" s="19"/>
      <c r="H16" s="19" t="s">
        <v>96</v>
      </c>
      <c r="I16" s="19"/>
    </row>
    <row r="17" spans="2:9" ht="15" customHeight="1" x14ac:dyDescent="0.3">
      <c r="B17" s="5" t="s">
        <v>77</v>
      </c>
      <c r="C17" s="5" t="s">
        <v>75</v>
      </c>
      <c r="E17" s="5" t="s">
        <v>77</v>
      </c>
      <c r="F17" s="5" t="s">
        <v>75</v>
      </c>
      <c r="H17" s="5" t="s">
        <v>77</v>
      </c>
      <c r="I17" s="5" t="s">
        <v>75</v>
      </c>
    </row>
    <row r="18" spans="2:9" x14ac:dyDescent="0.3">
      <c r="B18" s="1" t="s">
        <v>23</v>
      </c>
      <c r="C18" s="1">
        <v>0.01</v>
      </c>
      <c r="E18" s="1" t="s">
        <v>32</v>
      </c>
      <c r="F18" s="1">
        <v>2</v>
      </c>
      <c r="H18" s="1" t="s">
        <v>97</v>
      </c>
      <c r="I18" s="1">
        <v>25</v>
      </c>
    </row>
    <row r="19" spans="2:9" x14ac:dyDescent="0.3">
      <c r="B19" s="4" t="s">
        <v>24</v>
      </c>
      <c r="C19" s="4">
        <v>0</v>
      </c>
      <c r="E19" s="4" t="s">
        <v>33</v>
      </c>
      <c r="F19" s="4">
        <v>5</v>
      </c>
      <c r="I19" s="1"/>
    </row>
    <row r="20" spans="2:9" x14ac:dyDescent="0.3">
      <c r="B20" s="1" t="s">
        <v>25</v>
      </c>
      <c r="C20" s="1">
        <v>0.1</v>
      </c>
      <c r="E20" s="1" t="s">
        <v>34</v>
      </c>
      <c r="F20" s="1">
        <v>5</v>
      </c>
      <c r="I20" s="1"/>
    </row>
    <row r="21" spans="2:9" x14ac:dyDescent="0.3">
      <c r="B21" s="4" t="s">
        <v>26</v>
      </c>
      <c r="C21" s="4">
        <v>0.01</v>
      </c>
      <c r="E21" s="4" t="s">
        <v>35</v>
      </c>
      <c r="F21" s="4">
        <v>2</v>
      </c>
      <c r="I21" s="1"/>
    </row>
    <row r="22" spans="2:9" x14ac:dyDescent="0.3">
      <c r="B22" s="1" t="s">
        <v>27</v>
      </c>
      <c r="C22" s="1">
        <v>0</v>
      </c>
      <c r="E22" s="1" t="s">
        <v>36</v>
      </c>
      <c r="F22" s="1">
        <v>5</v>
      </c>
      <c r="I22" s="1"/>
    </row>
    <row r="23" spans="2:9" x14ac:dyDescent="0.3">
      <c r="B23" s="4" t="s">
        <v>28</v>
      </c>
      <c r="C23" s="4">
        <v>0.1</v>
      </c>
      <c r="E23" s="4" t="s">
        <v>37</v>
      </c>
      <c r="F23" s="4">
        <v>5</v>
      </c>
      <c r="I23" s="1"/>
    </row>
    <row r="24" spans="2:9" x14ac:dyDescent="0.3">
      <c r="B24" s="1" t="s">
        <v>29</v>
      </c>
      <c r="C24" s="1">
        <v>0.01</v>
      </c>
      <c r="D24" s="1"/>
      <c r="E24" s="1"/>
      <c r="F24" s="1"/>
      <c r="G24" s="1"/>
      <c r="H24" s="1"/>
      <c r="I24" s="1"/>
    </row>
    <row r="25" spans="2:9" x14ac:dyDescent="0.3">
      <c r="B25" s="4" t="s">
        <v>30</v>
      </c>
      <c r="C25" s="4">
        <v>0</v>
      </c>
      <c r="D25" s="1"/>
      <c r="E25" s="1"/>
      <c r="F25" s="1"/>
      <c r="G25" s="1"/>
      <c r="H25" s="1"/>
      <c r="I25" s="1"/>
    </row>
    <row r="26" spans="2:9" x14ac:dyDescent="0.3">
      <c r="B26" s="1" t="s">
        <v>31</v>
      </c>
      <c r="C26" s="1">
        <v>0.1</v>
      </c>
      <c r="D26" s="1"/>
      <c r="E26" s="1"/>
      <c r="F26" s="1"/>
      <c r="G26" s="1"/>
      <c r="H26" s="1"/>
      <c r="I26" s="1"/>
    </row>
    <row r="27" spans="2:9" x14ac:dyDescent="0.3">
      <c r="B27" s="1"/>
      <c r="C27" s="1"/>
      <c r="D27" s="1"/>
      <c r="E27" s="1"/>
      <c r="F27" s="1"/>
      <c r="G27" s="1"/>
      <c r="H27" s="1"/>
      <c r="I27" s="1"/>
    </row>
    <row r="28" spans="2:9" ht="15" customHeight="1" x14ac:dyDescent="0.3">
      <c r="B28" s="19" t="s">
        <v>82</v>
      </c>
      <c r="C28" s="19"/>
      <c r="D28" s="1"/>
      <c r="E28" s="19" t="s">
        <v>83</v>
      </c>
      <c r="F28" s="19"/>
      <c r="G28" s="1"/>
      <c r="H28" s="19" t="s">
        <v>109</v>
      </c>
      <c r="I28" s="19"/>
    </row>
    <row r="29" spans="2:9" x14ac:dyDescent="0.3">
      <c r="B29" s="5" t="s">
        <v>77</v>
      </c>
      <c r="C29" s="5" t="s">
        <v>75</v>
      </c>
      <c r="D29" s="1"/>
      <c r="E29" s="5" t="s">
        <v>77</v>
      </c>
      <c r="F29" s="5" t="s">
        <v>75</v>
      </c>
      <c r="G29" s="1"/>
      <c r="H29" s="5" t="s">
        <v>77</v>
      </c>
      <c r="I29" s="5" t="s">
        <v>75</v>
      </c>
    </row>
    <row r="30" spans="2:9" x14ac:dyDescent="0.3">
      <c r="B30" s="1" t="s">
        <v>107</v>
      </c>
      <c r="C30" s="1" t="b">
        <v>0</v>
      </c>
      <c r="D30" s="1"/>
      <c r="E30" s="1" t="s">
        <v>92</v>
      </c>
      <c r="F30" s="1" t="b">
        <v>0</v>
      </c>
      <c r="G30" s="1"/>
      <c r="H30" s="1" t="s">
        <v>104</v>
      </c>
      <c r="I30" s="1" t="b">
        <v>0</v>
      </c>
    </row>
    <row r="31" spans="2:9" x14ac:dyDescent="0.3">
      <c r="B31" s="1" t="s">
        <v>108</v>
      </c>
      <c r="C31" s="1" t="b">
        <v>0</v>
      </c>
      <c r="D31" s="1"/>
      <c r="E31" s="4" t="s">
        <v>93</v>
      </c>
      <c r="F31" s="4">
        <f>15*PI()/180</f>
        <v>0.26179938779914941</v>
      </c>
      <c r="G31" s="1"/>
      <c r="H31" s="4" t="s">
        <v>93</v>
      </c>
      <c r="I31" s="4">
        <f>15*PI()/180</f>
        <v>0.26179938779914941</v>
      </c>
    </row>
    <row r="32" spans="2:9" x14ac:dyDescent="0.3">
      <c r="B32" s="4" t="s">
        <v>38</v>
      </c>
      <c r="C32" s="4">
        <v>2</v>
      </c>
      <c r="D32" s="1"/>
      <c r="E32" s="1" t="s">
        <v>94</v>
      </c>
      <c r="F32" s="1">
        <v>2.9000000000000001E-2</v>
      </c>
      <c r="G32" s="1"/>
      <c r="H32" s="1" t="s">
        <v>94</v>
      </c>
      <c r="I32" s="1">
        <v>2.9000000000000001E-2</v>
      </c>
    </row>
    <row r="33" spans="2:9" x14ac:dyDescent="0.3">
      <c r="B33" s="1" t="s">
        <v>39</v>
      </c>
      <c r="C33" s="1">
        <v>2.5000000000000001E-2</v>
      </c>
      <c r="D33" s="1"/>
      <c r="E33" s="4" t="s">
        <v>95</v>
      </c>
      <c r="F33" s="4">
        <v>10000</v>
      </c>
      <c r="G33" s="1"/>
      <c r="H33" s="4" t="s">
        <v>95</v>
      </c>
      <c r="I33" s="4">
        <v>10000</v>
      </c>
    </row>
    <row r="34" spans="2:9" x14ac:dyDescent="0.3">
      <c r="B34" s="4" t="s">
        <v>40</v>
      </c>
      <c r="C34" s="4">
        <v>5.0000000000000001E-3</v>
      </c>
      <c r="D34" s="1"/>
      <c r="E34" s="1" t="s">
        <v>98</v>
      </c>
      <c r="F34" s="1">
        <v>10000</v>
      </c>
      <c r="G34" s="1"/>
      <c r="H34" s="1" t="s">
        <v>98</v>
      </c>
      <c r="I34" s="1">
        <v>10000</v>
      </c>
    </row>
    <row r="35" spans="2:9" x14ac:dyDescent="0.3">
      <c r="B35" s="1" t="s">
        <v>45</v>
      </c>
      <c r="C35" s="1">
        <v>1</v>
      </c>
      <c r="D35" s="1"/>
      <c r="E35" s="4" t="s">
        <v>99</v>
      </c>
      <c r="F35" s="4">
        <v>2</v>
      </c>
      <c r="G35" s="1"/>
      <c r="H35" s="4" t="s">
        <v>99</v>
      </c>
      <c r="I35" s="4">
        <v>2</v>
      </c>
    </row>
    <row r="36" spans="2:9" x14ac:dyDescent="0.3">
      <c r="B36" s="1" t="s">
        <v>41</v>
      </c>
      <c r="C36" s="1">
        <v>0.01</v>
      </c>
      <c r="D36" s="1"/>
      <c r="E36" s="1" t="s">
        <v>100</v>
      </c>
      <c r="F36" s="1">
        <v>7.7000000000000002E-3</v>
      </c>
      <c r="G36" s="1"/>
      <c r="H36" s="1" t="s">
        <v>100</v>
      </c>
      <c r="I36" s="1">
        <v>7.7000000000000002E-3</v>
      </c>
    </row>
    <row r="37" spans="2:9" x14ac:dyDescent="0.3">
      <c r="B37" s="4" t="s">
        <v>42</v>
      </c>
      <c r="C37" s="4">
        <v>1</v>
      </c>
      <c r="D37" s="1"/>
      <c r="E37" s="4" t="s">
        <v>101</v>
      </c>
      <c r="F37" s="4">
        <f>4.83*10^(-6)</f>
        <v>4.8299999999999995E-6</v>
      </c>
      <c r="G37" s="1"/>
      <c r="H37" s="4" t="s">
        <v>101</v>
      </c>
      <c r="I37" s="4">
        <f>4.83*10^(-6)</f>
        <v>4.8299999999999995E-6</v>
      </c>
    </row>
    <row r="38" spans="2:9" x14ac:dyDescent="0.3">
      <c r="B38" s="3" t="s">
        <v>130</v>
      </c>
      <c r="C38" s="1">
        <v>3</v>
      </c>
      <c r="E38" s="1" t="s">
        <v>102</v>
      </c>
      <c r="F38" s="1">
        <v>2.9000000000000001E-2</v>
      </c>
      <c r="H38" s="1" t="s">
        <v>102</v>
      </c>
      <c r="I38" s="1">
        <v>2.9000000000000001E-2</v>
      </c>
    </row>
    <row r="39" spans="2:9" x14ac:dyDescent="0.3">
      <c r="H39" s="4" t="s">
        <v>105</v>
      </c>
      <c r="I39" s="4">
        <v>1000</v>
      </c>
    </row>
    <row r="40" spans="2:9" x14ac:dyDescent="0.3">
      <c r="H40" s="1" t="s">
        <v>106</v>
      </c>
      <c r="I40" s="1">
        <v>1000</v>
      </c>
    </row>
  </sheetData>
  <mergeCells count="14">
    <mergeCell ref="H28:I28"/>
    <mergeCell ref="B4:C4"/>
    <mergeCell ref="E4:F4"/>
    <mergeCell ref="H4:I4"/>
    <mergeCell ref="K4:L4"/>
    <mergeCell ref="B28:C28"/>
    <mergeCell ref="E28:F28"/>
    <mergeCell ref="B2:I2"/>
    <mergeCell ref="N4:O4"/>
    <mergeCell ref="Q4:R4"/>
    <mergeCell ref="T4:U4"/>
    <mergeCell ref="B16:C16"/>
    <mergeCell ref="E16:F16"/>
    <mergeCell ref="H16:I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B117AF17-7037-477D-A3A2-1405419EC9E4}">
            <xm:f>NOT(ISERROR(SEARCH(TRUE,B1)))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4" operator="containsText" id="{C92E7C55-B443-465F-9122-47C668E4759A}">
            <xm:f>NOT(ISERROR(SEARCH(FALSE,B1)))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B1:U5 B6:D6 F6:U6 B7:U1048576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BF46DCA-C709-45FA-8946-E96651AE3CEB}">
          <x14:formula1>
            <xm:f>Dados!$A$2:$A$3</xm:f>
          </x14:formula1>
          <xm:sqref>O6 R6:R7 F30 I30 C30:C31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96BB-B414-4A63-A9EA-1A55B5C7CD7D}">
  <dimension ref="B2:U45"/>
  <sheetViews>
    <sheetView tabSelected="1" topLeftCell="C2" zoomScale="85" zoomScaleNormal="85" workbookViewId="0">
      <selection activeCell="F3" sqref="F3"/>
    </sheetView>
  </sheetViews>
  <sheetFormatPr defaultColWidth="8.88671875" defaultRowHeight="14.4" x14ac:dyDescent="0.3"/>
  <cols>
    <col min="1" max="1" width="4.44140625" customWidth="1"/>
    <col min="2" max="2" width="19.5546875" bestFit="1" customWidth="1"/>
    <col min="3" max="3" width="18.33203125" customWidth="1"/>
    <col min="4" max="4" width="4.109375" customWidth="1"/>
    <col min="5" max="5" width="15.88671875" customWidth="1"/>
    <col min="6" max="6" width="25.88671875" customWidth="1"/>
    <col min="7" max="7" width="3.88671875" customWidth="1"/>
    <col min="8" max="8" width="15.88671875" customWidth="1"/>
    <col min="9" max="9" width="37.5546875" customWidth="1"/>
    <col min="10" max="10" width="4.6640625" customWidth="1"/>
    <col min="11" max="11" width="23.5546875" customWidth="1"/>
    <col min="12" max="12" width="25" customWidth="1"/>
    <col min="13" max="13" width="4.33203125" customWidth="1"/>
    <col min="14" max="14" width="15.88671875" customWidth="1"/>
    <col min="15" max="15" width="17.33203125" customWidth="1"/>
    <col min="16" max="16" width="4.44140625" customWidth="1"/>
    <col min="17" max="18" width="15.88671875" customWidth="1"/>
    <col min="19" max="19" width="5.44140625" customWidth="1"/>
    <col min="20" max="20" width="15.88671875" customWidth="1"/>
    <col min="21" max="21" width="17.88671875" customWidth="1"/>
    <col min="22" max="22" width="8.33203125" bestFit="1" customWidth="1"/>
    <col min="25" max="25" width="8.33203125" bestFit="1" customWidth="1"/>
    <col min="26" max="26" width="7.5546875" bestFit="1" customWidth="1"/>
    <col min="27" max="27" width="8.33203125" bestFit="1" customWidth="1"/>
    <col min="28" max="28" width="14.88671875" bestFit="1" customWidth="1"/>
    <col min="29" max="29" width="7.6640625" bestFit="1" customWidth="1"/>
    <col min="30" max="30" width="8.33203125" bestFit="1" customWidth="1"/>
    <col min="31" max="31" width="8.109375" bestFit="1" customWidth="1"/>
    <col min="32" max="32" width="7.44140625" bestFit="1" customWidth="1"/>
    <col min="33" max="33" width="8.109375" bestFit="1" customWidth="1"/>
    <col min="34" max="35" width="7.6640625" bestFit="1" customWidth="1"/>
    <col min="36" max="36" width="7.5546875" bestFit="1" customWidth="1"/>
    <col min="37" max="38" width="7.6640625" bestFit="1" customWidth="1"/>
    <col min="39" max="39" width="7.5546875" bestFit="1" customWidth="1"/>
    <col min="40" max="40" width="3" bestFit="1" customWidth="1"/>
    <col min="41" max="41" width="6.33203125" bestFit="1" customWidth="1"/>
    <col min="42" max="42" width="12.44140625" bestFit="1" customWidth="1"/>
    <col min="43" max="43" width="14.5546875" bestFit="1" customWidth="1"/>
    <col min="44" max="44" width="7.88671875" bestFit="1" customWidth="1"/>
    <col min="45" max="45" width="10.88671875" bestFit="1" customWidth="1"/>
    <col min="46" max="46" width="2.5546875" bestFit="1" customWidth="1"/>
    <col min="47" max="47" width="6.44140625" bestFit="1" customWidth="1"/>
    <col min="48" max="48" width="5.109375" bestFit="1" customWidth="1"/>
    <col min="49" max="52" width="9.88671875" bestFit="1" customWidth="1"/>
    <col min="53" max="55" width="14.88671875" bestFit="1" customWidth="1"/>
  </cols>
  <sheetData>
    <row r="2" spans="2:21" ht="42" customHeight="1" x14ac:dyDescent="0.3">
      <c r="B2" s="18" t="s">
        <v>161</v>
      </c>
      <c r="C2" s="18"/>
      <c r="D2" s="18"/>
      <c r="E2" s="18"/>
      <c r="F2" s="18"/>
      <c r="G2" s="18"/>
      <c r="H2" s="18"/>
      <c r="I2" s="1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4" spans="2:21" ht="15" customHeight="1" x14ac:dyDescent="0.3">
      <c r="B4" s="19" t="s">
        <v>78</v>
      </c>
      <c r="C4" s="19"/>
      <c r="E4" s="19" t="s">
        <v>79</v>
      </c>
      <c r="F4" s="19"/>
      <c r="H4" s="19" t="s">
        <v>117</v>
      </c>
      <c r="I4" s="19"/>
      <c r="K4" s="19" t="s">
        <v>71</v>
      </c>
      <c r="L4" s="19"/>
      <c r="N4" s="19" t="s">
        <v>64</v>
      </c>
      <c r="O4" s="19"/>
      <c r="Q4" s="19" t="s">
        <v>80</v>
      </c>
      <c r="R4" s="19"/>
      <c r="T4" s="19" t="s">
        <v>81</v>
      </c>
      <c r="U4" s="19"/>
    </row>
    <row r="5" spans="2:21" s="2" customFormat="1" x14ac:dyDescent="0.3">
      <c r="B5" s="5" t="s">
        <v>77</v>
      </c>
      <c r="C5" s="5" t="s">
        <v>75</v>
      </c>
      <c r="E5" s="5" t="s">
        <v>77</v>
      </c>
      <c r="F5" s="5" t="s">
        <v>75</v>
      </c>
      <c r="H5" s="5" t="s">
        <v>77</v>
      </c>
      <c r="I5" s="5" t="s">
        <v>75</v>
      </c>
      <c r="K5" s="5" t="s">
        <v>77</v>
      </c>
      <c r="L5" s="5" t="s">
        <v>75</v>
      </c>
      <c r="N5" s="5" t="s">
        <v>77</v>
      </c>
      <c r="O5" s="5" t="s">
        <v>75</v>
      </c>
      <c r="Q5" s="5" t="s">
        <v>77</v>
      </c>
      <c r="R5" s="5" t="s">
        <v>75</v>
      </c>
      <c r="T5" s="5" t="s">
        <v>77</v>
      </c>
      <c r="U5" s="5" t="s">
        <v>75</v>
      </c>
    </row>
    <row r="6" spans="2:21" x14ac:dyDescent="0.3">
      <c r="B6" s="1" t="s">
        <v>56</v>
      </c>
      <c r="C6" s="1">
        <v>0.01</v>
      </c>
      <c r="E6" s="13" t="s">
        <v>111</v>
      </c>
      <c r="F6" s="1">
        <v>0</v>
      </c>
      <c r="G6" s="1"/>
      <c r="H6" s="1" t="s">
        <v>6</v>
      </c>
      <c r="I6" s="1">
        <v>1500</v>
      </c>
      <c r="J6" s="1"/>
      <c r="K6" s="3" t="s">
        <v>128</v>
      </c>
      <c r="L6" s="3">
        <f>15*PI()/180</f>
        <v>0.26179938779914941</v>
      </c>
      <c r="M6" s="1"/>
      <c r="N6" s="1" t="s">
        <v>12</v>
      </c>
      <c r="O6" s="1" t="b">
        <v>1</v>
      </c>
      <c r="P6" s="1"/>
      <c r="Q6" s="1" t="s">
        <v>14</v>
      </c>
      <c r="R6" s="1" t="b">
        <v>0</v>
      </c>
      <c r="S6" s="1"/>
      <c r="T6" s="1" t="s">
        <v>16</v>
      </c>
      <c r="U6" s="1">
        <v>2.2000000000000002</v>
      </c>
    </row>
    <row r="7" spans="2:21" x14ac:dyDescent="0.3">
      <c r="B7" s="4" t="s">
        <v>57</v>
      </c>
      <c r="C7" s="4">
        <v>12</v>
      </c>
      <c r="E7" s="4" t="s">
        <v>112</v>
      </c>
      <c r="F7" s="4">
        <v>6878000</v>
      </c>
      <c r="G7" s="1"/>
      <c r="H7" s="4" t="s">
        <v>7</v>
      </c>
      <c r="I7" s="4">
        <v>0</v>
      </c>
      <c r="J7" s="1"/>
      <c r="K7" s="4" t="s">
        <v>127</v>
      </c>
      <c r="L7" s="4">
        <f>30*PI()/180</f>
        <v>0.52359877559829882</v>
      </c>
      <c r="M7" s="1"/>
      <c r="N7" s="4" t="s">
        <v>13</v>
      </c>
      <c r="O7" s="4">
        <v>6000</v>
      </c>
      <c r="P7" s="1"/>
      <c r="Q7" s="4" t="s">
        <v>15</v>
      </c>
      <c r="R7" s="1" t="b">
        <v>0</v>
      </c>
      <c r="S7" s="1"/>
      <c r="T7" s="4" t="s">
        <v>46</v>
      </c>
      <c r="U7" s="4">
        <v>0.2</v>
      </c>
    </row>
    <row r="8" spans="2:21" x14ac:dyDescent="0.3">
      <c r="B8" s="1"/>
      <c r="C8" s="1"/>
      <c r="E8" s="1" t="s">
        <v>2</v>
      </c>
      <c r="F8" s="1">
        <f>97.7*PI()/180</f>
        <v>1.70518667919846</v>
      </c>
      <c r="G8" s="1"/>
      <c r="H8" s="1" t="s">
        <v>8</v>
      </c>
      <c r="I8" s="1">
        <v>3000</v>
      </c>
      <c r="J8" s="1"/>
      <c r="K8" s="3" t="s">
        <v>129</v>
      </c>
      <c r="L8" s="3">
        <f>45*PI()/180</f>
        <v>0.78539816339744828</v>
      </c>
      <c r="M8" s="1"/>
      <c r="N8" s="1"/>
      <c r="O8" s="1"/>
      <c r="P8" s="1"/>
      <c r="Q8" s="1"/>
      <c r="R8" s="1"/>
      <c r="S8" s="1"/>
      <c r="T8" s="1" t="s">
        <v>17</v>
      </c>
      <c r="U8" s="1">
        <v>8</v>
      </c>
    </row>
    <row r="9" spans="2:21" x14ac:dyDescent="0.3">
      <c r="B9" s="1"/>
      <c r="C9" s="1"/>
      <c r="E9" s="4" t="s">
        <v>113</v>
      </c>
      <c r="F9" s="4">
        <f>30*PI()/180</f>
        <v>0.52359877559829882</v>
      </c>
      <c r="G9" s="1"/>
      <c r="H9" s="4" t="s">
        <v>9</v>
      </c>
      <c r="I9" s="4">
        <v>0</v>
      </c>
      <c r="J9" s="1"/>
      <c r="K9" s="4" t="s">
        <v>53</v>
      </c>
      <c r="L9" s="4">
        <v>0</v>
      </c>
      <c r="M9" s="1"/>
      <c r="N9" s="1"/>
      <c r="O9" s="1"/>
      <c r="P9" s="1"/>
      <c r="Q9" s="1"/>
      <c r="R9" s="1"/>
      <c r="S9" s="1"/>
      <c r="T9" s="4" t="s">
        <v>18</v>
      </c>
      <c r="U9" s="4">
        <v>2.2000000000000002</v>
      </c>
    </row>
    <row r="10" spans="2:21" x14ac:dyDescent="0.3">
      <c r="B10" s="1"/>
      <c r="C10" s="1"/>
      <c r="E10" s="1" t="s">
        <v>5</v>
      </c>
      <c r="F10" s="1">
        <f>25*PI()/180</f>
        <v>0.43633231299858238</v>
      </c>
      <c r="G10" s="1"/>
      <c r="H10" s="1" t="s">
        <v>10</v>
      </c>
      <c r="I10" s="1">
        <f>SQRT(2*(Dados!$B$6/SQRT(((F7*(1-F6^2)/(1+F6*COS(F11)))+I6)^2 + (I7)^2 + (I8)^2) - Dados!$B$6/(2*(((SQRT(Dados!$B$6*F7*(1-F6^2)))^2/Dados!$B$6)/(1-F6^2))))-((I9-((SQRT(Dados!$B$6*F7*(1-F6^2)))/((F7*(1-F6^2)/(1+F6*COS(F11)))^2))*I7+(F6*SIN(F11)*SQRT(Dados!$B$6/(F7*(1-F6^2)))))^2-I11^2))-(((SQRT(Dados!$B$6*F7*(1-F6^2)))/((F7*(1-F6^2)/(1+F6*COS(F11)))^2))*(I6+(F7*(1-F6^2)/(1+F6*COS(F11)))))</f>
        <v>-3.3209923778440498</v>
      </c>
      <c r="J10" s="1"/>
      <c r="K10" s="1" t="s">
        <v>54</v>
      </c>
      <c r="L10" s="1">
        <v>0</v>
      </c>
      <c r="M10" s="1"/>
      <c r="N10" s="1"/>
      <c r="O10" s="1"/>
      <c r="P10" s="1"/>
      <c r="Q10" s="1"/>
      <c r="R10" s="1"/>
      <c r="S10" s="1"/>
      <c r="T10" s="1" t="s">
        <v>47</v>
      </c>
      <c r="U10" s="1">
        <v>0.2</v>
      </c>
    </row>
    <row r="11" spans="2:21" x14ac:dyDescent="0.3">
      <c r="B11" s="1"/>
      <c r="C11" s="1"/>
      <c r="E11" s="4" t="s">
        <v>114</v>
      </c>
      <c r="F11" s="4">
        <v>0</v>
      </c>
      <c r="G11" s="1"/>
      <c r="H11" s="4" t="s">
        <v>11</v>
      </c>
      <c r="I11" s="4">
        <v>0</v>
      </c>
      <c r="J11" s="1"/>
      <c r="K11" s="4" t="s">
        <v>55</v>
      </c>
      <c r="L11" s="4">
        <v>0.02</v>
      </c>
      <c r="M11" s="1"/>
      <c r="N11" s="1"/>
      <c r="O11" s="1"/>
      <c r="P11" s="1"/>
      <c r="Q11" s="1"/>
      <c r="R11" s="1"/>
      <c r="S11" s="1"/>
      <c r="T11" s="4" t="s">
        <v>19</v>
      </c>
      <c r="U11" s="4">
        <v>8</v>
      </c>
    </row>
    <row r="12" spans="2:21" x14ac:dyDescent="0.3">
      <c r="B12" s="1"/>
      <c r="C12" s="1"/>
      <c r="E12" s="1"/>
      <c r="F12" s="1"/>
      <c r="G12" s="1"/>
      <c r="H12" s="1"/>
      <c r="I12" s="1"/>
      <c r="J12" s="1"/>
      <c r="M12" s="1"/>
      <c r="N12" s="1"/>
      <c r="O12" s="1"/>
      <c r="P12" s="1"/>
      <c r="Q12" s="1"/>
      <c r="R12" s="1"/>
      <c r="S12" s="1"/>
      <c r="T12" s="1" t="s">
        <v>20</v>
      </c>
      <c r="U12" s="1">
        <v>0.10667</v>
      </c>
    </row>
    <row r="13" spans="2:21" x14ac:dyDescent="0.3">
      <c r="B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4" t="s">
        <v>21</v>
      </c>
      <c r="U13" s="4">
        <v>0.10667</v>
      </c>
    </row>
    <row r="14" spans="2:21" x14ac:dyDescent="0.3">
      <c r="B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 t="s">
        <v>22</v>
      </c>
      <c r="U14" s="1">
        <v>0.10667</v>
      </c>
    </row>
    <row r="15" spans="2:21" x14ac:dyDescent="0.3">
      <c r="S15" s="3"/>
      <c r="T15" s="3"/>
      <c r="U15" s="3"/>
    </row>
    <row r="16" spans="2:21" ht="15" customHeight="1" x14ac:dyDescent="0.3">
      <c r="B16" s="19" t="s">
        <v>73</v>
      </c>
      <c r="C16" s="19"/>
      <c r="E16" s="19" t="s">
        <v>74</v>
      </c>
      <c r="F16" s="19"/>
      <c r="H16" s="19" t="s">
        <v>96</v>
      </c>
      <c r="I16" s="19"/>
      <c r="K16" s="19" t="s">
        <v>116</v>
      </c>
      <c r="L16" s="19"/>
    </row>
    <row r="17" spans="2:17" ht="15" customHeight="1" x14ac:dyDescent="0.3">
      <c r="B17" s="5" t="s">
        <v>77</v>
      </c>
      <c r="C17" s="5" t="s">
        <v>75</v>
      </c>
      <c r="E17" s="5" t="s">
        <v>77</v>
      </c>
      <c r="F17" s="5" t="s">
        <v>75</v>
      </c>
      <c r="H17" s="5" t="s">
        <v>77</v>
      </c>
      <c r="I17" s="5" t="s">
        <v>75</v>
      </c>
      <c r="K17" s="5" t="s">
        <v>77</v>
      </c>
      <c r="L17" s="5" t="s">
        <v>75</v>
      </c>
    </row>
    <row r="18" spans="2:17" x14ac:dyDescent="0.3">
      <c r="B18" s="1" t="s">
        <v>23</v>
      </c>
      <c r="C18" s="1">
        <v>1.0000000000000001E-5</v>
      </c>
      <c r="E18" s="1" t="s">
        <v>32</v>
      </c>
      <c r="F18" s="1">
        <v>2</v>
      </c>
      <c r="H18" s="1" t="s">
        <v>97</v>
      </c>
      <c r="I18" s="1">
        <v>250</v>
      </c>
      <c r="K18" s="1" t="s">
        <v>118</v>
      </c>
      <c r="L18" s="1">
        <f>I6*2/3</f>
        <v>1000</v>
      </c>
    </row>
    <row r="19" spans="2:17" x14ac:dyDescent="0.3">
      <c r="B19" s="4" t="s">
        <v>24</v>
      </c>
      <c r="C19" s="4">
        <v>0</v>
      </c>
      <c r="E19" s="4" t="s">
        <v>33</v>
      </c>
      <c r="F19" s="4">
        <v>2</v>
      </c>
      <c r="I19" s="1"/>
      <c r="K19" s="4" t="s">
        <v>119</v>
      </c>
      <c r="L19" s="4">
        <v>700</v>
      </c>
    </row>
    <row r="20" spans="2:17" x14ac:dyDescent="0.3">
      <c r="B20" s="1" t="s">
        <v>25</v>
      </c>
      <c r="C20" s="1">
        <v>0.01</v>
      </c>
      <c r="E20" s="1" t="s">
        <v>34</v>
      </c>
      <c r="F20" s="1">
        <v>2</v>
      </c>
      <c r="I20" s="1"/>
      <c r="K20" s="1" t="s">
        <v>120</v>
      </c>
      <c r="L20" s="1">
        <f>I8*2/3</f>
        <v>2000</v>
      </c>
    </row>
    <row r="21" spans="2:17" x14ac:dyDescent="0.3">
      <c r="B21" s="4" t="s">
        <v>26</v>
      </c>
      <c r="C21" s="4">
        <v>1.0000000000000001E-5</v>
      </c>
      <c r="E21" s="4" t="s">
        <v>35</v>
      </c>
      <c r="F21" s="4">
        <v>0.5</v>
      </c>
      <c r="I21" s="1"/>
      <c r="K21" s="4" t="s">
        <v>121</v>
      </c>
      <c r="L21" s="4">
        <f>I9</f>
        <v>0</v>
      </c>
    </row>
    <row r="22" spans="2:17" x14ac:dyDescent="0.3">
      <c r="B22" s="1" t="s">
        <v>27</v>
      </c>
      <c r="C22" s="1">
        <v>0</v>
      </c>
      <c r="E22" s="1" t="s">
        <v>36</v>
      </c>
      <c r="F22" s="1">
        <v>0.5</v>
      </c>
      <c r="I22" s="1"/>
      <c r="K22" s="1" t="s">
        <v>122</v>
      </c>
      <c r="L22" s="1">
        <f>I10*2/3</f>
        <v>-2.2139949185626997</v>
      </c>
    </row>
    <row r="23" spans="2:17" x14ac:dyDescent="0.3">
      <c r="B23" s="4" t="s">
        <v>28</v>
      </c>
      <c r="C23" s="4">
        <v>0.01</v>
      </c>
      <c r="E23" s="4" t="s">
        <v>37</v>
      </c>
      <c r="F23" s="4">
        <v>0.5</v>
      </c>
      <c r="I23" s="1"/>
      <c r="K23" s="4" t="s">
        <v>123</v>
      </c>
      <c r="L23" s="4">
        <f>I11*2/3</f>
        <v>0</v>
      </c>
    </row>
    <row r="24" spans="2:17" x14ac:dyDescent="0.3">
      <c r="B24" s="1" t="s">
        <v>29</v>
      </c>
      <c r="C24" s="1">
        <v>1.0000000000000001E-5</v>
      </c>
      <c r="D24" s="1"/>
      <c r="E24" s="1"/>
      <c r="F24" s="1"/>
      <c r="G24" s="1"/>
      <c r="H24" s="1"/>
      <c r="I24" s="1"/>
    </row>
    <row r="25" spans="2:17" x14ac:dyDescent="0.3">
      <c r="B25" s="4" t="s">
        <v>30</v>
      </c>
      <c r="C25" s="4">
        <v>0</v>
      </c>
      <c r="D25" s="1"/>
      <c r="E25" s="1"/>
      <c r="F25" s="1"/>
      <c r="G25" s="1"/>
      <c r="H25" s="1"/>
      <c r="I25" s="1"/>
    </row>
    <row r="26" spans="2:17" x14ac:dyDescent="0.3">
      <c r="B26" s="1" t="s">
        <v>31</v>
      </c>
      <c r="C26" s="1">
        <v>0.01</v>
      </c>
      <c r="D26" s="1"/>
      <c r="E26" s="1"/>
      <c r="F26" s="1"/>
      <c r="G26" s="1"/>
      <c r="H26" s="1"/>
      <c r="I26" s="1"/>
    </row>
    <row r="27" spans="2:17" x14ac:dyDescent="0.3">
      <c r="B27" s="1"/>
      <c r="C27" s="1"/>
      <c r="D27" s="1"/>
      <c r="E27" s="1"/>
      <c r="F27" s="1"/>
      <c r="G27" s="1"/>
      <c r="H27" s="1"/>
      <c r="I27" s="1"/>
    </row>
    <row r="28" spans="2:17" ht="15" customHeight="1" x14ac:dyDescent="0.3">
      <c r="B28" s="19" t="s">
        <v>82</v>
      </c>
      <c r="C28" s="19"/>
      <c r="D28" s="1"/>
      <c r="E28" s="19" t="s">
        <v>83</v>
      </c>
      <c r="F28" s="19"/>
      <c r="G28" s="1"/>
      <c r="H28" s="19" t="s">
        <v>131</v>
      </c>
      <c r="I28" s="19"/>
      <c r="K28" s="19" t="s">
        <v>132</v>
      </c>
      <c r="L28" s="19"/>
    </row>
    <row r="29" spans="2:17" x14ac:dyDescent="0.3">
      <c r="B29" s="5" t="s">
        <v>77</v>
      </c>
      <c r="C29" s="5" t="s">
        <v>75</v>
      </c>
      <c r="D29" s="1"/>
      <c r="E29" s="5" t="s">
        <v>77</v>
      </c>
      <c r="F29" s="5" t="s">
        <v>75</v>
      </c>
      <c r="G29" s="1"/>
      <c r="H29" s="5" t="s">
        <v>77</v>
      </c>
      <c r="I29" s="5" t="s">
        <v>75</v>
      </c>
      <c r="K29" s="5" t="s">
        <v>77</v>
      </c>
      <c r="L29" s="5" t="s">
        <v>75</v>
      </c>
      <c r="Q29" s="1"/>
    </row>
    <row r="30" spans="2:17" x14ac:dyDescent="0.3">
      <c r="B30" s="1" t="s">
        <v>107</v>
      </c>
      <c r="C30" s="1" t="b">
        <v>1</v>
      </c>
      <c r="D30" s="1"/>
      <c r="E30" s="1" t="s">
        <v>92</v>
      </c>
      <c r="F30" s="1" t="b">
        <v>0</v>
      </c>
      <c r="G30" s="1"/>
      <c r="H30" s="1" t="s">
        <v>104</v>
      </c>
      <c r="I30" s="1" t="b">
        <v>1</v>
      </c>
      <c r="K30" s="1" t="s">
        <v>133</v>
      </c>
      <c r="L30" s="1" t="b">
        <v>0</v>
      </c>
    </row>
    <row r="31" spans="2:17" x14ac:dyDescent="0.3">
      <c r="B31" s="4" t="s">
        <v>38</v>
      </c>
      <c r="C31" s="4">
        <v>2.5000000000000001E-2</v>
      </c>
      <c r="D31" s="1"/>
      <c r="E31" s="15" t="s">
        <v>93</v>
      </c>
      <c r="F31" s="4">
        <f>15*PI()/180</f>
        <v>0.26179938779914941</v>
      </c>
      <c r="G31" s="1"/>
      <c r="H31" s="15" t="s">
        <v>93</v>
      </c>
      <c r="I31" s="4">
        <f>15*PI()/180</f>
        <v>0.26179938779914941</v>
      </c>
      <c r="K31" s="4" t="s">
        <v>134</v>
      </c>
      <c r="L31" s="4">
        <v>1E-3</v>
      </c>
    </row>
    <row r="32" spans="2:17" x14ac:dyDescent="0.3">
      <c r="B32" s="1" t="s">
        <v>39</v>
      </c>
      <c r="C32" s="1">
        <v>7.4999999999999997E-2</v>
      </c>
      <c r="D32" s="1"/>
      <c r="E32" s="16" t="s">
        <v>94</v>
      </c>
      <c r="F32" s="1">
        <f>0.0015/0.5</f>
        <v>3.0000000000000001E-3</v>
      </c>
      <c r="G32" s="1"/>
      <c r="H32" s="16" t="s">
        <v>94</v>
      </c>
      <c r="I32" s="1">
        <f>0.0015/0.5</f>
        <v>3.0000000000000001E-3</v>
      </c>
      <c r="K32" s="1" t="s">
        <v>135</v>
      </c>
      <c r="L32" s="1">
        <v>0.1</v>
      </c>
    </row>
    <row r="33" spans="2:12" x14ac:dyDescent="0.3">
      <c r="B33" s="4" t="s">
        <v>40</v>
      </c>
      <c r="C33" s="4">
        <v>5.0000000000000001E-4</v>
      </c>
      <c r="D33" s="1"/>
      <c r="E33" s="15" t="s">
        <v>95</v>
      </c>
      <c r="F33" s="4">
        <v>0.5</v>
      </c>
      <c r="G33" s="1"/>
      <c r="H33" s="15" t="s">
        <v>95</v>
      </c>
      <c r="I33" s="4">
        <v>0.5</v>
      </c>
      <c r="K33" s="1" t="s">
        <v>136</v>
      </c>
      <c r="L33" s="1" t="b">
        <v>0</v>
      </c>
    </row>
    <row r="34" spans="2:12" x14ac:dyDescent="0.3">
      <c r="B34" s="1" t="s">
        <v>45</v>
      </c>
      <c r="C34" s="1">
        <v>0.01</v>
      </c>
      <c r="D34" s="1"/>
      <c r="E34" s="16" t="s">
        <v>98</v>
      </c>
      <c r="F34" s="1">
        <v>5</v>
      </c>
      <c r="G34" s="1"/>
      <c r="H34" s="16" t="s">
        <v>98</v>
      </c>
      <c r="I34" s="1">
        <v>5</v>
      </c>
      <c r="K34" s="4" t="s">
        <v>137</v>
      </c>
      <c r="L34" s="4">
        <f>0.05*PI()/180</f>
        <v>8.726646259971648E-4</v>
      </c>
    </row>
    <row r="35" spans="2:12" x14ac:dyDescent="0.3">
      <c r="B35" s="1" t="s">
        <v>41</v>
      </c>
      <c r="C35" s="1">
        <v>0</v>
      </c>
      <c r="D35" s="1"/>
      <c r="E35" s="15" t="s">
        <v>99</v>
      </c>
      <c r="F35" s="4">
        <f>F34/F33</f>
        <v>10</v>
      </c>
      <c r="G35" s="1"/>
      <c r="H35" s="15" t="s">
        <v>99</v>
      </c>
      <c r="I35" s="4">
        <f>I34/I33</f>
        <v>10</v>
      </c>
      <c r="K35" s="1" t="s">
        <v>138</v>
      </c>
      <c r="L35" s="1">
        <f>0.6*PI()/180</f>
        <v>1.0471975511965976E-2</v>
      </c>
    </row>
    <row r="36" spans="2:12" x14ac:dyDescent="0.3">
      <c r="B36" s="4" t="s">
        <v>42</v>
      </c>
      <c r="C36" s="4">
        <v>0</v>
      </c>
      <c r="D36" s="1"/>
      <c r="E36" s="16" t="s">
        <v>100</v>
      </c>
      <c r="F36" s="16">
        <v>1.3803E-4</v>
      </c>
      <c r="G36" s="1"/>
      <c r="H36" s="16" t="s">
        <v>100</v>
      </c>
      <c r="I36" s="16">
        <v>1.3803E-4</v>
      </c>
      <c r="K36" s="1" t="s">
        <v>139</v>
      </c>
      <c r="L36" s="1" t="b">
        <v>0</v>
      </c>
    </row>
    <row r="37" spans="2:12" x14ac:dyDescent="0.3">
      <c r="B37" s="3" t="s">
        <v>130</v>
      </c>
      <c r="C37" s="1">
        <v>5</v>
      </c>
      <c r="D37" s="1"/>
      <c r="E37" s="15" t="s">
        <v>101</v>
      </c>
      <c r="F37" s="4">
        <f>4.83*10^(-6)</f>
        <v>4.8299999999999995E-6</v>
      </c>
      <c r="G37" s="1"/>
      <c r="H37" s="15" t="s">
        <v>101</v>
      </c>
      <c r="I37" s="4">
        <f>4.83*10^(-6)</f>
        <v>4.8299999999999995E-6</v>
      </c>
      <c r="K37" s="4" t="s">
        <v>140</v>
      </c>
      <c r="L37" s="4">
        <v>1E-3</v>
      </c>
    </row>
    <row r="38" spans="2:12" x14ac:dyDescent="0.3">
      <c r="E38" s="16" t="s">
        <v>102</v>
      </c>
      <c r="F38" s="1">
        <v>2.9000000000000001E-2</v>
      </c>
      <c r="H38" s="16" t="s">
        <v>102</v>
      </c>
      <c r="I38" s="1">
        <v>2.9000000000000001E-2</v>
      </c>
      <c r="K38" s="1" t="s">
        <v>141</v>
      </c>
      <c r="L38" s="1">
        <v>0.1</v>
      </c>
    </row>
    <row r="39" spans="2:12" x14ac:dyDescent="0.3">
      <c r="E39" s="15" t="s">
        <v>149</v>
      </c>
      <c r="F39" s="3">
        <v>1.5E-3</v>
      </c>
      <c r="H39" s="15" t="s">
        <v>149</v>
      </c>
      <c r="I39" s="15">
        <v>1.5E-3</v>
      </c>
      <c r="K39" s="1" t="s">
        <v>142</v>
      </c>
      <c r="L39" s="1" t="b">
        <v>0</v>
      </c>
    </row>
    <row r="40" spans="2:12" x14ac:dyDescent="0.3">
      <c r="E40" s="16" t="s">
        <v>150</v>
      </c>
      <c r="F40" s="3">
        <v>3500</v>
      </c>
      <c r="H40" s="16" t="s">
        <v>150</v>
      </c>
      <c r="I40" s="3">
        <v>3500</v>
      </c>
      <c r="K40" s="4" t="s">
        <v>143</v>
      </c>
      <c r="L40" s="4">
        <v>1E-3</v>
      </c>
    </row>
    <row r="41" spans="2:12" x14ac:dyDescent="0.3">
      <c r="E41" s="1" t="s">
        <v>151</v>
      </c>
      <c r="F41" s="14">
        <v>0</v>
      </c>
      <c r="H41" s="4" t="s">
        <v>151</v>
      </c>
      <c r="I41" s="4">
        <v>0</v>
      </c>
      <c r="K41" s="1" t="s">
        <v>144</v>
      </c>
      <c r="L41" s="1">
        <v>0.1</v>
      </c>
    </row>
    <row r="42" spans="2:12" x14ac:dyDescent="0.3">
      <c r="E42" s="4" t="s">
        <v>152</v>
      </c>
      <c r="F42" s="14">
        <v>0</v>
      </c>
      <c r="H42" s="1" t="s">
        <v>152</v>
      </c>
      <c r="I42" s="1">
        <v>0</v>
      </c>
    </row>
    <row r="43" spans="2:12" x14ac:dyDescent="0.3">
      <c r="H43" s="4" t="s">
        <v>105</v>
      </c>
      <c r="I43" s="4">
        <v>0.34</v>
      </c>
    </row>
    <row r="44" spans="2:12" x14ac:dyDescent="0.3">
      <c r="H44" s="1" t="s">
        <v>155</v>
      </c>
      <c r="I44" s="1">
        <v>1</v>
      </c>
    </row>
    <row r="45" spans="2:12" x14ac:dyDescent="0.3">
      <c r="H45" s="4" t="s">
        <v>156</v>
      </c>
      <c r="I45" s="4">
        <v>10</v>
      </c>
    </row>
  </sheetData>
  <mergeCells count="16">
    <mergeCell ref="B2:I2"/>
    <mergeCell ref="B4:C4"/>
    <mergeCell ref="E4:F4"/>
    <mergeCell ref="H4:I4"/>
    <mergeCell ref="K4:L4"/>
    <mergeCell ref="T4:U4"/>
    <mergeCell ref="B16:C16"/>
    <mergeCell ref="E16:F16"/>
    <mergeCell ref="H16:I16"/>
    <mergeCell ref="K16:L16"/>
    <mergeCell ref="N4:O4"/>
    <mergeCell ref="B28:C28"/>
    <mergeCell ref="E28:F28"/>
    <mergeCell ref="H28:I28"/>
    <mergeCell ref="K28:L28"/>
    <mergeCell ref="Q4:R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98EB5B88-2556-4CD4-9D40-64EA2ECF3CFD}">
            <xm:f>NOT(ISERROR(SEARCH(TRUE,B1)))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2" operator="containsText" id="{CB8962DD-1523-4A9E-A4DF-7910B3792654}">
            <xm:f>NOT(ISERROR(SEARCH(FALSE,B1)))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B1:U5 B6:D6 B7:J12 B13:S14 B15:U1048576</xm:sqref>
        </x14:conditionalFormatting>
        <x14:conditionalFormatting xmlns:xm="http://schemas.microsoft.com/office/excel/2006/main">
          <x14:cfRule type="containsText" priority="5" operator="containsText" id="{5F12A9E3-A630-4256-B2BC-C0E0328E3BED}">
            <xm:f>NOT(ISERROR(SEARCH(TRUE,F6)))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6" operator="containsText" id="{18016F5C-0063-4599-9366-F9664ADBDAF7}">
            <xm:f>NOT(ISERROR(SEARCH(FALSE,F6)))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F6:L6</xm:sqref>
        </x14:conditionalFormatting>
        <x14:conditionalFormatting xmlns:xm="http://schemas.microsoft.com/office/excel/2006/main">
          <x14:cfRule type="containsText" priority="3" operator="containsText" id="{634A1504-D338-4913-AEC3-4E02C048656D}">
            <xm:f>NOT(ISERROR(SEARCH(TRUE,K7)))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4" operator="containsText" id="{C5C62847-4589-426C-AF3A-43A6B83AD60D}">
            <xm:f>NOT(ISERROR(SEARCH(FALSE,K7)))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K7:L11</xm:sqref>
        </x14:conditionalFormatting>
        <x14:conditionalFormatting xmlns:xm="http://schemas.microsoft.com/office/excel/2006/main">
          <x14:cfRule type="containsText" priority="7" operator="containsText" id="{2864D5C7-3492-4C3B-8189-FC2143C2F76B}">
            <xm:f>NOT(ISERROR(SEARCH(TRUE,M6)))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8" operator="containsText" id="{6D823E9B-AED9-4726-A200-0F1BF6D87FCE}">
            <xm:f>NOT(ISERROR(SEARCH(FALSE,M6)))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M6:S12</xm:sqref>
        </x14:conditionalFormatting>
        <x14:conditionalFormatting xmlns:xm="http://schemas.microsoft.com/office/excel/2006/main">
          <x14:cfRule type="containsText" priority="9" operator="containsText" id="{D40FF004-6DF6-450C-8F87-AB42BE3264E7}">
            <xm:f>NOT(ISERROR(SEARCH(TRUE,T6)))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0" operator="containsText" id="{59B72BF6-3F9E-46B7-AA86-62216348206A}">
            <xm:f>NOT(ISERROR(SEARCH(FALSE,T6)))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T6:U14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6B6D19-D93E-4D3B-8B7E-F2BCEE853123}">
          <x14:formula1>
            <xm:f>Dados!$A$2:$A$3</xm:f>
          </x14:formula1>
          <xm:sqref>O6 R6:R7 F30 I30 C30 L30 L33 L36 L39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EFD4-BF7D-49DD-B992-D4D8F3842C13}">
  <dimension ref="A1:E66"/>
  <sheetViews>
    <sheetView topLeftCell="A22" workbookViewId="0">
      <selection activeCell="D45" sqref="D45"/>
    </sheetView>
  </sheetViews>
  <sheetFormatPr defaultRowHeight="14.4" x14ac:dyDescent="0.3"/>
  <sheetData>
    <row r="1" spans="1:5" x14ac:dyDescent="0.3">
      <c r="A1">
        <v>0</v>
      </c>
      <c r="B1">
        <v>0</v>
      </c>
      <c r="D1">
        <v>0</v>
      </c>
      <c r="E1">
        <v>0</v>
      </c>
    </row>
    <row r="2" spans="1:5" x14ac:dyDescent="0.3">
      <c r="A2">
        <v>0</v>
      </c>
      <c r="B2">
        <v>1</v>
      </c>
      <c r="D2">
        <v>0</v>
      </c>
      <c r="E2">
        <v>1</v>
      </c>
    </row>
    <row r="3" spans="1:5" x14ac:dyDescent="0.3">
      <c r="A3">
        <v>0</v>
      </c>
      <c r="B3">
        <v>2</v>
      </c>
      <c r="D3">
        <v>0</v>
      </c>
      <c r="E3">
        <v>2</v>
      </c>
    </row>
    <row r="4" spans="1:5" x14ac:dyDescent="0.3">
      <c r="A4">
        <v>0</v>
      </c>
      <c r="B4">
        <v>3</v>
      </c>
      <c r="D4">
        <v>0</v>
      </c>
      <c r="E4">
        <v>3</v>
      </c>
    </row>
    <row r="5" spans="1:5" x14ac:dyDescent="0.3">
      <c r="A5">
        <v>0</v>
      </c>
      <c r="B5">
        <v>4</v>
      </c>
      <c r="D5">
        <v>0</v>
      </c>
      <c r="E5">
        <v>4</v>
      </c>
    </row>
    <row r="6" spans="1:5" x14ac:dyDescent="0.3">
      <c r="A6">
        <v>0</v>
      </c>
      <c r="B6">
        <v>5</v>
      </c>
      <c r="D6">
        <v>0</v>
      </c>
      <c r="E6">
        <v>5</v>
      </c>
    </row>
    <row r="7" spans="1:5" x14ac:dyDescent="0.3">
      <c r="A7">
        <v>0.01</v>
      </c>
      <c r="B7">
        <v>0</v>
      </c>
      <c r="D7">
        <v>0</v>
      </c>
      <c r="E7">
        <v>6</v>
      </c>
    </row>
    <row r="8" spans="1:5" x14ac:dyDescent="0.3">
      <c r="A8">
        <v>0.01</v>
      </c>
      <c r="B8">
        <v>1</v>
      </c>
      <c r="D8">
        <v>0</v>
      </c>
      <c r="E8">
        <v>7</v>
      </c>
    </row>
    <row r="9" spans="1:5" x14ac:dyDescent="0.3">
      <c r="A9">
        <v>0.01</v>
      </c>
      <c r="B9">
        <v>2</v>
      </c>
      <c r="D9">
        <v>0</v>
      </c>
      <c r="E9">
        <v>8</v>
      </c>
    </row>
    <row r="10" spans="1:5" x14ac:dyDescent="0.3">
      <c r="A10">
        <v>0.01</v>
      </c>
      <c r="B10">
        <v>3</v>
      </c>
      <c r="D10">
        <v>0</v>
      </c>
      <c r="E10">
        <v>9</v>
      </c>
    </row>
    <row r="11" spans="1:5" x14ac:dyDescent="0.3">
      <c r="A11">
        <v>0.01</v>
      </c>
      <c r="B11">
        <v>4</v>
      </c>
      <c r="D11">
        <v>0</v>
      </c>
      <c r="E11">
        <v>10</v>
      </c>
    </row>
    <row r="12" spans="1:5" x14ac:dyDescent="0.3">
      <c r="A12">
        <v>0.01</v>
      </c>
      <c r="B12">
        <v>5</v>
      </c>
      <c r="D12">
        <v>0.2</v>
      </c>
      <c r="E12">
        <v>0</v>
      </c>
    </row>
    <row r="13" spans="1:5" x14ac:dyDescent="0.3">
      <c r="A13">
        <v>0.02</v>
      </c>
      <c r="B13">
        <v>0</v>
      </c>
      <c r="D13">
        <v>0.2</v>
      </c>
      <c r="E13">
        <v>1</v>
      </c>
    </row>
    <row r="14" spans="1:5" x14ac:dyDescent="0.3">
      <c r="A14">
        <v>0.02</v>
      </c>
      <c r="B14">
        <v>1</v>
      </c>
      <c r="D14">
        <v>0.2</v>
      </c>
      <c r="E14">
        <v>2</v>
      </c>
    </row>
    <row r="15" spans="1:5" x14ac:dyDescent="0.3">
      <c r="A15">
        <v>0.02</v>
      </c>
      <c r="B15">
        <v>2</v>
      </c>
      <c r="D15">
        <v>0.2</v>
      </c>
      <c r="E15">
        <v>3</v>
      </c>
    </row>
    <row r="16" spans="1:5" x14ac:dyDescent="0.3">
      <c r="A16">
        <v>0.02</v>
      </c>
      <c r="B16">
        <v>3</v>
      </c>
      <c r="D16">
        <v>0.2</v>
      </c>
      <c r="E16">
        <v>4</v>
      </c>
    </row>
    <row r="17" spans="1:5" x14ac:dyDescent="0.3">
      <c r="A17">
        <v>0.02</v>
      </c>
      <c r="B17">
        <v>4</v>
      </c>
      <c r="D17">
        <v>0.2</v>
      </c>
      <c r="E17">
        <v>5</v>
      </c>
    </row>
    <row r="18" spans="1:5" x14ac:dyDescent="0.3">
      <c r="A18">
        <v>0.02</v>
      </c>
      <c r="B18">
        <v>5</v>
      </c>
      <c r="D18">
        <v>0.2</v>
      </c>
      <c r="E18">
        <v>6</v>
      </c>
    </row>
    <row r="19" spans="1:5" x14ac:dyDescent="0.3">
      <c r="A19">
        <v>0.03</v>
      </c>
      <c r="B19">
        <v>0</v>
      </c>
      <c r="D19">
        <v>0.2</v>
      </c>
      <c r="E19">
        <v>7</v>
      </c>
    </row>
    <row r="20" spans="1:5" x14ac:dyDescent="0.3">
      <c r="A20">
        <v>0.03</v>
      </c>
      <c r="B20">
        <v>1</v>
      </c>
      <c r="D20">
        <v>0.2</v>
      </c>
      <c r="E20">
        <v>8</v>
      </c>
    </row>
    <row r="21" spans="1:5" x14ac:dyDescent="0.3">
      <c r="A21">
        <v>0.03</v>
      </c>
      <c r="B21">
        <v>2</v>
      </c>
      <c r="D21">
        <v>0.2</v>
      </c>
      <c r="E21">
        <v>9</v>
      </c>
    </row>
    <row r="22" spans="1:5" x14ac:dyDescent="0.3">
      <c r="A22">
        <v>0.03</v>
      </c>
      <c r="B22">
        <v>3</v>
      </c>
      <c r="D22">
        <v>0.2</v>
      </c>
      <c r="E22">
        <v>10</v>
      </c>
    </row>
    <row r="23" spans="1:5" x14ac:dyDescent="0.3">
      <c r="A23">
        <v>0.03</v>
      </c>
      <c r="B23">
        <v>4</v>
      </c>
      <c r="D23">
        <v>0.4</v>
      </c>
      <c r="E23">
        <v>0</v>
      </c>
    </row>
    <row r="24" spans="1:5" x14ac:dyDescent="0.3">
      <c r="A24">
        <v>0.03</v>
      </c>
      <c r="B24">
        <v>5</v>
      </c>
      <c r="D24">
        <v>0.4</v>
      </c>
      <c r="E24">
        <v>1</v>
      </c>
    </row>
    <row r="25" spans="1:5" x14ac:dyDescent="0.3">
      <c r="A25">
        <v>0.04</v>
      </c>
      <c r="B25">
        <v>0</v>
      </c>
      <c r="D25">
        <v>0.4</v>
      </c>
      <c r="E25">
        <v>2</v>
      </c>
    </row>
    <row r="26" spans="1:5" x14ac:dyDescent="0.3">
      <c r="A26">
        <v>0.04</v>
      </c>
      <c r="B26">
        <v>1</v>
      </c>
      <c r="D26">
        <v>0.4</v>
      </c>
      <c r="E26">
        <v>3</v>
      </c>
    </row>
    <row r="27" spans="1:5" x14ac:dyDescent="0.3">
      <c r="A27">
        <v>0.04</v>
      </c>
      <c r="B27">
        <v>2</v>
      </c>
      <c r="D27">
        <v>0.4</v>
      </c>
      <c r="E27">
        <v>4</v>
      </c>
    </row>
    <row r="28" spans="1:5" x14ac:dyDescent="0.3">
      <c r="A28">
        <v>0.04</v>
      </c>
      <c r="B28">
        <v>3</v>
      </c>
      <c r="D28">
        <v>0.4</v>
      </c>
      <c r="E28">
        <v>5</v>
      </c>
    </row>
    <row r="29" spans="1:5" x14ac:dyDescent="0.3">
      <c r="A29">
        <v>0.04</v>
      </c>
      <c r="B29">
        <v>4</v>
      </c>
      <c r="D29">
        <v>0.4</v>
      </c>
      <c r="E29">
        <v>6</v>
      </c>
    </row>
    <row r="30" spans="1:5" x14ac:dyDescent="0.3">
      <c r="A30">
        <v>0.04</v>
      </c>
      <c r="B30">
        <v>5</v>
      </c>
      <c r="D30">
        <v>0.4</v>
      </c>
      <c r="E30">
        <v>7</v>
      </c>
    </row>
    <row r="31" spans="1:5" x14ac:dyDescent="0.3">
      <c r="A31">
        <v>0.05</v>
      </c>
      <c r="B31">
        <v>0</v>
      </c>
      <c r="D31">
        <v>0.4</v>
      </c>
      <c r="E31">
        <v>8</v>
      </c>
    </row>
    <row r="32" spans="1:5" x14ac:dyDescent="0.3">
      <c r="A32">
        <v>0.05</v>
      </c>
      <c r="B32">
        <v>1</v>
      </c>
      <c r="D32">
        <v>0.4</v>
      </c>
      <c r="E32">
        <v>9</v>
      </c>
    </row>
    <row r="33" spans="1:5" x14ac:dyDescent="0.3">
      <c r="A33">
        <v>0.05</v>
      </c>
      <c r="B33">
        <v>2</v>
      </c>
      <c r="D33">
        <v>0.4</v>
      </c>
      <c r="E33">
        <v>10</v>
      </c>
    </row>
    <row r="34" spans="1:5" x14ac:dyDescent="0.3">
      <c r="A34">
        <v>0.05</v>
      </c>
      <c r="B34">
        <v>3</v>
      </c>
      <c r="D34">
        <v>0.6</v>
      </c>
      <c r="E34">
        <v>0</v>
      </c>
    </row>
    <row r="35" spans="1:5" x14ac:dyDescent="0.3">
      <c r="A35">
        <v>0.05</v>
      </c>
      <c r="B35">
        <v>4</v>
      </c>
      <c r="D35">
        <v>0.6</v>
      </c>
      <c r="E35">
        <v>1</v>
      </c>
    </row>
    <row r="36" spans="1:5" x14ac:dyDescent="0.3">
      <c r="A36">
        <v>0.05</v>
      </c>
      <c r="B36">
        <v>5</v>
      </c>
      <c r="D36">
        <v>0.6</v>
      </c>
      <c r="E36">
        <v>2</v>
      </c>
    </row>
    <row r="37" spans="1:5" x14ac:dyDescent="0.3">
      <c r="A37">
        <v>0.06</v>
      </c>
      <c r="B37">
        <v>0</v>
      </c>
      <c r="D37">
        <v>0.6</v>
      </c>
      <c r="E37">
        <v>3</v>
      </c>
    </row>
    <row r="38" spans="1:5" x14ac:dyDescent="0.3">
      <c r="A38">
        <v>0.06</v>
      </c>
      <c r="B38">
        <v>1</v>
      </c>
      <c r="D38">
        <v>0.6</v>
      </c>
      <c r="E38">
        <v>4</v>
      </c>
    </row>
    <row r="39" spans="1:5" x14ac:dyDescent="0.3">
      <c r="A39">
        <v>0.06</v>
      </c>
      <c r="B39">
        <v>2</v>
      </c>
      <c r="D39">
        <v>0.6</v>
      </c>
      <c r="E39">
        <v>5</v>
      </c>
    </row>
    <row r="40" spans="1:5" x14ac:dyDescent="0.3">
      <c r="A40">
        <v>0.06</v>
      </c>
      <c r="B40">
        <v>3</v>
      </c>
      <c r="D40">
        <v>0.6</v>
      </c>
      <c r="E40">
        <v>6</v>
      </c>
    </row>
    <row r="41" spans="1:5" x14ac:dyDescent="0.3">
      <c r="A41">
        <v>0.06</v>
      </c>
      <c r="B41">
        <v>4</v>
      </c>
      <c r="D41">
        <v>0.6</v>
      </c>
      <c r="E41">
        <v>7</v>
      </c>
    </row>
    <row r="42" spans="1:5" x14ac:dyDescent="0.3">
      <c r="A42">
        <v>0.06</v>
      </c>
      <c r="B42">
        <v>5</v>
      </c>
      <c r="D42">
        <v>0.6</v>
      </c>
      <c r="E42">
        <v>8</v>
      </c>
    </row>
    <row r="43" spans="1:5" x14ac:dyDescent="0.3">
      <c r="A43">
        <v>7.0000000000000007E-2</v>
      </c>
      <c r="B43">
        <v>0</v>
      </c>
      <c r="D43" s="17">
        <v>0.6</v>
      </c>
      <c r="E43" s="17">
        <v>9</v>
      </c>
    </row>
    <row r="44" spans="1:5" x14ac:dyDescent="0.3">
      <c r="A44">
        <v>7.0000000000000007E-2</v>
      </c>
      <c r="B44">
        <v>1</v>
      </c>
      <c r="D44" s="17">
        <v>0.6</v>
      </c>
      <c r="E44" s="17">
        <v>10</v>
      </c>
    </row>
    <row r="45" spans="1:5" x14ac:dyDescent="0.3">
      <c r="A45">
        <v>7.0000000000000007E-2</v>
      </c>
      <c r="B45">
        <v>2</v>
      </c>
    </row>
    <row r="46" spans="1:5" x14ac:dyDescent="0.3">
      <c r="A46">
        <v>7.0000000000000007E-2</v>
      </c>
      <c r="B46">
        <v>3</v>
      </c>
    </row>
    <row r="47" spans="1:5" x14ac:dyDescent="0.3">
      <c r="A47">
        <v>7.0000000000000007E-2</v>
      </c>
      <c r="B47">
        <v>4</v>
      </c>
    </row>
    <row r="48" spans="1:5" x14ac:dyDescent="0.3">
      <c r="A48">
        <v>7.0000000000000007E-2</v>
      </c>
      <c r="B48">
        <v>5</v>
      </c>
    </row>
    <row r="49" spans="1:2" x14ac:dyDescent="0.3">
      <c r="A49">
        <v>0.08</v>
      </c>
      <c r="B49">
        <v>0</v>
      </c>
    </row>
    <row r="50" spans="1:2" x14ac:dyDescent="0.3">
      <c r="A50">
        <v>0.08</v>
      </c>
      <c r="B50">
        <v>1</v>
      </c>
    </row>
    <row r="51" spans="1:2" x14ac:dyDescent="0.3">
      <c r="A51">
        <v>0.08</v>
      </c>
      <c r="B51">
        <v>2</v>
      </c>
    </row>
    <row r="52" spans="1:2" x14ac:dyDescent="0.3">
      <c r="A52">
        <v>0.08</v>
      </c>
      <c r="B52">
        <v>3</v>
      </c>
    </row>
    <row r="53" spans="1:2" x14ac:dyDescent="0.3">
      <c r="A53">
        <v>0.08</v>
      </c>
      <c r="B53">
        <v>4</v>
      </c>
    </row>
    <row r="54" spans="1:2" x14ac:dyDescent="0.3">
      <c r="A54">
        <v>0.08</v>
      </c>
      <c r="B54">
        <v>5</v>
      </c>
    </row>
    <row r="55" spans="1:2" x14ac:dyDescent="0.3">
      <c r="A55">
        <v>0.09</v>
      </c>
      <c r="B55">
        <v>0</v>
      </c>
    </row>
    <row r="56" spans="1:2" x14ac:dyDescent="0.3">
      <c r="A56">
        <v>0.09</v>
      </c>
      <c r="B56">
        <v>1</v>
      </c>
    </row>
    <row r="57" spans="1:2" x14ac:dyDescent="0.3">
      <c r="A57">
        <v>0.09</v>
      </c>
      <c r="B57">
        <v>2</v>
      </c>
    </row>
    <row r="58" spans="1:2" x14ac:dyDescent="0.3">
      <c r="A58">
        <v>0.09</v>
      </c>
      <c r="B58">
        <v>3</v>
      </c>
    </row>
    <row r="59" spans="1:2" x14ac:dyDescent="0.3">
      <c r="A59">
        <v>0.09</v>
      </c>
      <c r="B59">
        <v>4</v>
      </c>
    </row>
    <row r="60" spans="1:2" x14ac:dyDescent="0.3">
      <c r="A60">
        <v>0.09</v>
      </c>
      <c r="B60">
        <v>5</v>
      </c>
    </row>
    <row r="61" spans="1:2" x14ac:dyDescent="0.3">
      <c r="A61">
        <v>0.1</v>
      </c>
      <c r="B61">
        <v>0</v>
      </c>
    </row>
    <row r="62" spans="1:2" x14ac:dyDescent="0.3">
      <c r="A62">
        <v>0.1</v>
      </c>
      <c r="B62">
        <v>1</v>
      </c>
    </row>
    <row r="63" spans="1:2" x14ac:dyDescent="0.3">
      <c r="A63">
        <v>0.1</v>
      </c>
      <c r="B63">
        <v>2</v>
      </c>
    </row>
    <row r="64" spans="1:2" x14ac:dyDescent="0.3">
      <c r="A64">
        <v>0.1</v>
      </c>
      <c r="B64">
        <v>3</v>
      </c>
    </row>
    <row r="65" spans="1:2" x14ac:dyDescent="0.3">
      <c r="A65">
        <v>0.1</v>
      </c>
      <c r="B65">
        <v>4</v>
      </c>
    </row>
    <row r="66" spans="1:2" x14ac:dyDescent="0.3">
      <c r="A66">
        <v>0.1</v>
      </c>
      <c r="B66">
        <v>5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3C2DB-0310-4925-8631-9C00BB79E02C}">
  <dimension ref="A2:B6"/>
  <sheetViews>
    <sheetView workbookViewId="0">
      <selection activeCell="B6" sqref="B6"/>
    </sheetView>
  </sheetViews>
  <sheetFormatPr defaultRowHeight="14.4" x14ac:dyDescent="0.3"/>
  <cols>
    <col min="1" max="1" width="12.44140625" bestFit="1" customWidth="1"/>
  </cols>
  <sheetData>
    <row r="2" spans="1:2" x14ac:dyDescent="0.3">
      <c r="A2" t="b">
        <f>FALSE</f>
        <v>0</v>
      </c>
    </row>
    <row r="3" spans="1:2" x14ac:dyDescent="0.3">
      <c r="A3" t="b">
        <f>TRUE</f>
        <v>1</v>
      </c>
    </row>
    <row r="6" spans="1:2" x14ac:dyDescent="0.3">
      <c r="A6" t="s">
        <v>115</v>
      </c>
      <c r="B6">
        <f>398600.44189*10^9</f>
        <v>398600441890000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1436-891F-4A7D-9191-6F2AB663B08D}">
  <dimension ref="B2:U40"/>
  <sheetViews>
    <sheetView showGridLines="0" zoomScale="80" zoomScaleNormal="80" workbookViewId="0">
      <selection activeCell="B36" sqref="B36:C36"/>
    </sheetView>
  </sheetViews>
  <sheetFormatPr defaultColWidth="8.88671875" defaultRowHeight="14.4" x14ac:dyDescent="0.3"/>
  <cols>
    <col min="1" max="1" width="4.44140625" customWidth="1"/>
    <col min="2" max="2" width="19.5546875" bestFit="1" customWidth="1"/>
    <col min="3" max="3" width="18.33203125" customWidth="1"/>
    <col min="4" max="4" width="4.109375" customWidth="1"/>
    <col min="5" max="5" width="15.88671875" customWidth="1"/>
    <col min="6" max="6" width="25.88671875" customWidth="1"/>
    <col min="7" max="7" width="3.88671875" customWidth="1"/>
    <col min="8" max="8" width="15.88671875" customWidth="1"/>
    <col min="9" max="9" width="28.6640625" customWidth="1"/>
    <col min="10" max="10" width="4.6640625" customWidth="1"/>
    <col min="11" max="12" width="15.88671875" customWidth="1"/>
    <col min="13" max="13" width="4.33203125" customWidth="1"/>
    <col min="14" max="14" width="15.88671875" customWidth="1"/>
    <col min="15" max="15" width="17.33203125" customWidth="1"/>
    <col min="16" max="16" width="4.44140625" customWidth="1"/>
    <col min="17" max="18" width="15.88671875" customWidth="1"/>
    <col min="19" max="19" width="5.44140625" customWidth="1"/>
    <col min="20" max="20" width="15.88671875" customWidth="1"/>
    <col min="21" max="21" width="17.6640625" customWidth="1"/>
    <col min="22" max="22" width="8.33203125" bestFit="1" customWidth="1"/>
    <col min="25" max="25" width="8.33203125" bestFit="1" customWidth="1"/>
    <col min="26" max="26" width="7.5546875" bestFit="1" customWidth="1"/>
    <col min="27" max="27" width="8.33203125" bestFit="1" customWidth="1"/>
    <col min="28" max="28" width="14.88671875" bestFit="1" customWidth="1"/>
    <col min="29" max="29" width="7.6640625" bestFit="1" customWidth="1"/>
    <col min="30" max="30" width="8.33203125" bestFit="1" customWidth="1"/>
    <col min="31" max="31" width="8.109375" bestFit="1" customWidth="1"/>
    <col min="32" max="32" width="7.44140625" bestFit="1" customWidth="1"/>
    <col min="33" max="33" width="8.109375" bestFit="1" customWidth="1"/>
    <col min="34" max="35" width="7.6640625" bestFit="1" customWidth="1"/>
    <col min="36" max="36" width="7.5546875" bestFit="1" customWidth="1"/>
    <col min="37" max="38" width="7.6640625" bestFit="1" customWidth="1"/>
    <col min="39" max="39" width="7.5546875" bestFit="1" customWidth="1"/>
    <col min="40" max="40" width="3" bestFit="1" customWidth="1"/>
    <col min="41" max="41" width="6.33203125" bestFit="1" customWidth="1"/>
    <col min="42" max="42" width="12.44140625" bestFit="1" customWidth="1"/>
    <col min="43" max="43" width="14.5546875" bestFit="1" customWidth="1"/>
    <col min="44" max="44" width="7.88671875" bestFit="1" customWidth="1"/>
    <col min="45" max="45" width="10.88671875" bestFit="1" customWidth="1"/>
    <col min="46" max="46" width="2.5546875" bestFit="1" customWidth="1"/>
    <col min="47" max="47" width="6.44140625" bestFit="1" customWidth="1"/>
    <col min="48" max="48" width="5.109375" bestFit="1" customWidth="1"/>
    <col min="49" max="52" width="9.88671875" bestFit="1" customWidth="1"/>
    <col min="53" max="55" width="14.88671875" bestFit="1" customWidth="1"/>
  </cols>
  <sheetData>
    <row r="2" spans="2:21" ht="42" customHeight="1" x14ac:dyDescent="0.3">
      <c r="B2" s="18" t="s">
        <v>86</v>
      </c>
      <c r="C2" s="18"/>
      <c r="D2" s="18"/>
      <c r="E2" s="18"/>
      <c r="F2" s="18"/>
      <c r="G2" s="18"/>
      <c r="H2" s="18"/>
      <c r="I2" s="1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4" spans="2:21" ht="15" customHeight="1" x14ac:dyDescent="0.3">
      <c r="B4" s="19" t="s">
        <v>78</v>
      </c>
      <c r="C4" s="19"/>
      <c r="E4" s="19" t="s">
        <v>79</v>
      </c>
      <c r="F4" s="19"/>
      <c r="H4" s="19" t="s">
        <v>63</v>
      </c>
      <c r="I4" s="19"/>
      <c r="K4" s="19" t="s">
        <v>71</v>
      </c>
      <c r="L4" s="19"/>
      <c r="N4" s="19" t="s">
        <v>64</v>
      </c>
      <c r="O4" s="19"/>
      <c r="Q4" s="19" t="s">
        <v>80</v>
      </c>
      <c r="R4" s="19"/>
      <c r="T4" s="19" t="s">
        <v>81</v>
      </c>
      <c r="U4" s="19"/>
    </row>
    <row r="5" spans="2:21" s="2" customFormat="1" x14ac:dyDescent="0.3">
      <c r="B5" s="5" t="s">
        <v>77</v>
      </c>
      <c r="C5" s="5" t="s">
        <v>75</v>
      </c>
      <c r="E5" s="5" t="s">
        <v>77</v>
      </c>
      <c r="F5" s="5" t="s">
        <v>75</v>
      </c>
      <c r="H5" s="5" t="s">
        <v>77</v>
      </c>
      <c r="I5" s="5" t="s">
        <v>75</v>
      </c>
      <c r="K5" s="5" t="s">
        <v>77</v>
      </c>
      <c r="L5" s="5" t="s">
        <v>75</v>
      </c>
      <c r="N5" s="5" t="s">
        <v>77</v>
      </c>
      <c r="O5" s="5" t="s">
        <v>75</v>
      </c>
      <c r="Q5" s="5" t="s">
        <v>77</v>
      </c>
      <c r="R5" s="5" t="s">
        <v>75</v>
      </c>
      <c r="T5" s="5" t="s">
        <v>77</v>
      </c>
      <c r="U5" s="5" t="s">
        <v>75</v>
      </c>
    </row>
    <row r="6" spans="2:21" x14ac:dyDescent="0.3">
      <c r="B6" s="1" t="s">
        <v>56</v>
      </c>
      <c r="C6" s="1">
        <v>0.1</v>
      </c>
      <c r="E6" s="13" t="s">
        <v>111</v>
      </c>
      <c r="F6" s="1">
        <v>0</v>
      </c>
      <c r="G6" s="1"/>
      <c r="H6" s="1" t="s">
        <v>6</v>
      </c>
      <c r="I6" s="1">
        <f>25*10^3</f>
        <v>25000</v>
      </c>
      <c r="J6" s="1"/>
      <c r="K6" s="1" t="s">
        <v>49</v>
      </c>
      <c r="L6" s="1">
        <v>0</v>
      </c>
      <c r="M6" s="1"/>
      <c r="N6" s="1" t="s">
        <v>12</v>
      </c>
      <c r="O6" s="1" t="b">
        <v>1</v>
      </c>
      <c r="P6" s="1"/>
      <c r="Q6" s="1" t="s">
        <v>14</v>
      </c>
      <c r="R6" s="1" t="b">
        <v>0</v>
      </c>
      <c r="S6" s="1"/>
      <c r="T6" s="1" t="s">
        <v>16</v>
      </c>
      <c r="U6" s="1">
        <v>2.2000000000000002</v>
      </c>
    </row>
    <row r="7" spans="2:21" x14ac:dyDescent="0.3">
      <c r="B7" s="4" t="s">
        <v>57</v>
      </c>
      <c r="C7" s="4">
        <v>2</v>
      </c>
      <c r="E7" s="4" t="s">
        <v>112</v>
      </c>
      <c r="F7" s="4">
        <v>6878000</v>
      </c>
      <c r="G7" s="1"/>
      <c r="H7" s="4" t="s">
        <v>7</v>
      </c>
      <c r="I7" s="4">
        <v>0</v>
      </c>
      <c r="J7" s="1"/>
      <c r="K7" s="4" t="s">
        <v>50</v>
      </c>
      <c r="L7" s="4">
        <v>0</v>
      </c>
      <c r="M7" s="1"/>
      <c r="N7" s="4" t="s">
        <v>13</v>
      </c>
      <c r="O7" s="4">
        <v>75000</v>
      </c>
      <c r="P7" s="1"/>
      <c r="Q7" s="4" t="s">
        <v>15</v>
      </c>
      <c r="R7" s="1" t="b">
        <v>0</v>
      </c>
      <c r="S7" s="1"/>
      <c r="T7" s="4" t="s">
        <v>46</v>
      </c>
      <c r="U7" s="4">
        <v>0.2</v>
      </c>
    </row>
    <row r="8" spans="2:21" x14ac:dyDescent="0.3">
      <c r="B8" s="1"/>
      <c r="C8" s="1"/>
      <c r="E8" s="1" t="s">
        <v>2</v>
      </c>
      <c r="F8" s="1">
        <f>97.7*PI()/180</f>
        <v>1.70518667919846</v>
      </c>
      <c r="G8" s="1"/>
      <c r="H8" s="1" t="s">
        <v>8</v>
      </c>
      <c r="I8" s="1">
        <f>50*10^3</f>
        <v>50000</v>
      </c>
      <c r="J8" s="1"/>
      <c r="K8" s="1" t="s">
        <v>51</v>
      </c>
      <c r="L8" s="1">
        <v>0</v>
      </c>
      <c r="M8" s="1"/>
      <c r="N8" s="1"/>
      <c r="O8" s="1"/>
      <c r="P8" s="1"/>
      <c r="Q8" s="1"/>
      <c r="R8" s="1"/>
      <c r="S8" s="1"/>
      <c r="T8" s="1" t="s">
        <v>17</v>
      </c>
      <c r="U8" s="1">
        <v>23.748000000000001</v>
      </c>
    </row>
    <row r="9" spans="2:21" x14ac:dyDescent="0.3">
      <c r="B9" s="1"/>
      <c r="C9" s="1"/>
      <c r="E9" s="4" t="s">
        <v>113</v>
      </c>
      <c r="F9" s="4">
        <f>30*PI()/180</f>
        <v>0.52359877559829882</v>
      </c>
      <c r="G9" s="1"/>
      <c r="H9" s="4" t="s">
        <v>9</v>
      </c>
      <c r="I9" s="4">
        <v>0</v>
      </c>
      <c r="J9" s="1"/>
      <c r="K9" s="4" t="s">
        <v>52</v>
      </c>
      <c r="L9" s="4">
        <v>1</v>
      </c>
      <c r="M9" s="1"/>
      <c r="N9" s="1"/>
      <c r="O9" s="1"/>
      <c r="P9" s="1"/>
      <c r="Q9" s="1"/>
      <c r="R9" s="1"/>
      <c r="S9" s="1"/>
      <c r="T9" s="4" t="s">
        <v>18</v>
      </c>
      <c r="U9" s="4">
        <v>2.2000000000000002</v>
      </c>
    </row>
    <row r="10" spans="2:21" x14ac:dyDescent="0.3">
      <c r="B10" s="1"/>
      <c r="C10" s="1"/>
      <c r="E10" s="1" t="s">
        <v>5</v>
      </c>
      <c r="F10" s="1">
        <f>25*PI()/180</f>
        <v>0.43633231299858238</v>
      </c>
      <c r="G10" s="1"/>
      <c r="H10" s="1" t="s">
        <v>10</v>
      </c>
      <c r="I10" s="1">
        <f>SQRT(2*(Dados!$B$6/SQRT(((F7*(1-F6^2)/(1+F6*COS(F11)))+I6)^2 + (I7)^2 + (I8)^2) - Dados!$B$6/(2*(((SQRT(Dados!$B$6*F7*(1-F6^2)))^2/Dados!$B$6)/(1-F6^2))))-((I9-((SQRT(Dados!$B$6*F7*(1-F6^2)))/((F7*(1-F6^2)/(1+F6*COS(F11)))^2))*I7+(F6*SIN(F11)*SQRT(Dados!$B$6/(F7*(1-F6^2)))))^2-I11^2))-(((SQRT(Dados!$B$6*F7*(1-F6^2)))/((F7*(1-F6^2)/(1+F6*COS(F11)))^2))*(I6+(F7*(1-F6^2)/(1+F6*COS(F11)))))</f>
        <v>-55.490413472059117</v>
      </c>
      <c r="J10" s="1"/>
      <c r="K10" s="1" t="s">
        <v>53</v>
      </c>
      <c r="L10" s="1">
        <v>0</v>
      </c>
      <c r="M10" s="1"/>
      <c r="N10" s="1"/>
      <c r="O10" s="1"/>
      <c r="P10" s="1"/>
      <c r="Q10" s="1"/>
      <c r="R10" s="1"/>
      <c r="S10" s="1"/>
      <c r="T10" s="1" t="s">
        <v>47</v>
      </c>
      <c r="U10" s="1">
        <v>0.2</v>
      </c>
    </row>
    <row r="11" spans="2:21" x14ac:dyDescent="0.3">
      <c r="B11" s="1"/>
      <c r="C11" s="1"/>
      <c r="E11" s="4" t="s">
        <v>114</v>
      </c>
      <c r="F11" s="4">
        <v>0</v>
      </c>
      <c r="G11" s="1"/>
      <c r="H11" s="4" t="s">
        <v>11</v>
      </c>
      <c r="I11" s="4">
        <v>0</v>
      </c>
      <c r="J11" s="1"/>
      <c r="K11" s="4" t="s">
        <v>54</v>
      </c>
      <c r="L11" s="4">
        <v>0</v>
      </c>
      <c r="M11" s="1"/>
      <c r="N11" s="1"/>
      <c r="O11" s="1"/>
      <c r="P11" s="1"/>
      <c r="Q11" s="1"/>
      <c r="R11" s="1"/>
      <c r="S11" s="1"/>
      <c r="T11" s="4" t="s">
        <v>19</v>
      </c>
      <c r="U11" s="4">
        <v>23.748000000000001</v>
      </c>
    </row>
    <row r="12" spans="2:21" x14ac:dyDescent="0.3">
      <c r="B12" s="1"/>
      <c r="C12" s="1"/>
      <c r="E12" s="1"/>
      <c r="F12" s="1"/>
      <c r="G12" s="1"/>
      <c r="H12" s="1"/>
      <c r="I12" s="1"/>
      <c r="J12" s="1"/>
      <c r="K12" s="1" t="s">
        <v>55</v>
      </c>
      <c r="L12" s="1">
        <v>0.02</v>
      </c>
      <c r="M12" s="1"/>
      <c r="N12" s="1"/>
      <c r="O12" s="1"/>
      <c r="P12" s="1"/>
      <c r="Q12" s="1"/>
      <c r="R12" s="1"/>
      <c r="S12" s="1"/>
      <c r="T12" s="1" t="s">
        <v>20</v>
      </c>
      <c r="U12" s="1">
        <v>0.52327000000000001</v>
      </c>
    </row>
    <row r="13" spans="2:21" x14ac:dyDescent="0.3">
      <c r="B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4" t="s">
        <v>21</v>
      </c>
      <c r="U13" s="4">
        <v>0.29926999999999998</v>
      </c>
    </row>
    <row r="14" spans="2:21" x14ac:dyDescent="0.3">
      <c r="B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 t="s">
        <v>22</v>
      </c>
      <c r="U14" s="1">
        <v>0.40632000000000001</v>
      </c>
    </row>
    <row r="15" spans="2:21" x14ac:dyDescent="0.3">
      <c r="S15" s="3"/>
      <c r="T15" s="3"/>
      <c r="U15" s="3"/>
    </row>
    <row r="16" spans="2:21" ht="15" customHeight="1" x14ac:dyDescent="0.3">
      <c r="B16" s="19" t="s">
        <v>73</v>
      </c>
      <c r="C16" s="19"/>
      <c r="E16" s="19" t="s">
        <v>74</v>
      </c>
      <c r="F16" s="19"/>
      <c r="H16" s="19" t="s">
        <v>96</v>
      </c>
      <c r="I16" s="19"/>
    </row>
    <row r="17" spans="2:9" ht="15" customHeight="1" x14ac:dyDescent="0.3">
      <c r="B17" s="5" t="s">
        <v>77</v>
      </c>
      <c r="C17" s="5" t="s">
        <v>75</v>
      </c>
      <c r="E17" s="5" t="s">
        <v>77</v>
      </c>
      <c r="F17" s="5" t="s">
        <v>75</v>
      </c>
      <c r="H17" s="5" t="s">
        <v>77</v>
      </c>
      <c r="I17" s="5" t="s">
        <v>75</v>
      </c>
    </row>
    <row r="18" spans="2:9" x14ac:dyDescent="0.3">
      <c r="B18" s="1" t="s">
        <v>23</v>
      </c>
      <c r="C18" s="1">
        <v>0.01</v>
      </c>
      <c r="E18" s="1" t="s">
        <v>32</v>
      </c>
      <c r="F18" s="1">
        <v>2</v>
      </c>
      <c r="H18" s="1" t="s">
        <v>97</v>
      </c>
      <c r="I18" s="1">
        <v>25</v>
      </c>
    </row>
    <row r="19" spans="2:9" x14ac:dyDescent="0.3">
      <c r="B19" s="4" t="s">
        <v>24</v>
      </c>
      <c r="C19" s="4">
        <v>0</v>
      </c>
      <c r="E19" s="4" t="s">
        <v>33</v>
      </c>
      <c r="F19" s="4">
        <v>5</v>
      </c>
      <c r="I19" s="1"/>
    </row>
    <row r="20" spans="2:9" x14ac:dyDescent="0.3">
      <c r="B20" s="1" t="s">
        <v>25</v>
      </c>
      <c r="C20" s="1">
        <v>0.1</v>
      </c>
      <c r="E20" s="1" t="s">
        <v>34</v>
      </c>
      <c r="F20" s="1">
        <v>5</v>
      </c>
      <c r="I20" s="1"/>
    </row>
    <row r="21" spans="2:9" x14ac:dyDescent="0.3">
      <c r="B21" s="4" t="s">
        <v>26</v>
      </c>
      <c r="C21" s="4">
        <v>0.01</v>
      </c>
      <c r="E21" s="4" t="s">
        <v>35</v>
      </c>
      <c r="F21" s="4">
        <v>2</v>
      </c>
      <c r="I21" s="1"/>
    </row>
    <row r="22" spans="2:9" x14ac:dyDescent="0.3">
      <c r="B22" s="1" t="s">
        <v>27</v>
      </c>
      <c r="C22" s="1">
        <v>0</v>
      </c>
      <c r="E22" s="1" t="s">
        <v>36</v>
      </c>
      <c r="F22" s="1">
        <v>5</v>
      </c>
      <c r="I22" s="1"/>
    </row>
    <row r="23" spans="2:9" x14ac:dyDescent="0.3">
      <c r="B23" s="4" t="s">
        <v>28</v>
      </c>
      <c r="C23" s="4">
        <v>0.1</v>
      </c>
      <c r="E23" s="4" t="s">
        <v>37</v>
      </c>
      <c r="F23" s="4">
        <v>5</v>
      </c>
      <c r="I23" s="1"/>
    </row>
    <row r="24" spans="2:9" x14ac:dyDescent="0.3">
      <c r="B24" s="1" t="s">
        <v>29</v>
      </c>
      <c r="C24" s="1">
        <v>0.01</v>
      </c>
      <c r="D24" s="1"/>
      <c r="E24" s="1"/>
      <c r="F24" s="1"/>
      <c r="G24" s="1"/>
      <c r="H24" s="1"/>
      <c r="I24" s="1"/>
    </row>
    <row r="25" spans="2:9" x14ac:dyDescent="0.3">
      <c r="B25" s="4" t="s">
        <v>30</v>
      </c>
      <c r="C25" s="4">
        <v>0</v>
      </c>
      <c r="D25" s="1"/>
      <c r="E25" s="1"/>
      <c r="F25" s="1"/>
      <c r="G25" s="1"/>
      <c r="H25" s="1"/>
      <c r="I25" s="1"/>
    </row>
    <row r="26" spans="2:9" x14ac:dyDescent="0.3">
      <c r="B26" s="1" t="s">
        <v>31</v>
      </c>
      <c r="C26" s="1">
        <v>0.1</v>
      </c>
      <c r="D26" s="1"/>
      <c r="E26" s="1"/>
      <c r="F26" s="1"/>
      <c r="G26" s="1"/>
      <c r="H26" s="1"/>
      <c r="I26" s="1"/>
    </row>
    <row r="27" spans="2:9" x14ac:dyDescent="0.3">
      <c r="B27" s="1"/>
      <c r="C27" s="1"/>
      <c r="D27" s="1"/>
      <c r="E27" s="1"/>
      <c r="F27" s="1"/>
      <c r="G27" s="1"/>
      <c r="H27" s="1"/>
      <c r="I27" s="1"/>
    </row>
    <row r="28" spans="2:9" ht="15" customHeight="1" x14ac:dyDescent="0.3">
      <c r="B28" s="19" t="s">
        <v>82</v>
      </c>
      <c r="C28" s="19"/>
      <c r="D28" s="1"/>
      <c r="E28" s="19" t="s">
        <v>83</v>
      </c>
      <c r="F28" s="19"/>
      <c r="G28" s="1"/>
      <c r="H28" s="19" t="s">
        <v>109</v>
      </c>
      <c r="I28" s="19"/>
    </row>
    <row r="29" spans="2:9" x14ac:dyDescent="0.3">
      <c r="B29" s="5" t="s">
        <v>77</v>
      </c>
      <c r="C29" s="5" t="s">
        <v>75</v>
      </c>
      <c r="D29" s="1"/>
      <c r="E29" s="5" t="s">
        <v>77</v>
      </c>
      <c r="F29" s="5" t="s">
        <v>75</v>
      </c>
      <c r="G29" s="1"/>
      <c r="H29" s="5" t="s">
        <v>77</v>
      </c>
      <c r="I29" s="5" t="s">
        <v>75</v>
      </c>
    </row>
    <row r="30" spans="2:9" x14ac:dyDescent="0.3">
      <c r="B30" s="1" t="s">
        <v>107</v>
      </c>
      <c r="C30" s="1" t="b">
        <v>0</v>
      </c>
      <c r="D30" s="1"/>
      <c r="E30" s="1" t="s">
        <v>92</v>
      </c>
      <c r="F30" s="1" t="b">
        <v>0</v>
      </c>
      <c r="G30" s="1"/>
      <c r="H30" s="1" t="s">
        <v>104</v>
      </c>
      <c r="I30" s="1" t="b">
        <v>0</v>
      </c>
    </row>
    <row r="31" spans="2:9" x14ac:dyDescent="0.3">
      <c r="B31" s="1" t="s">
        <v>108</v>
      </c>
      <c r="C31" s="1" t="b">
        <v>0</v>
      </c>
      <c r="D31" s="1"/>
      <c r="E31" s="4" t="s">
        <v>93</v>
      </c>
      <c r="F31" s="4">
        <f>15*PI()/180</f>
        <v>0.26179938779914941</v>
      </c>
      <c r="G31" s="1"/>
      <c r="H31" s="4" t="s">
        <v>93</v>
      </c>
      <c r="I31" s="4">
        <f>15*PI()/180</f>
        <v>0.26179938779914941</v>
      </c>
    </row>
    <row r="32" spans="2:9" x14ac:dyDescent="0.3">
      <c r="B32" s="4" t="s">
        <v>38</v>
      </c>
      <c r="C32" s="4">
        <v>2</v>
      </c>
      <c r="D32" s="1"/>
      <c r="E32" s="1" t="s">
        <v>94</v>
      </c>
      <c r="F32" s="1">
        <v>2.9000000000000001E-2</v>
      </c>
      <c r="G32" s="1"/>
      <c r="H32" s="1" t="s">
        <v>94</v>
      </c>
      <c r="I32" s="1">
        <v>2.9000000000000001E-2</v>
      </c>
    </row>
    <row r="33" spans="2:9" x14ac:dyDescent="0.3">
      <c r="B33" s="1" t="s">
        <v>39</v>
      </c>
      <c r="C33" s="1">
        <v>2.5000000000000001E-2</v>
      </c>
      <c r="D33" s="1"/>
      <c r="E33" s="4" t="s">
        <v>95</v>
      </c>
      <c r="F33" s="4">
        <v>10000</v>
      </c>
      <c r="G33" s="1"/>
      <c r="H33" s="4" t="s">
        <v>95</v>
      </c>
      <c r="I33" s="4">
        <v>10000</v>
      </c>
    </row>
    <row r="34" spans="2:9" x14ac:dyDescent="0.3">
      <c r="B34" s="4" t="s">
        <v>40</v>
      </c>
      <c r="C34" s="4">
        <v>5.0000000000000001E-3</v>
      </c>
      <c r="D34" s="1"/>
      <c r="E34" s="1" t="s">
        <v>98</v>
      </c>
      <c r="F34" s="1">
        <v>10000</v>
      </c>
      <c r="G34" s="1"/>
      <c r="H34" s="1" t="s">
        <v>98</v>
      </c>
      <c r="I34" s="1">
        <v>10000</v>
      </c>
    </row>
    <row r="35" spans="2:9" x14ac:dyDescent="0.3">
      <c r="B35" s="1" t="s">
        <v>45</v>
      </c>
      <c r="C35" s="1">
        <v>1</v>
      </c>
      <c r="D35" s="1"/>
      <c r="E35" s="4" t="s">
        <v>99</v>
      </c>
      <c r="F35" s="4">
        <v>2</v>
      </c>
      <c r="G35" s="1"/>
      <c r="H35" s="4" t="s">
        <v>99</v>
      </c>
      <c r="I35" s="4">
        <v>2</v>
      </c>
    </row>
    <row r="36" spans="2:9" x14ac:dyDescent="0.3">
      <c r="B36" s="1" t="s">
        <v>41</v>
      </c>
      <c r="C36" s="1">
        <v>0.01</v>
      </c>
      <c r="D36" s="1"/>
      <c r="E36" s="1" t="s">
        <v>100</v>
      </c>
      <c r="F36" s="1">
        <v>7.7000000000000002E-3</v>
      </c>
      <c r="G36" s="1"/>
      <c r="H36" s="1" t="s">
        <v>100</v>
      </c>
      <c r="I36" s="1">
        <v>7.7000000000000002E-3</v>
      </c>
    </row>
    <row r="37" spans="2:9" x14ac:dyDescent="0.3">
      <c r="B37" s="4" t="s">
        <v>42</v>
      </c>
      <c r="C37" s="4">
        <v>1</v>
      </c>
      <c r="D37" s="1"/>
      <c r="E37" s="4" t="s">
        <v>101</v>
      </c>
      <c r="F37" s="4">
        <f>4.83*10^(-6)</f>
        <v>4.8299999999999995E-6</v>
      </c>
      <c r="G37" s="1"/>
      <c r="H37" s="4" t="s">
        <v>101</v>
      </c>
      <c r="I37" s="4">
        <f>4.83*10^(-6)</f>
        <v>4.8299999999999995E-6</v>
      </c>
    </row>
    <row r="38" spans="2:9" x14ac:dyDescent="0.3">
      <c r="B38" s="3" t="s">
        <v>130</v>
      </c>
      <c r="C38" s="1">
        <v>3</v>
      </c>
      <c r="E38" s="1" t="s">
        <v>102</v>
      </c>
      <c r="F38" s="1">
        <v>2.9000000000000001E-2</v>
      </c>
      <c r="H38" s="1" t="s">
        <v>102</v>
      </c>
      <c r="I38" s="1">
        <v>2.9000000000000001E-2</v>
      </c>
    </row>
    <row r="39" spans="2:9" x14ac:dyDescent="0.3">
      <c r="H39" s="4" t="s">
        <v>105</v>
      </c>
      <c r="I39" s="4">
        <v>1000</v>
      </c>
    </row>
    <row r="40" spans="2:9" x14ac:dyDescent="0.3">
      <c r="H40" s="1" t="s">
        <v>106</v>
      </c>
      <c r="I40" s="1">
        <v>1000</v>
      </c>
    </row>
  </sheetData>
  <mergeCells count="14">
    <mergeCell ref="B2:I2"/>
    <mergeCell ref="B4:C4"/>
    <mergeCell ref="E4:F4"/>
    <mergeCell ref="H4:I4"/>
    <mergeCell ref="K4:L4"/>
    <mergeCell ref="B28:C28"/>
    <mergeCell ref="E28:F28"/>
    <mergeCell ref="H28:I28"/>
    <mergeCell ref="Q4:R4"/>
    <mergeCell ref="T4:U4"/>
    <mergeCell ref="N4:O4"/>
    <mergeCell ref="B16:C16"/>
    <mergeCell ref="E16:F16"/>
    <mergeCell ref="H16:I1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BF602B77-7B87-487F-BA51-5EFF09513BE4}">
            <xm:f>NOT(ISERROR(SEARCH(TRUE,B1)))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6" operator="containsText" id="{054B3747-3F68-4571-8A1C-142BE3E373FF}">
            <xm:f>NOT(ISERROR(SEARCH(FALSE,B1)))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B1:U3 B4:D11 G4:U11 B12:U1048576</xm:sqref>
        </x14:conditionalFormatting>
        <x14:conditionalFormatting xmlns:xm="http://schemas.microsoft.com/office/excel/2006/main">
          <x14:cfRule type="containsText" priority="3" operator="containsText" id="{5904F235-64F3-4C93-BFE9-11CC01412F31}">
            <xm:f>NOT(ISERROR(SEARCH(TRUE,E4)))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4" operator="containsText" id="{AD7DB83A-D50C-4135-802D-90C736FC73A3}">
            <xm:f>NOT(ISERROR(SEARCH(FALSE,E4)))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E4:F5 F6 E7:F11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16968F-12F7-4F33-A517-A6447BC25576}">
          <x14:formula1>
            <xm:f>Dados!$A$2:$A$3</xm:f>
          </x14:formula1>
          <xm:sqref>F30 R6:R7 O6 I30 C30:C31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1FCF-8946-47EE-A9D9-033AC1691339}">
  <dimension ref="B2:U40"/>
  <sheetViews>
    <sheetView showGridLines="0" zoomScale="80" zoomScaleNormal="80" workbookViewId="0">
      <selection activeCell="B36" sqref="B36:C36"/>
    </sheetView>
  </sheetViews>
  <sheetFormatPr defaultColWidth="8.88671875" defaultRowHeight="14.4" x14ac:dyDescent="0.3"/>
  <cols>
    <col min="1" max="1" width="4.44140625" customWidth="1"/>
    <col min="2" max="2" width="19.5546875" bestFit="1" customWidth="1"/>
    <col min="3" max="3" width="18.33203125" customWidth="1"/>
    <col min="4" max="4" width="4.109375" customWidth="1"/>
    <col min="5" max="5" width="15.88671875" customWidth="1"/>
    <col min="6" max="6" width="25.88671875" customWidth="1"/>
    <col min="7" max="7" width="3.88671875" customWidth="1"/>
    <col min="8" max="8" width="15.88671875" customWidth="1"/>
    <col min="9" max="9" width="28.6640625" customWidth="1"/>
    <col min="10" max="10" width="4.6640625" customWidth="1"/>
    <col min="11" max="12" width="15.88671875" customWidth="1"/>
    <col min="13" max="13" width="4.33203125" customWidth="1"/>
    <col min="14" max="14" width="15.88671875" customWidth="1"/>
    <col min="15" max="15" width="17.33203125" customWidth="1"/>
    <col min="16" max="16" width="4.44140625" customWidth="1"/>
    <col min="17" max="18" width="15.88671875" customWidth="1"/>
    <col min="19" max="19" width="5.44140625" customWidth="1"/>
    <col min="20" max="20" width="15.88671875" customWidth="1"/>
    <col min="21" max="21" width="17.6640625" customWidth="1"/>
    <col min="22" max="22" width="8.33203125" bestFit="1" customWidth="1"/>
    <col min="25" max="25" width="8.33203125" bestFit="1" customWidth="1"/>
    <col min="26" max="26" width="7.5546875" bestFit="1" customWidth="1"/>
    <col min="27" max="27" width="8.33203125" bestFit="1" customWidth="1"/>
    <col min="28" max="28" width="14.88671875" bestFit="1" customWidth="1"/>
    <col min="29" max="29" width="7.6640625" bestFit="1" customWidth="1"/>
    <col min="30" max="30" width="8.33203125" bestFit="1" customWidth="1"/>
    <col min="31" max="31" width="8.109375" bestFit="1" customWidth="1"/>
    <col min="32" max="32" width="7.44140625" bestFit="1" customWidth="1"/>
    <col min="33" max="33" width="8.109375" bestFit="1" customWidth="1"/>
    <col min="34" max="35" width="7.6640625" bestFit="1" customWidth="1"/>
    <col min="36" max="36" width="7.5546875" bestFit="1" customWidth="1"/>
    <col min="37" max="38" width="7.6640625" bestFit="1" customWidth="1"/>
    <col min="39" max="39" width="7.5546875" bestFit="1" customWidth="1"/>
    <col min="40" max="40" width="3" bestFit="1" customWidth="1"/>
    <col min="41" max="41" width="6.33203125" bestFit="1" customWidth="1"/>
    <col min="42" max="42" width="12.44140625" bestFit="1" customWidth="1"/>
    <col min="43" max="43" width="14.5546875" bestFit="1" customWidth="1"/>
    <col min="44" max="44" width="7.88671875" bestFit="1" customWidth="1"/>
    <col min="45" max="45" width="10.88671875" bestFit="1" customWidth="1"/>
    <col min="46" max="46" width="2.5546875" bestFit="1" customWidth="1"/>
    <col min="47" max="47" width="6.44140625" bestFit="1" customWidth="1"/>
    <col min="48" max="48" width="5.109375" bestFit="1" customWidth="1"/>
    <col min="49" max="52" width="9.88671875" bestFit="1" customWidth="1"/>
    <col min="53" max="55" width="14.88671875" bestFit="1" customWidth="1"/>
  </cols>
  <sheetData>
    <row r="2" spans="2:21" ht="42" customHeight="1" x14ac:dyDescent="0.3">
      <c r="B2" s="18" t="s">
        <v>87</v>
      </c>
      <c r="C2" s="18"/>
      <c r="D2" s="18"/>
      <c r="E2" s="18"/>
      <c r="F2" s="18"/>
      <c r="G2" s="18"/>
      <c r="H2" s="18"/>
      <c r="I2" s="1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4" spans="2:21" ht="15" customHeight="1" x14ac:dyDescent="0.3">
      <c r="B4" s="19" t="s">
        <v>78</v>
      </c>
      <c r="C4" s="19"/>
      <c r="E4" s="19" t="s">
        <v>79</v>
      </c>
      <c r="F4" s="19"/>
      <c r="H4" s="19" t="s">
        <v>63</v>
      </c>
      <c r="I4" s="19"/>
      <c r="K4" s="19" t="s">
        <v>71</v>
      </c>
      <c r="L4" s="19"/>
      <c r="N4" s="19" t="s">
        <v>64</v>
      </c>
      <c r="O4" s="19"/>
      <c r="Q4" s="19" t="s">
        <v>80</v>
      </c>
      <c r="R4" s="19"/>
      <c r="T4" s="19" t="s">
        <v>81</v>
      </c>
      <c r="U4" s="19"/>
    </row>
    <row r="5" spans="2:21" s="2" customFormat="1" x14ac:dyDescent="0.3">
      <c r="B5" s="5" t="s">
        <v>77</v>
      </c>
      <c r="C5" s="5" t="s">
        <v>75</v>
      </c>
      <c r="E5" s="5" t="s">
        <v>77</v>
      </c>
      <c r="F5" s="5" t="s">
        <v>75</v>
      </c>
      <c r="H5" s="5" t="s">
        <v>77</v>
      </c>
      <c r="I5" s="5" t="s">
        <v>75</v>
      </c>
      <c r="K5" s="5" t="s">
        <v>77</v>
      </c>
      <c r="L5" s="5" t="s">
        <v>75</v>
      </c>
      <c r="N5" s="5" t="s">
        <v>77</v>
      </c>
      <c r="O5" s="5" t="s">
        <v>75</v>
      </c>
      <c r="Q5" s="5" t="s">
        <v>77</v>
      </c>
      <c r="R5" s="5" t="s">
        <v>75</v>
      </c>
      <c r="T5" s="5" t="s">
        <v>77</v>
      </c>
      <c r="U5" s="5" t="s">
        <v>75</v>
      </c>
    </row>
    <row r="6" spans="2:21" x14ac:dyDescent="0.3">
      <c r="B6" s="1" t="s">
        <v>56</v>
      </c>
      <c r="C6" s="1">
        <v>0.1</v>
      </c>
      <c r="E6" s="13" t="s">
        <v>111</v>
      </c>
      <c r="F6" s="1">
        <v>0</v>
      </c>
      <c r="G6" s="1"/>
      <c r="H6" s="1" t="s">
        <v>6</v>
      </c>
      <c r="I6" s="1">
        <f>25*10^3</f>
        <v>25000</v>
      </c>
      <c r="J6" s="1"/>
      <c r="K6" s="1" t="s">
        <v>49</v>
      </c>
      <c r="L6" s="1">
        <v>0</v>
      </c>
      <c r="M6" s="1"/>
      <c r="N6" s="1" t="s">
        <v>12</v>
      </c>
      <c r="O6" s="1" t="b">
        <v>1</v>
      </c>
      <c r="P6" s="1"/>
      <c r="Q6" s="1" t="s">
        <v>14</v>
      </c>
      <c r="R6" s="1" t="b">
        <v>0</v>
      </c>
      <c r="S6" s="1"/>
      <c r="T6" s="1" t="s">
        <v>16</v>
      </c>
      <c r="U6" s="1">
        <v>2.2000000000000002</v>
      </c>
    </row>
    <row r="7" spans="2:21" x14ac:dyDescent="0.3">
      <c r="B7" s="4" t="s">
        <v>57</v>
      </c>
      <c r="C7" s="4">
        <v>4</v>
      </c>
      <c r="E7" s="4" t="s">
        <v>112</v>
      </c>
      <c r="F7" s="4">
        <v>6878000</v>
      </c>
      <c r="G7" s="1"/>
      <c r="H7" s="4" t="s">
        <v>7</v>
      </c>
      <c r="I7" s="4">
        <v>0</v>
      </c>
      <c r="J7" s="1"/>
      <c r="K7" s="4" t="s">
        <v>50</v>
      </c>
      <c r="L7" s="4">
        <v>0</v>
      </c>
      <c r="M7" s="1"/>
      <c r="N7" s="4" t="s">
        <v>13</v>
      </c>
      <c r="O7" s="4">
        <v>55000</v>
      </c>
      <c r="P7" s="1"/>
      <c r="Q7" s="4" t="s">
        <v>15</v>
      </c>
      <c r="R7" s="1" t="b">
        <v>0</v>
      </c>
      <c r="S7" s="1"/>
      <c r="T7" s="4" t="s">
        <v>46</v>
      </c>
      <c r="U7" s="4">
        <v>0.2</v>
      </c>
    </row>
    <row r="8" spans="2:21" x14ac:dyDescent="0.3">
      <c r="B8" s="1"/>
      <c r="C8" s="1"/>
      <c r="E8" s="1" t="s">
        <v>2</v>
      </c>
      <c r="F8" s="1">
        <f>97.7*PI()/180</f>
        <v>1.70518667919846</v>
      </c>
      <c r="G8" s="1"/>
      <c r="H8" s="1" t="s">
        <v>8</v>
      </c>
      <c r="I8" s="1">
        <f>50*10^3</f>
        <v>50000</v>
      </c>
      <c r="J8" s="1"/>
      <c r="K8" s="1" t="s">
        <v>51</v>
      </c>
      <c r="L8" s="1">
        <v>0</v>
      </c>
      <c r="M8" s="1"/>
      <c r="N8" s="1"/>
      <c r="O8" s="1"/>
      <c r="P8" s="1"/>
      <c r="Q8" s="1"/>
      <c r="R8" s="1"/>
      <c r="S8" s="1"/>
      <c r="T8" s="1" t="s">
        <v>17</v>
      </c>
      <c r="U8" s="1">
        <v>23.748000000000001</v>
      </c>
    </row>
    <row r="9" spans="2:21" x14ac:dyDescent="0.3">
      <c r="B9" s="1"/>
      <c r="C9" s="1"/>
      <c r="E9" s="4" t="s">
        <v>113</v>
      </c>
      <c r="F9" s="4">
        <f>30*PI()/180</f>
        <v>0.52359877559829882</v>
      </c>
      <c r="G9" s="1"/>
      <c r="H9" s="4" t="s">
        <v>9</v>
      </c>
      <c r="I9" s="4">
        <v>0</v>
      </c>
      <c r="J9" s="1"/>
      <c r="K9" s="4" t="s">
        <v>52</v>
      </c>
      <c r="L9" s="4">
        <v>1</v>
      </c>
      <c r="M9" s="1"/>
      <c r="N9" s="1"/>
      <c r="O9" s="1"/>
      <c r="P9" s="1"/>
      <c r="Q9" s="1"/>
      <c r="R9" s="1"/>
      <c r="S9" s="1"/>
      <c r="T9" s="4" t="s">
        <v>18</v>
      </c>
      <c r="U9" s="4">
        <v>2.2000000000000002</v>
      </c>
    </row>
    <row r="10" spans="2:21" x14ac:dyDescent="0.3">
      <c r="B10" s="1"/>
      <c r="C10" s="1"/>
      <c r="E10" s="1" t="s">
        <v>5</v>
      </c>
      <c r="F10" s="1">
        <f>25*PI()/180</f>
        <v>0.43633231299858238</v>
      </c>
      <c r="G10" s="1"/>
      <c r="H10" s="1" t="s">
        <v>10</v>
      </c>
      <c r="I10" s="1">
        <f>SQRT(2*(Dados!$B$6/SQRT(((F7*(1-F6^2)/(1+F6*COS(F11)))+I6)^2 + (I7)^2 + (I8)^2) - Dados!$B$6/(2*(((SQRT(Dados!$B$6*F7*(1-F6^2)))^2/Dados!$B$6)/(1-F6^2))))-((I9-((SQRT(Dados!$B$6*F7*(1-F6^2)))/((F7*(1-F6^2)/(1+F6*COS(F11)))^2))*I7+(F6*SIN(F11)*SQRT(Dados!$B$6/(F7*(1-F6^2)))))^2-I11^2))-(((SQRT(Dados!$B$6*F7*(1-F6^2)))/((F7*(1-F6^2)/(1+F6*COS(F11)))^2))*(I6+(F7*(1-F6^2)/(1+F6*COS(F11)))))</f>
        <v>-55.490413472059117</v>
      </c>
      <c r="J10" s="1"/>
      <c r="K10" s="1" t="s">
        <v>53</v>
      </c>
      <c r="L10" s="1">
        <v>0</v>
      </c>
      <c r="M10" s="1"/>
      <c r="N10" s="1"/>
      <c r="O10" s="1"/>
      <c r="P10" s="1"/>
      <c r="Q10" s="1"/>
      <c r="R10" s="1"/>
      <c r="S10" s="1"/>
      <c r="T10" s="1" t="s">
        <v>47</v>
      </c>
      <c r="U10" s="1">
        <v>0.2</v>
      </c>
    </row>
    <row r="11" spans="2:21" x14ac:dyDescent="0.3">
      <c r="B11" s="1"/>
      <c r="C11" s="1"/>
      <c r="E11" s="4" t="s">
        <v>114</v>
      </c>
      <c r="F11" s="4">
        <v>0</v>
      </c>
      <c r="G11" s="1"/>
      <c r="H11" s="4" t="s">
        <v>11</v>
      </c>
      <c r="I11" s="4">
        <v>0</v>
      </c>
      <c r="J11" s="1"/>
      <c r="K11" s="4" t="s">
        <v>54</v>
      </c>
      <c r="L11" s="4">
        <v>0</v>
      </c>
      <c r="M11" s="1"/>
      <c r="N11" s="1"/>
      <c r="O11" s="1"/>
      <c r="P11" s="1"/>
      <c r="Q11" s="1"/>
      <c r="R11" s="1"/>
      <c r="S11" s="1"/>
      <c r="T11" s="4" t="s">
        <v>19</v>
      </c>
      <c r="U11" s="4">
        <v>23.748000000000001</v>
      </c>
    </row>
    <row r="12" spans="2:21" x14ac:dyDescent="0.3">
      <c r="B12" s="1"/>
      <c r="C12" s="1"/>
      <c r="E12" s="1"/>
      <c r="F12" s="1"/>
      <c r="G12" s="1"/>
      <c r="H12" s="1"/>
      <c r="I12" s="1"/>
      <c r="J12" s="1"/>
      <c r="K12" s="1" t="s">
        <v>55</v>
      </c>
      <c r="L12" s="1">
        <v>0.02</v>
      </c>
      <c r="M12" s="1"/>
      <c r="N12" s="1"/>
      <c r="O12" s="1"/>
      <c r="P12" s="1"/>
      <c r="Q12" s="1"/>
      <c r="R12" s="1"/>
      <c r="S12" s="1"/>
      <c r="T12" s="1" t="s">
        <v>20</v>
      </c>
      <c r="U12" s="1">
        <v>0.52327000000000001</v>
      </c>
    </row>
    <row r="13" spans="2:21" x14ac:dyDescent="0.3">
      <c r="B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4" t="s">
        <v>21</v>
      </c>
      <c r="U13" s="4">
        <v>0.29926999999999998</v>
      </c>
    </row>
    <row r="14" spans="2:21" x14ac:dyDescent="0.3">
      <c r="B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 t="s">
        <v>22</v>
      </c>
      <c r="U14" s="1">
        <v>0.40632000000000001</v>
      </c>
    </row>
    <row r="15" spans="2:21" x14ac:dyDescent="0.3">
      <c r="S15" s="3"/>
      <c r="T15" s="3"/>
      <c r="U15" s="3"/>
    </row>
    <row r="16" spans="2:21" ht="15" customHeight="1" x14ac:dyDescent="0.3">
      <c r="B16" s="19" t="s">
        <v>73</v>
      </c>
      <c r="C16" s="19"/>
      <c r="E16" s="19" t="s">
        <v>74</v>
      </c>
      <c r="F16" s="19"/>
      <c r="H16" s="19" t="s">
        <v>96</v>
      </c>
      <c r="I16" s="19"/>
    </row>
    <row r="17" spans="2:9" ht="15" customHeight="1" x14ac:dyDescent="0.3">
      <c r="B17" s="5" t="s">
        <v>77</v>
      </c>
      <c r="C17" s="5" t="s">
        <v>75</v>
      </c>
      <c r="E17" s="5" t="s">
        <v>77</v>
      </c>
      <c r="F17" s="5" t="s">
        <v>75</v>
      </c>
      <c r="H17" s="5" t="s">
        <v>77</v>
      </c>
      <c r="I17" s="5" t="s">
        <v>75</v>
      </c>
    </row>
    <row r="18" spans="2:9" x14ac:dyDescent="0.3">
      <c r="B18" s="1" t="s">
        <v>23</v>
      </c>
      <c r="C18" s="1">
        <v>0.01</v>
      </c>
      <c r="E18" s="1" t="s">
        <v>32</v>
      </c>
      <c r="F18" s="1">
        <v>2</v>
      </c>
      <c r="H18" s="1" t="s">
        <v>97</v>
      </c>
      <c r="I18" s="1">
        <v>25</v>
      </c>
    </row>
    <row r="19" spans="2:9" x14ac:dyDescent="0.3">
      <c r="B19" s="4" t="s">
        <v>24</v>
      </c>
      <c r="C19" s="4">
        <v>0</v>
      </c>
      <c r="E19" s="4" t="s">
        <v>33</v>
      </c>
      <c r="F19" s="4">
        <v>5</v>
      </c>
      <c r="I19" s="1"/>
    </row>
    <row r="20" spans="2:9" x14ac:dyDescent="0.3">
      <c r="B20" s="1" t="s">
        <v>25</v>
      </c>
      <c r="C20" s="1">
        <v>1</v>
      </c>
      <c r="E20" s="1" t="s">
        <v>34</v>
      </c>
      <c r="F20" s="1">
        <v>5</v>
      </c>
      <c r="I20" s="1"/>
    </row>
    <row r="21" spans="2:9" x14ac:dyDescent="0.3">
      <c r="B21" s="4" t="s">
        <v>26</v>
      </c>
      <c r="C21" s="4">
        <v>0.01</v>
      </c>
      <c r="E21" s="4" t="s">
        <v>35</v>
      </c>
      <c r="F21" s="4">
        <v>2</v>
      </c>
      <c r="I21" s="1"/>
    </row>
    <row r="22" spans="2:9" x14ac:dyDescent="0.3">
      <c r="B22" s="1" t="s">
        <v>27</v>
      </c>
      <c r="C22" s="1">
        <v>0</v>
      </c>
      <c r="E22" s="1" t="s">
        <v>36</v>
      </c>
      <c r="F22" s="1">
        <v>5</v>
      </c>
      <c r="I22" s="1"/>
    </row>
    <row r="23" spans="2:9" x14ac:dyDescent="0.3">
      <c r="B23" s="4" t="s">
        <v>28</v>
      </c>
      <c r="C23" s="4">
        <v>1</v>
      </c>
      <c r="E23" s="4" t="s">
        <v>37</v>
      </c>
      <c r="F23" s="4">
        <v>5</v>
      </c>
      <c r="I23" s="1"/>
    </row>
    <row r="24" spans="2:9" x14ac:dyDescent="0.3">
      <c r="B24" s="1" t="s">
        <v>29</v>
      </c>
      <c r="C24" s="1">
        <v>0.01</v>
      </c>
      <c r="D24" s="1"/>
      <c r="E24" s="1"/>
      <c r="F24" s="1"/>
      <c r="G24" s="1"/>
      <c r="H24" s="1"/>
      <c r="I24" s="1"/>
    </row>
    <row r="25" spans="2:9" x14ac:dyDescent="0.3">
      <c r="B25" s="4" t="s">
        <v>30</v>
      </c>
      <c r="C25" s="4">
        <v>0</v>
      </c>
      <c r="D25" s="1"/>
      <c r="E25" s="1"/>
      <c r="F25" s="1"/>
      <c r="G25" s="1"/>
      <c r="H25" s="1"/>
      <c r="I25" s="1"/>
    </row>
    <row r="26" spans="2:9" x14ac:dyDescent="0.3">
      <c r="B26" s="1" t="s">
        <v>31</v>
      </c>
      <c r="C26" s="1">
        <v>1</v>
      </c>
      <c r="D26" s="1"/>
      <c r="E26" s="1"/>
      <c r="F26" s="1"/>
      <c r="G26" s="1"/>
      <c r="H26" s="1"/>
      <c r="I26" s="1"/>
    </row>
    <row r="27" spans="2:9" x14ac:dyDescent="0.3">
      <c r="B27" s="1"/>
      <c r="C27" s="1"/>
      <c r="D27" s="1"/>
      <c r="E27" s="1"/>
      <c r="F27" s="1"/>
      <c r="G27" s="1"/>
      <c r="H27" s="1"/>
      <c r="I27" s="1"/>
    </row>
    <row r="28" spans="2:9" ht="15" customHeight="1" x14ac:dyDescent="0.3">
      <c r="B28" s="19" t="s">
        <v>82</v>
      </c>
      <c r="C28" s="19"/>
      <c r="D28" s="1"/>
      <c r="E28" s="19" t="s">
        <v>83</v>
      </c>
      <c r="F28" s="19"/>
      <c r="G28" s="1"/>
      <c r="H28" s="19" t="s">
        <v>109</v>
      </c>
      <c r="I28" s="19"/>
    </row>
    <row r="29" spans="2:9" x14ac:dyDescent="0.3">
      <c r="B29" s="5" t="s">
        <v>77</v>
      </c>
      <c r="C29" s="5" t="s">
        <v>75</v>
      </c>
      <c r="D29" s="1"/>
      <c r="E29" s="5" t="s">
        <v>77</v>
      </c>
      <c r="F29" s="5" t="s">
        <v>75</v>
      </c>
      <c r="G29" s="1"/>
      <c r="H29" s="5" t="s">
        <v>77</v>
      </c>
      <c r="I29" s="5" t="s">
        <v>75</v>
      </c>
    </row>
    <row r="30" spans="2:9" x14ac:dyDescent="0.3">
      <c r="B30" s="1" t="s">
        <v>107</v>
      </c>
      <c r="C30" s="1" t="b">
        <v>1</v>
      </c>
      <c r="D30" s="1"/>
      <c r="E30" s="1" t="s">
        <v>92</v>
      </c>
      <c r="F30" s="1" t="b">
        <v>0</v>
      </c>
      <c r="G30" s="1"/>
      <c r="H30" s="1" t="s">
        <v>104</v>
      </c>
      <c r="I30" s="1" t="b">
        <v>0</v>
      </c>
    </row>
    <row r="31" spans="2:9" x14ac:dyDescent="0.3">
      <c r="B31" s="1" t="s">
        <v>108</v>
      </c>
      <c r="C31" s="1" t="b">
        <v>0</v>
      </c>
      <c r="D31" s="1"/>
      <c r="E31" s="4" t="s">
        <v>93</v>
      </c>
      <c r="F31" s="4">
        <f>15*PI()/180</f>
        <v>0.26179938779914941</v>
      </c>
      <c r="G31" s="1"/>
      <c r="H31" s="4" t="s">
        <v>93</v>
      </c>
      <c r="I31" s="4">
        <f>15*PI()/180</f>
        <v>0.26179938779914941</v>
      </c>
    </row>
    <row r="32" spans="2:9" x14ac:dyDescent="0.3">
      <c r="B32" s="4" t="s">
        <v>38</v>
      </c>
      <c r="C32" s="4">
        <v>2</v>
      </c>
      <c r="D32" s="1"/>
      <c r="E32" s="1" t="s">
        <v>94</v>
      </c>
      <c r="F32" s="1">
        <v>2.9000000000000001E-2</v>
      </c>
      <c r="G32" s="1"/>
      <c r="H32" s="1" t="s">
        <v>94</v>
      </c>
      <c r="I32" s="1">
        <v>2.9000000000000001E-2</v>
      </c>
    </row>
    <row r="33" spans="2:9" x14ac:dyDescent="0.3">
      <c r="B33" s="1" t="s">
        <v>39</v>
      </c>
      <c r="C33" s="1">
        <v>2.5000000000000001E-2</v>
      </c>
      <c r="D33" s="1"/>
      <c r="E33" s="4" t="s">
        <v>95</v>
      </c>
      <c r="F33" s="4">
        <v>10000</v>
      </c>
      <c r="G33" s="1"/>
      <c r="H33" s="4" t="s">
        <v>95</v>
      </c>
      <c r="I33" s="4">
        <v>10000</v>
      </c>
    </row>
    <row r="34" spans="2:9" x14ac:dyDescent="0.3">
      <c r="B34" s="4" t="s">
        <v>40</v>
      </c>
      <c r="C34" s="4">
        <v>5.0000000000000001E-3</v>
      </c>
      <c r="D34" s="1"/>
      <c r="E34" s="1" t="s">
        <v>98</v>
      </c>
      <c r="F34" s="1">
        <v>10000</v>
      </c>
      <c r="G34" s="1"/>
      <c r="H34" s="1" t="s">
        <v>98</v>
      </c>
      <c r="I34" s="1">
        <v>10000</v>
      </c>
    </row>
    <row r="35" spans="2:9" x14ac:dyDescent="0.3">
      <c r="B35" s="1" t="s">
        <v>45</v>
      </c>
      <c r="C35" s="1">
        <v>1</v>
      </c>
      <c r="D35" s="1"/>
      <c r="E35" s="4" t="s">
        <v>99</v>
      </c>
      <c r="F35" s="4">
        <v>2</v>
      </c>
      <c r="G35" s="1"/>
      <c r="H35" s="4" t="s">
        <v>99</v>
      </c>
      <c r="I35" s="4">
        <v>2</v>
      </c>
    </row>
    <row r="36" spans="2:9" x14ac:dyDescent="0.3">
      <c r="B36" s="1" t="s">
        <v>41</v>
      </c>
      <c r="C36" s="1">
        <v>0.01</v>
      </c>
      <c r="D36" s="1"/>
      <c r="E36" s="1" t="s">
        <v>100</v>
      </c>
      <c r="F36" s="1">
        <v>7.7000000000000002E-3</v>
      </c>
      <c r="G36" s="1"/>
      <c r="H36" s="1" t="s">
        <v>100</v>
      </c>
      <c r="I36" s="1">
        <v>7.7000000000000002E-3</v>
      </c>
    </row>
    <row r="37" spans="2:9" x14ac:dyDescent="0.3">
      <c r="B37" s="4" t="s">
        <v>42</v>
      </c>
      <c r="C37" s="4">
        <v>1</v>
      </c>
      <c r="D37" s="1"/>
      <c r="E37" s="4" t="s">
        <v>101</v>
      </c>
      <c r="F37" s="4">
        <f>4.83*10^(-6)</f>
        <v>4.8299999999999995E-6</v>
      </c>
      <c r="G37" s="1"/>
      <c r="H37" s="4" t="s">
        <v>101</v>
      </c>
      <c r="I37" s="4">
        <f>4.83*10^(-6)</f>
        <v>4.8299999999999995E-6</v>
      </c>
    </row>
    <row r="38" spans="2:9" x14ac:dyDescent="0.3">
      <c r="B38" s="3" t="s">
        <v>130</v>
      </c>
      <c r="C38" s="1">
        <v>3</v>
      </c>
      <c r="E38" s="1" t="s">
        <v>102</v>
      </c>
      <c r="F38" s="1">
        <v>2.9000000000000001E-2</v>
      </c>
      <c r="H38" s="1" t="s">
        <v>102</v>
      </c>
      <c r="I38" s="1">
        <v>2.9000000000000001E-2</v>
      </c>
    </row>
    <row r="39" spans="2:9" x14ac:dyDescent="0.3">
      <c r="H39" s="4" t="s">
        <v>105</v>
      </c>
      <c r="I39" s="4">
        <v>1000</v>
      </c>
    </row>
    <row r="40" spans="2:9" x14ac:dyDescent="0.3">
      <c r="H40" s="1" t="s">
        <v>106</v>
      </c>
      <c r="I40" s="1">
        <v>1000</v>
      </c>
    </row>
  </sheetData>
  <mergeCells count="14">
    <mergeCell ref="B2:I2"/>
    <mergeCell ref="B4:C4"/>
    <mergeCell ref="E4:F4"/>
    <mergeCell ref="H4:I4"/>
    <mergeCell ref="K4:L4"/>
    <mergeCell ref="B28:C28"/>
    <mergeCell ref="E28:F28"/>
    <mergeCell ref="H28:I28"/>
    <mergeCell ref="Q4:R4"/>
    <mergeCell ref="T4:U4"/>
    <mergeCell ref="N4:O4"/>
    <mergeCell ref="B16:C16"/>
    <mergeCell ref="E16:F16"/>
    <mergeCell ref="H16:I1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614B3EBB-7272-4046-8C26-D4147CCEDAA4}">
            <xm:f>NOT(ISERROR(SEARCH(TRUE,B1)))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8" operator="containsText" id="{847E646E-4BEB-4390-AD57-7A5E70656C3B}">
            <xm:f>NOT(ISERROR(SEARCH(FALSE,B1)))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B1:U3 B4:D12 G4:U12 B13:U1048576</xm:sqref>
        </x14:conditionalFormatting>
        <x14:conditionalFormatting xmlns:xm="http://schemas.microsoft.com/office/excel/2006/main">
          <x14:cfRule type="containsText" priority="3" operator="containsText" id="{ED5BF3E2-DA08-4C13-92BD-11C9DDFE2FCC}">
            <xm:f>NOT(ISERROR(SEARCH(TRUE,E4)))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4" operator="containsText" id="{F02E4B60-7C55-4965-87FD-58F0DB6C5B4F}">
            <xm:f>NOT(ISERROR(SEARCH(FALSE,E4)))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E4:F5 F6 E7:F12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51B167-1F44-4473-B2B8-B212C5A6AC6C}">
          <x14:formula1>
            <xm:f>Dados!$A$2:$A$3</xm:f>
          </x14:formula1>
          <xm:sqref>O6 R6:R7 F30 I30 C30:C31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D204-AE89-4ADB-8A79-DD844425A8E4}">
  <dimension ref="B2:U40"/>
  <sheetViews>
    <sheetView showGridLines="0" zoomScale="80" zoomScaleNormal="80" workbookViewId="0">
      <selection activeCell="B36" sqref="B36:C36"/>
    </sheetView>
  </sheetViews>
  <sheetFormatPr defaultColWidth="8.88671875" defaultRowHeight="14.4" x14ac:dyDescent="0.3"/>
  <cols>
    <col min="1" max="1" width="4.44140625" customWidth="1"/>
    <col min="2" max="2" width="19.5546875" bestFit="1" customWidth="1"/>
    <col min="3" max="3" width="18.33203125" customWidth="1"/>
    <col min="4" max="4" width="4.109375" customWidth="1"/>
    <col min="5" max="5" width="15.88671875" customWidth="1"/>
    <col min="6" max="6" width="25.88671875" customWidth="1"/>
    <col min="7" max="7" width="3.88671875" customWidth="1"/>
    <col min="8" max="8" width="15.88671875" customWidth="1"/>
    <col min="9" max="9" width="28.6640625" customWidth="1"/>
    <col min="10" max="10" width="4.6640625" customWidth="1"/>
    <col min="11" max="12" width="15.88671875" customWidth="1"/>
    <col min="13" max="13" width="4.33203125" customWidth="1"/>
    <col min="14" max="14" width="15.88671875" customWidth="1"/>
    <col min="15" max="15" width="17.33203125" customWidth="1"/>
    <col min="16" max="16" width="4.44140625" customWidth="1"/>
    <col min="17" max="18" width="15.88671875" customWidth="1"/>
    <col min="19" max="19" width="5.44140625" customWidth="1"/>
    <col min="20" max="20" width="15.88671875" customWidth="1"/>
    <col min="21" max="21" width="17.6640625" customWidth="1"/>
    <col min="22" max="22" width="8.33203125" bestFit="1" customWidth="1"/>
    <col min="25" max="25" width="8.33203125" bestFit="1" customWidth="1"/>
    <col min="26" max="26" width="7.5546875" bestFit="1" customWidth="1"/>
    <col min="27" max="27" width="8.33203125" bestFit="1" customWidth="1"/>
    <col min="28" max="28" width="14.88671875" bestFit="1" customWidth="1"/>
    <col min="29" max="29" width="7.6640625" bestFit="1" customWidth="1"/>
    <col min="30" max="30" width="8.33203125" bestFit="1" customWidth="1"/>
    <col min="31" max="31" width="8.109375" bestFit="1" customWidth="1"/>
    <col min="32" max="32" width="7.44140625" bestFit="1" customWidth="1"/>
    <col min="33" max="33" width="8.109375" bestFit="1" customWidth="1"/>
    <col min="34" max="35" width="7.6640625" bestFit="1" customWidth="1"/>
    <col min="36" max="36" width="7.5546875" bestFit="1" customWidth="1"/>
    <col min="37" max="38" width="7.6640625" bestFit="1" customWidth="1"/>
    <col min="39" max="39" width="7.5546875" bestFit="1" customWidth="1"/>
    <col min="40" max="40" width="3" bestFit="1" customWidth="1"/>
    <col min="41" max="41" width="6.33203125" bestFit="1" customWidth="1"/>
    <col min="42" max="42" width="12.44140625" bestFit="1" customWidth="1"/>
    <col min="43" max="43" width="14.5546875" bestFit="1" customWidth="1"/>
    <col min="44" max="44" width="7.88671875" bestFit="1" customWidth="1"/>
    <col min="45" max="45" width="10.88671875" bestFit="1" customWidth="1"/>
    <col min="46" max="46" width="2.5546875" bestFit="1" customWidth="1"/>
    <col min="47" max="47" width="6.44140625" bestFit="1" customWidth="1"/>
    <col min="48" max="48" width="5.109375" bestFit="1" customWidth="1"/>
    <col min="49" max="52" width="9.88671875" bestFit="1" customWidth="1"/>
    <col min="53" max="55" width="14.88671875" bestFit="1" customWidth="1"/>
  </cols>
  <sheetData>
    <row r="2" spans="2:21" ht="42" customHeight="1" x14ac:dyDescent="0.3">
      <c r="B2" s="18" t="s">
        <v>88</v>
      </c>
      <c r="C2" s="18"/>
      <c r="D2" s="18"/>
      <c r="E2" s="18"/>
      <c r="F2" s="18"/>
      <c r="G2" s="18"/>
      <c r="H2" s="18"/>
      <c r="I2" s="1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4" spans="2:21" ht="15" customHeight="1" x14ac:dyDescent="0.3">
      <c r="B4" s="19" t="s">
        <v>78</v>
      </c>
      <c r="C4" s="19"/>
      <c r="E4" s="19" t="s">
        <v>79</v>
      </c>
      <c r="F4" s="19"/>
      <c r="H4" s="19" t="s">
        <v>63</v>
      </c>
      <c r="I4" s="19"/>
      <c r="K4" s="19" t="s">
        <v>71</v>
      </c>
      <c r="L4" s="19"/>
      <c r="N4" s="19" t="s">
        <v>64</v>
      </c>
      <c r="O4" s="19"/>
      <c r="Q4" s="19" t="s">
        <v>80</v>
      </c>
      <c r="R4" s="19"/>
      <c r="T4" s="19" t="s">
        <v>81</v>
      </c>
      <c r="U4" s="19"/>
    </row>
    <row r="5" spans="2:21" s="2" customFormat="1" x14ac:dyDescent="0.3">
      <c r="B5" s="5" t="s">
        <v>77</v>
      </c>
      <c r="C5" s="5" t="s">
        <v>75</v>
      </c>
      <c r="E5" s="5" t="s">
        <v>77</v>
      </c>
      <c r="F5" s="5" t="s">
        <v>75</v>
      </c>
      <c r="H5" s="5" t="s">
        <v>77</v>
      </c>
      <c r="I5" s="5" t="s">
        <v>75</v>
      </c>
      <c r="K5" s="5" t="s">
        <v>77</v>
      </c>
      <c r="L5" s="5" t="s">
        <v>75</v>
      </c>
      <c r="N5" s="5" t="s">
        <v>77</v>
      </c>
      <c r="O5" s="5" t="s">
        <v>75</v>
      </c>
      <c r="Q5" s="5" t="s">
        <v>77</v>
      </c>
      <c r="R5" s="5" t="s">
        <v>75</v>
      </c>
      <c r="T5" s="5" t="s">
        <v>77</v>
      </c>
      <c r="U5" s="5" t="s">
        <v>75</v>
      </c>
    </row>
    <row r="6" spans="2:21" x14ac:dyDescent="0.3">
      <c r="B6" s="1" t="s">
        <v>56</v>
      </c>
      <c r="C6" s="1">
        <v>0.01</v>
      </c>
      <c r="E6" s="13" t="s">
        <v>111</v>
      </c>
      <c r="F6" s="1">
        <v>0</v>
      </c>
      <c r="G6" s="1"/>
      <c r="H6" s="1" t="s">
        <v>6</v>
      </c>
      <c r="I6" s="1">
        <f>25*10^3</f>
        <v>25000</v>
      </c>
      <c r="J6" s="1"/>
      <c r="K6" s="1" t="s">
        <v>49</v>
      </c>
      <c r="L6" s="1">
        <v>0</v>
      </c>
      <c r="M6" s="1"/>
      <c r="N6" s="1" t="s">
        <v>12</v>
      </c>
      <c r="O6" s="1" t="b">
        <v>1</v>
      </c>
      <c r="P6" s="1"/>
      <c r="Q6" s="1" t="s">
        <v>14</v>
      </c>
      <c r="R6" s="1" t="b">
        <v>0</v>
      </c>
      <c r="S6" s="1"/>
      <c r="T6" s="1" t="s">
        <v>16</v>
      </c>
      <c r="U6" s="1">
        <v>2.2000000000000002</v>
      </c>
    </row>
    <row r="7" spans="2:21" x14ac:dyDescent="0.3">
      <c r="B7" s="4" t="s">
        <v>57</v>
      </c>
      <c r="C7" s="4">
        <v>4</v>
      </c>
      <c r="E7" s="4" t="s">
        <v>112</v>
      </c>
      <c r="F7" s="4">
        <v>6878000</v>
      </c>
      <c r="G7" s="1"/>
      <c r="H7" s="4" t="s">
        <v>7</v>
      </c>
      <c r="I7" s="4">
        <v>0</v>
      </c>
      <c r="J7" s="1"/>
      <c r="K7" s="4" t="s">
        <v>50</v>
      </c>
      <c r="L7" s="4">
        <v>0</v>
      </c>
      <c r="M7" s="1"/>
      <c r="N7" s="4" t="s">
        <v>13</v>
      </c>
      <c r="O7" s="4">
        <v>55000</v>
      </c>
      <c r="P7" s="1"/>
      <c r="Q7" s="4" t="s">
        <v>15</v>
      </c>
      <c r="R7" s="1" t="b">
        <v>0</v>
      </c>
      <c r="S7" s="1"/>
      <c r="T7" s="4" t="s">
        <v>46</v>
      </c>
      <c r="U7" s="4">
        <v>0.2</v>
      </c>
    </row>
    <row r="8" spans="2:21" x14ac:dyDescent="0.3">
      <c r="B8" s="1"/>
      <c r="C8" s="1"/>
      <c r="E8" s="1" t="s">
        <v>2</v>
      </c>
      <c r="F8" s="1">
        <f>97.7*PI()/180</f>
        <v>1.70518667919846</v>
      </c>
      <c r="G8" s="1"/>
      <c r="H8" s="1" t="s">
        <v>8</v>
      </c>
      <c r="I8" s="1">
        <f>50*10^3</f>
        <v>50000</v>
      </c>
      <c r="J8" s="1"/>
      <c r="K8" s="1" t="s">
        <v>51</v>
      </c>
      <c r="L8" s="1">
        <v>0</v>
      </c>
      <c r="M8" s="1"/>
      <c r="N8" s="1"/>
      <c r="O8" s="1"/>
      <c r="P8" s="1"/>
      <c r="Q8" s="1"/>
      <c r="R8" s="1"/>
      <c r="S8" s="1"/>
      <c r="T8" s="1" t="s">
        <v>17</v>
      </c>
      <c r="U8" s="1">
        <v>23.748000000000001</v>
      </c>
    </row>
    <row r="9" spans="2:21" x14ac:dyDescent="0.3">
      <c r="B9" s="1"/>
      <c r="C9" s="1"/>
      <c r="E9" s="4" t="s">
        <v>113</v>
      </c>
      <c r="F9" s="4">
        <f>30*PI()/180</f>
        <v>0.52359877559829882</v>
      </c>
      <c r="G9" s="1"/>
      <c r="H9" s="4" t="s">
        <v>9</v>
      </c>
      <c r="I9" s="4">
        <v>0</v>
      </c>
      <c r="J9" s="1"/>
      <c r="K9" s="4" t="s">
        <v>52</v>
      </c>
      <c r="L9" s="4">
        <v>1</v>
      </c>
      <c r="M9" s="1"/>
      <c r="N9" s="1"/>
      <c r="O9" s="1"/>
      <c r="P9" s="1"/>
      <c r="Q9" s="1"/>
      <c r="R9" s="1"/>
      <c r="S9" s="1"/>
      <c r="T9" s="4" t="s">
        <v>18</v>
      </c>
      <c r="U9" s="4">
        <v>2.2000000000000002</v>
      </c>
    </row>
    <row r="10" spans="2:21" x14ac:dyDescent="0.3">
      <c r="B10" s="1"/>
      <c r="C10" s="1"/>
      <c r="E10" s="1" t="s">
        <v>5</v>
      </c>
      <c r="F10" s="1">
        <f>25*PI()/180</f>
        <v>0.43633231299858238</v>
      </c>
      <c r="G10" s="1"/>
      <c r="H10" s="1" t="s">
        <v>10</v>
      </c>
      <c r="I10" s="1">
        <f>SQRT(2*(Dados!$B$6/SQRT(((F7*(1-F6^2)/(1+F6*COS(F11)))+I6)^2 + (I7)^2 + (I8)^2) - Dados!$B$6/(2*(((SQRT(Dados!$B$6*F7*(1-F6^2)))^2/Dados!$B$6)/(1-F6^2))))-((I9-((SQRT(Dados!$B$6*F7*(1-F6^2)))/((F7*(1-F6^2)/(1+F6*COS(F11)))^2))*I7+(F6*SIN(F11)*SQRT(Dados!$B$6/(F7*(1-F6^2)))))^2-I11^2))-(((SQRT(Dados!$B$6*F7*(1-F6^2)))/((F7*(1-F6^2)/(1+F6*COS(F11)))^2))*(I6+(F7*(1-F6^2)/(1+F6*COS(F11)))))</f>
        <v>-55.490413472059117</v>
      </c>
      <c r="J10" s="1"/>
      <c r="K10" s="1" t="s">
        <v>53</v>
      </c>
      <c r="L10" s="1">
        <v>0</v>
      </c>
      <c r="M10" s="1"/>
      <c r="N10" s="1"/>
      <c r="O10" s="1"/>
      <c r="P10" s="1"/>
      <c r="Q10" s="1"/>
      <c r="R10" s="1"/>
      <c r="S10" s="1"/>
      <c r="T10" s="1" t="s">
        <v>47</v>
      </c>
      <c r="U10" s="1">
        <v>0.2</v>
      </c>
    </row>
    <row r="11" spans="2:21" x14ac:dyDescent="0.3">
      <c r="B11" s="1"/>
      <c r="C11" s="1"/>
      <c r="E11" s="4" t="s">
        <v>114</v>
      </c>
      <c r="F11" s="4">
        <v>0</v>
      </c>
      <c r="G11" s="1"/>
      <c r="H11" s="4" t="s">
        <v>11</v>
      </c>
      <c r="I11" s="4">
        <v>0</v>
      </c>
      <c r="J11" s="1"/>
      <c r="K11" s="4" t="s">
        <v>54</v>
      </c>
      <c r="L11" s="4">
        <v>0</v>
      </c>
      <c r="M11" s="1"/>
      <c r="N11" s="1"/>
      <c r="O11" s="1"/>
      <c r="P11" s="1"/>
      <c r="Q11" s="1"/>
      <c r="R11" s="1"/>
      <c r="S11" s="1"/>
      <c r="T11" s="4" t="s">
        <v>19</v>
      </c>
      <c r="U11" s="4">
        <v>23.748000000000001</v>
      </c>
    </row>
    <row r="12" spans="2:21" x14ac:dyDescent="0.3">
      <c r="B12" s="1"/>
      <c r="C12" s="1"/>
      <c r="E12" s="1"/>
      <c r="F12" s="1"/>
      <c r="G12" s="1"/>
      <c r="H12" s="1"/>
      <c r="I12" s="1"/>
      <c r="J12" s="1"/>
      <c r="K12" s="1" t="s">
        <v>55</v>
      </c>
      <c r="L12" s="1">
        <v>0.02</v>
      </c>
      <c r="M12" s="1"/>
      <c r="N12" s="1"/>
      <c r="O12" s="1"/>
      <c r="P12" s="1"/>
      <c r="Q12" s="1"/>
      <c r="R12" s="1"/>
      <c r="S12" s="1"/>
      <c r="T12" s="1" t="s">
        <v>20</v>
      </c>
      <c r="U12" s="1">
        <v>0.52327000000000001</v>
      </c>
    </row>
    <row r="13" spans="2:21" x14ac:dyDescent="0.3">
      <c r="B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4" t="s">
        <v>21</v>
      </c>
      <c r="U13" s="4">
        <v>0.29926999999999998</v>
      </c>
    </row>
    <row r="14" spans="2:21" x14ac:dyDescent="0.3">
      <c r="B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 t="s">
        <v>22</v>
      </c>
      <c r="U14" s="1">
        <v>0.40632000000000001</v>
      </c>
    </row>
    <row r="15" spans="2:21" x14ac:dyDescent="0.3">
      <c r="S15" s="3"/>
      <c r="T15" s="3"/>
      <c r="U15" s="3"/>
    </row>
    <row r="16" spans="2:21" ht="15" customHeight="1" x14ac:dyDescent="0.3">
      <c r="B16" s="19" t="s">
        <v>73</v>
      </c>
      <c r="C16" s="19"/>
      <c r="E16" s="19" t="s">
        <v>74</v>
      </c>
      <c r="F16" s="19"/>
      <c r="H16" s="19" t="s">
        <v>96</v>
      </c>
      <c r="I16" s="19"/>
    </row>
    <row r="17" spans="2:9" ht="15" customHeight="1" x14ac:dyDescent="0.3">
      <c r="B17" s="5" t="s">
        <v>77</v>
      </c>
      <c r="C17" s="5" t="s">
        <v>75</v>
      </c>
      <c r="E17" s="5" t="s">
        <v>77</v>
      </c>
      <c r="F17" s="5" t="s">
        <v>75</v>
      </c>
      <c r="H17" s="5" t="s">
        <v>77</v>
      </c>
      <c r="I17" s="5" t="s">
        <v>75</v>
      </c>
    </row>
    <row r="18" spans="2:9" x14ac:dyDescent="0.3">
      <c r="B18" s="1" t="s">
        <v>23</v>
      </c>
      <c r="C18" s="1">
        <v>0.01</v>
      </c>
      <c r="E18" s="1" t="s">
        <v>32</v>
      </c>
      <c r="F18" s="1">
        <v>2</v>
      </c>
      <c r="H18" s="1" t="s">
        <v>97</v>
      </c>
      <c r="I18" s="1">
        <v>25</v>
      </c>
    </row>
    <row r="19" spans="2:9" x14ac:dyDescent="0.3">
      <c r="B19" s="4" t="s">
        <v>24</v>
      </c>
      <c r="C19" s="4">
        <v>0</v>
      </c>
      <c r="E19" s="4" t="s">
        <v>33</v>
      </c>
      <c r="F19" s="4">
        <v>5</v>
      </c>
      <c r="I19" s="1"/>
    </row>
    <row r="20" spans="2:9" x14ac:dyDescent="0.3">
      <c r="B20" s="1" t="s">
        <v>25</v>
      </c>
      <c r="C20" s="1">
        <v>1</v>
      </c>
      <c r="E20" s="1" t="s">
        <v>34</v>
      </c>
      <c r="F20" s="1">
        <v>5</v>
      </c>
      <c r="I20" s="1"/>
    </row>
    <row r="21" spans="2:9" x14ac:dyDescent="0.3">
      <c r="B21" s="4" t="s">
        <v>26</v>
      </c>
      <c r="C21" s="4">
        <v>0.01</v>
      </c>
      <c r="E21" s="4" t="s">
        <v>35</v>
      </c>
      <c r="F21" s="4">
        <v>2</v>
      </c>
      <c r="I21" s="1"/>
    </row>
    <row r="22" spans="2:9" x14ac:dyDescent="0.3">
      <c r="B22" s="1" t="s">
        <v>27</v>
      </c>
      <c r="C22" s="1">
        <v>0</v>
      </c>
      <c r="E22" s="1" t="s">
        <v>36</v>
      </c>
      <c r="F22" s="1">
        <v>5</v>
      </c>
      <c r="I22" s="1"/>
    </row>
    <row r="23" spans="2:9" x14ac:dyDescent="0.3">
      <c r="B23" s="4" t="s">
        <v>28</v>
      </c>
      <c r="C23" s="4">
        <v>1</v>
      </c>
      <c r="E23" s="4" t="s">
        <v>37</v>
      </c>
      <c r="F23" s="4">
        <v>5</v>
      </c>
      <c r="I23" s="1"/>
    </row>
    <row r="24" spans="2:9" x14ac:dyDescent="0.3">
      <c r="B24" s="1" t="s">
        <v>29</v>
      </c>
      <c r="C24" s="1">
        <v>0.01</v>
      </c>
      <c r="D24" s="1"/>
      <c r="E24" s="1"/>
      <c r="F24" s="1"/>
      <c r="G24" s="1"/>
      <c r="H24" s="1"/>
      <c r="I24" s="1"/>
    </row>
    <row r="25" spans="2:9" x14ac:dyDescent="0.3">
      <c r="B25" s="4" t="s">
        <v>30</v>
      </c>
      <c r="C25" s="4">
        <v>0</v>
      </c>
      <c r="D25" s="1"/>
      <c r="E25" s="1"/>
      <c r="F25" s="1"/>
      <c r="G25" s="1"/>
      <c r="H25" s="1"/>
      <c r="I25" s="1"/>
    </row>
    <row r="26" spans="2:9" x14ac:dyDescent="0.3">
      <c r="B26" s="1" t="s">
        <v>31</v>
      </c>
      <c r="C26" s="1">
        <v>1</v>
      </c>
      <c r="D26" s="1"/>
      <c r="E26" s="1"/>
      <c r="F26" s="1"/>
      <c r="G26" s="1"/>
      <c r="H26" s="1"/>
      <c r="I26" s="1"/>
    </row>
    <row r="27" spans="2:9" x14ac:dyDescent="0.3">
      <c r="B27" s="1"/>
      <c r="C27" s="1"/>
      <c r="D27" s="1"/>
      <c r="E27" s="1"/>
      <c r="F27" s="1"/>
      <c r="G27" s="1"/>
      <c r="H27" s="1"/>
      <c r="I27" s="1"/>
    </row>
    <row r="28" spans="2:9" ht="15" customHeight="1" x14ac:dyDescent="0.3">
      <c r="B28" s="19" t="s">
        <v>82</v>
      </c>
      <c r="C28" s="19"/>
      <c r="D28" s="1"/>
      <c r="E28" s="19" t="s">
        <v>83</v>
      </c>
      <c r="F28" s="19"/>
      <c r="G28" s="1"/>
      <c r="H28" s="19" t="s">
        <v>109</v>
      </c>
      <c r="I28" s="19"/>
    </row>
    <row r="29" spans="2:9" x14ac:dyDescent="0.3">
      <c r="B29" s="5" t="s">
        <v>77</v>
      </c>
      <c r="C29" s="5" t="s">
        <v>75</v>
      </c>
      <c r="D29" s="1"/>
      <c r="E29" s="5" t="s">
        <v>77</v>
      </c>
      <c r="F29" s="5" t="s">
        <v>75</v>
      </c>
      <c r="G29" s="1"/>
      <c r="H29" s="5" t="s">
        <v>77</v>
      </c>
      <c r="I29" s="5" t="s">
        <v>75</v>
      </c>
    </row>
    <row r="30" spans="2:9" x14ac:dyDescent="0.3">
      <c r="B30" s="1" t="s">
        <v>107</v>
      </c>
      <c r="C30" s="1" t="b">
        <v>1</v>
      </c>
      <c r="D30" s="1"/>
      <c r="E30" s="1" t="s">
        <v>92</v>
      </c>
      <c r="F30" s="1" t="b">
        <v>0</v>
      </c>
      <c r="G30" s="1"/>
      <c r="H30" s="1" t="s">
        <v>104</v>
      </c>
      <c r="I30" s="1" t="b">
        <v>0</v>
      </c>
    </row>
    <row r="31" spans="2:9" x14ac:dyDescent="0.3">
      <c r="B31" s="1" t="s">
        <v>108</v>
      </c>
      <c r="C31" s="1" t="b">
        <v>1</v>
      </c>
      <c r="D31" s="1"/>
      <c r="E31" s="4" t="s">
        <v>93</v>
      </c>
      <c r="F31" s="4">
        <f>15*PI()/180</f>
        <v>0.26179938779914941</v>
      </c>
      <c r="G31" s="1"/>
      <c r="H31" s="4" t="s">
        <v>93</v>
      </c>
      <c r="I31" s="4">
        <f>15*PI()/180</f>
        <v>0.26179938779914941</v>
      </c>
    </row>
    <row r="32" spans="2:9" x14ac:dyDescent="0.3">
      <c r="B32" s="4" t="s">
        <v>38</v>
      </c>
      <c r="C32" s="4">
        <v>2</v>
      </c>
      <c r="D32" s="1"/>
      <c r="E32" s="1" t="s">
        <v>94</v>
      </c>
      <c r="F32" s="1">
        <v>2.9000000000000001E-2</v>
      </c>
      <c r="G32" s="1"/>
      <c r="H32" s="1" t="s">
        <v>94</v>
      </c>
      <c r="I32" s="1">
        <v>2.9000000000000001E-2</v>
      </c>
    </row>
    <row r="33" spans="2:9" x14ac:dyDescent="0.3">
      <c r="B33" s="1" t="s">
        <v>39</v>
      </c>
      <c r="C33" s="1">
        <v>2.5000000000000001E-2</v>
      </c>
      <c r="D33" s="1"/>
      <c r="E33" s="4" t="s">
        <v>95</v>
      </c>
      <c r="F33" s="4">
        <v>10000</v>
      </c>
      <c r="G33" s="1"/>
      <c r="H33" s="4" t="s">
        <v>95</v>
      </c>
      <c r="I33" s="4">
        <v>10000</v>
      </c>
    </row>
    <row r="34" spans="2:9" x14ac:dyDescent="0.3">
      <c r="B34" s="4" t="s">
        <v>40</v>
      </c>
      <c r="C34" s="4">
        <v>5.0000000000000001E-3</v>
      </c>
      <c r="D34" s="1"/>
      <c r="E34" s="1" t="s">
        <v>98</v>
      </c>
      <c r="F34" s="1">
        <v>10000</v>
      </c>
      <c r="G34" s="1"/>
      <c r="H34" s="1" t="s">
        <v>98</v>
      </c>
      <c r="I34" s="1">
        <v>10000</v>
      </c>
    </row>
    <row r="35" spans="2:9" x14ac:dyDescent="0.3">
      <c r="B35" s="1" t="s">
        <v>45</v>
      </c>
      <c r="C35" s="1">
        <v>1</v>
      </c>
      <c r="D35" s="1"/>
      <c r="E35" s="4" t="s">
        <v>99</v>
      </c>
      <c r="F35" s="4">
        <v>2</v>
      </c>
      <c r="G35" s="1"/>
      <c r="H35" s="4" t="s">
        <v>99</v>
      </c>
      <c r="I35" s="4">
        <v>2</v>
      </c>
    </row>
    <row r="36" spans="2:9" x14ac:dyDescent="0.3">
      <c r="B36" s="1" t="s">
        <v>41</v>
      </c>
      <c r="C36" s="1">
        <v>0.01</v>
      </c>
      <c r="D36" s="1"/>
      <c r="E36" s="1" t="s">
        <v>100</v>
      </c>
      <c r="F36" s="1">
        <v>7.7000000000000002E-3</v>
      </c>
      <c r="G36" s="1"/>
      <c r="H36" s="1" t="s">
        <v>100</v>
      </c>
      <c r="I36" s="1">
        <v>7.7000000000000002E-3</v>
      </c>
    </row>
    <row r="37" spans="2:9" x14ac:dyDescent="0.3">
      <c r="B37" s="4" t="s">
        <v>42</v>
      </c>
      <c r="C37" s="4">
        <v>1</v>
      </c>
      <c r="D37" s="1"/>
      <c r="E37" s="4" t="s">
        <v>101</v>
      </c>
      <c r="F37" s="4">
        <f>4.83*10^(-6)</f>
        <v>4.8299999999999995E-6</v>
      </c>
      <c r="G37" s="1"/>
      <c r="H37" s="4" t="s">
        <v>101</v>
      </c>
      <c r="I37" s="4">
        <f>4.83*10^(-6)</f>
        <v>4.8299999999999995E-6</v>
      </c>
    </row>
    <row r="38" spans="2:9" x14ac:dyDescent="0.3">
      <c r="B38" s="3" t="s">
        <v>130</v>
      </c>
      <c r="C38" s="1">
        <v>3</v>
      </c>
      <c r="E38" s="1" t="s">
        <v>102</v>
      </c>
      <c r="F38" s="1">
        <v>2.9000000000000001E-2</v>
      </c>
      <c r="H38" s="1" t="s">
        <v>102</v>
      </c>
      <c r="I38" s="1">
        <v>2.9000000000000001E-2</v>
      </c>
    </row>
    <row r="39" spans="2:9" x14ac:dyDescent="0.3">
      <c r="H39" s="4" t="s">
        <v>105</v>
      </c>
      <c r="I39" s="4">
        <v>1000</v>
      </c>
    </row>
    <row r="40" spans="2:9" x14ac:dyDescent="0.3">
      <c r="H40" s="1" t="s">
        <v>106</v>
      </c>
      <c r="I40" s="1">
        <v>1000</v>
      </c>
    </row>
  </sheetData>
  <mergeCells count="14">
    <mergeCell ref="B2:I2"/>
    <mergeCell ref="B4:C4"/>
    <mergeCell ref="E4:F4"/>
    <mergeCell ref="H4:I4"/>
    <mergeCell ref="K4:L4"/>
    <mergeCell ref="B28:C28"/>
    <mergeCell ref="E28:F28"/>
    <mergeCell ref="H28:I28"/>
    <mergeCell ref="Q4:R4"/>
    <mergeCell ref="T4:U4"/>
    <mergeCell ref="N4:O4"/>
    <mergeCell ref="B16:C16"/>
    <mergeCell ref="E16:F16"/>
    <mergeCell ref="H16:I16"/>
  </mergeCells>
  <dataValidations count="1">
    <dataValidation type="list" allowBlank="1" showInputMessage="1" showErrorMessage="1" sqref="O8" xr:uid="{0C2818CD-D700-4D0A-9E2C-326EFC15A708}">
      <formula1>$O$17:$O$18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5E97E227-AE2E-4B46-AA25-D8E0190F669E}">
            <xm:f>NOT(ISERROR(SEARCH(TRUE,B1)))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8" operator="containsText" id="{93B04814-9C39-4D46-967A-EF3274D9C9A0}">
            <xm:f>NOT(ISERROR(SEARCH(FALSE,B1)))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B1:U3 B4:D12 G4:U12 B13:U1048576</xm:sqref>
        </x14:conditionalFormatting>
        <x14:conditionalFormatting xmlns:xm="http://schemas.microsoft.com/office/excel/2006/main">
          <x14:cfRule type="containsText" priority="3" operator="containsText" id="{9434E760-F6EF-4550-A680-22FEA0920E11}">
            <xm:f>NOT(ISERROR(SEARCH(TRUE,E4)))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4" operator="containsText" id="{7C056F29-49FC-45D3-88DD-A8C8AFC7A147}">
            <xm:f>NOT(ISERROR(SEARCH(FALSE,E4)))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E4:F5 F6 E7:F12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201E86-898C-4C00-82F9-4B5264DB5368}">
          <x14:formula1>
            <xm:f>Dados!$A$2:$A$3</xm:f>
          </x14:formula1>
          <xm:sqref>O6 R6:R7 F30 I30 C30:C31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BC02-511D-4F30-AFDA-52CD7FF99FC9}">
  <dimension ref="B2:U40"/>
  <sheetViews>
    <sheetView showGridLines="0" topLeftCell="A11" zoomScale="80" zoomScaleNormal="80" workbookViewId="0">
      <selection activeCell="B36" sqref="B36:C36"/>
    </sheetView>
  </sheetViews>
  <sheetFormatPr defaultColWidth="8.88671875" defaultRowHeight="14.4" x14ac:dyDescent="0.3"/>
  <cols>
    <col min="1" max="1" width="4.44140625" customWidth="1"/>
    <col min="2" max="2" width="19.5546875" bestFit="1" customWidth="1"/>
    <col min="3" max="3" width="18.33203125" customWidth="1"/>
    <col min="4" max="4" width="4.109375" customWidth="1"/>
    <col min="5" max="5" width="15.88671875" customWidth="1"/>
    <col min="6" max="6" width="25.88671875" customWidth="1"/>
    <col min="7" max="7" width="3.88671875" customWidth="1"/>
    <col min="8" max="8" width="15.88671875" customWidth="1"/>
    <col min="9" max="9" width="28.6640625" customWidth="1"/>
    <col min="10" max="10" width="4.6640625" customWidth="1"/>
    <col min="11" max="12" width="15.88671875" customWidth="1"/>
    <col min="13" max="13" width="4.33203125" customWidth="1"/>
    <col min="14" max="14" width="15.88671875" customWidth="1"/>
    <col min="15" max="15" width="17.33203125" customWidth="1"/>
    <col min="16" max="16" width="4.44140625" customWidth="1"/>
    <col min="17" max="18" width="15.88671875" customWidth="1"/>
    <col min="19" max="19" width="5.44140625" customWidth="1"/>
    <col min="20" max="20" width="15.88671875" customWidth="1"/>
    <col min="21" max="21" width="17.6640625" customWidth="1"/>
    <col min="22" max="22" width="8.33203125" bestFit="1" customWidth="1"/>
    <col min="25" max="25" width="8.33203125" bestFit="1" customWidth="1"/>
    <col min="26" max="26" width="7.5546875" bestFit="1" customWidth="1"/>
    <col min="27" max="27" width="8.33203125" bestFit="1" customWidth="1"/>
    <col min="28" max="28" width="14.88671875" bestFit="1" customWidth="1"/>
    <col min="29" max="29" width="7.6640625" bestFit="1" customWidth="1"/>
    <col min="30" max="30" width="8.33203125" bestFit="1" customWidth="1"/>
    <col min="31" max="31" width="8.109375" bestFit="1" customWidth="1"/>
    <col min="32" max="32" width="7.44140625" bestFit="1" customWidth="1"/>
    <col min="33" max="33" width="8.109375" bestFit="1" customWidth="1"/>
    <col min="34" max="35" width="7.6640625" bestFit="1" customWidth="1"/>
    <col min="36" max="36" width="7.5546875" bestFit="1" customWidth="1"/>
    <col min="37" max="38" width="7.6640625" bestFit="1" customWidth="1"/>
    <col min="39" max="39" width="7.5546875" bestFit="1" customWidth="1"/>
    <col min="40" max="40" width="3" bestFit="1" customWidth="1"/>
    <col min="41" max="41" width="6.33203125" bestFit="1" customWidth="1"/>
    <col min="42" max="42" width="12.44140625" bestFit="1" customWidth="1"/>
    <col min="43" max="43" width="14.5546875" bestFit="1" customWidth="1"/>
    <col min="44" max="44" width="7.88671875" bestFit="1" customWidth="1"/>
    <col min="45" max="45" width="10.88671875" bestFit="1" customWidth="1"/>
    <col min="46" max="46" width="2.5546875" bestFit="1" customWidth="1"/>
    <col min="47" max="47" width="6.44140625" bestFit="1" customWidth="1"/>
    <col min="48" max="48" width="5.109375" bestFit="1" customWidth="1"/>
    <col min="49" max="52" width="9.88671875" bestFit="1" customWidth="1"/>
    <col min="53" max="55" width="14.88671875" bestFit="1" customWidth="1"/>
  </cols>
  <sheetData>
    <row r="2" spans="2:21" ht="42" customHeight="1" x14ac:dyDescent="0.3">
      <c r="B2" s="18" t="s">
        <v>103</v>
      </c>
      <c r="C2" s="18"/>
      <c r="D2" s="18"/>
      <c r="E2" s="18"/>
      <c r="F2" s="18"/>
      <c r="G2" s="18"/>
      <c r="H2" s="18"/>
      <c r="I2" s="1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4" spans="2:21" ht="15" customHeight="1" x14ac:dyDescent="0.3">
      <c r="B4" s="19" t="s">
        <v>78</v>
      </c>
      <c r="C4" s="19"/>
      <c r="E4" s="19" t="s">
        <v>79</v>
      </c>
      <c r="F4" s="19"/>
      <c r="H4" s="19" t="s">
        <v>63</v>
      </c>
      <c r="I4" s="19"/>
      <c r="K4" s="19" t="s">
        <v>71</v>
      </c>
      <c r="L4" s="19"/>
      <c r="N4" s="19" t="s">
        <v>64</v>
      </c>
      <c r="O4" s="19"/>
      <c r="Q4" s="19" t="s">
        <v>80</v>
      </c>
      <c r="R4" s="19"/>
      <c r="T4" s="19" t="s">
        <v>81</v>
      </c>
      <c r="U4" s="19"/>
    </row>
    <row r="5" spans="2:21" s="2" customFormat="1" x14ac:dyDescent="0.3">
      <c r="B5" s="5" t="s">
        <v>77</v>
      </c>
      <c r="C5" s="5" t="s">
        <v>75</v>
      </c>
      <c r="E5" s="5" t="s">
        <v>77</v>
      </c>
      <c r="F5" s="5" t="s">
        <v>75</v>
      </c>
      <c r="H5" s="5" t="s">
        <v>77</v>
      </c>
      <c r="I5" s="5" t="s">
        <v>75</v>
      </c>
      <c r="K5" s="5" t="s">
        <v>77</v>
      </c>
      <c r="L5" s="5" t="s">
        <v>75</v>
      </c>
      <c r="N5" s="5" t="s">
        <v>77</v>
      </c>
      <c r="O5" s="5" t="s">
        <v>75</v>
      </c>
      <c r="Q5" s="5" t="s">
        <v>77</v>
      </c>
      <c r="R5" s="5" t="s">
        <v>75</v>
      </c>
      <c r="T5" s="5" t="s">
        <v>77</v>
      </c>
      <c r="U5" s="5" t="s">
        <v>75</v>
      </c>
    </row>
    <row r="6" spans="2:21" x14ac:dyDescent="0.3">
      <c r="B6" s="1" t="s">
        <v>56</v>
      </c>
      <c r="C6" s="1">
        <v>0.1</v>
      </c>
      <c r="E6" s="13" t="s">
        <v>111</v>
      </c>
      <c r="F6" s="1">
        <v>0</v>
      </c>
      <c r="G6" s="1"/>
      <c r="H6" s="1" t="s">
        <v>6</v>
      </c>
      <c r="I6" s="1">
        <f>25*10^3</f>
        <v>25000</v>
      </c>
      <c r="J6" s="1"/>
      <c r="K6" s="1" t="s">
        <v>49</v>
      </c>
      <c r="L6" s="1">
        <v>0</v>
      </c>
      <c r="M6" s="1"/>
      <c r="N6" s="1" t="s">
        <v>12</v>
      </c>
      <c r="O6" s="1" t="b">
        <v>1</v>
      </c>
      <c r="P6" s="1"/>
      <c r="Q6" s="1" t="s">
        <v>14</v>
      </c>
      <c r="R6" s="1" t="b">
        <v>0</v>
      </c>
      <c r="S6" s="1"/>
      <c r="T6" s="1" t="s">
        <v>16</v>
      </c>
      <c r="U6" s="1">
        <v>2.2000000000000002</v>
      </c>
    </row>
    <row r="7" spans="2:21" x14ac:dyDescent="0.3">
      <c r="B7" s="4" t="s">
        <v>57</v>
      </c>
      <c r="C7" s="4">
        <v>4</v>
      </c>
      <c r="E7" s="4" t="s">
        <v>112</v>
      </c>
      <c r="F7" s="4">
        <v>6878000</v>
      </c>
      <c r="G7" s="1"/>
      <c r="H7" s="4" t="s">
        <v>7</v>
      </c>
      <c r="I7" s="4">
        <v>0</v>
      </c>
      <c r="J7" s="1"/>
      <c r="K7" s="4" t="s">
        <v>50</v>
      </c>
      <c r="L7" s="4">
        <v>0</v>
      </c>
      <c r="M7" s="1"/>
      <c r="N7" s="4" t="s">
        <v>13</v>
      </c>
      <c r="O7" s="4">
        <v>55000</v>
      </c>
      <c r="P7" s="1"/>
      <c r="Q7" s="4" t="s">
        <v>15</v>
      </c>
      <c r="R7" s="1" t="b">
        <v>0</v>
      </c>
      <c r="S7" s="1"/>
      <c r="T7" s="4" t="s">
        <v>46</v>
      </c>
      <c r="U7" s="4">
        <v>0.2</v>
      </c>
    </row>
    <row r="8" spans="2:21" x14ac:dyDescent="0.3">
      <c r="B8" s="1"/>
      <c r="C8" s="1"/>
      <c r="E8" s="1" t="s">
        <v>2</v>
      </c>
      <c r="F8" s="1">
        <f>97.7*PI()/180</f>
        <v>1.70518667919846</v>
      </c>
      <c r="G8" s="1"/>
      <c r="H8" s="1" t="s">
        <v>8</v>
      </c>
      <c r="I8" s="1">
        <f>50*10^3</f>
        <v>50000</v>
      </c>
      <c r="J8" s="1"/>
      <c r="K8" s="1" t="s">
        <v>51</v>
      </c>
      <c r="L8" s="1">
        <v>0</v>
      </c>
      <c r="M8" s="1"/>
      <c r="N8" s="1"/>
      <c r="O8" s="1"/>
      <c r="P8" s="1"/>
      <c r="Q8" s="1"/>
      <c r="R8" s="1"/>
      <c r="S8" s="1"/>
      <c r="T8" s="1" t="s">
        <v>17</v>
      </c>
      <c r="U8" s="1">
        <v>23.748000000000001</v>
      </c>
    </row>
    <row r="9" spans="2:21" x14ac:dyDescent="0.3">
      <c r="B9" s="1"/>
      <c r="C9" s="1"/>
      <c r="E9" s="4" t="s">
        <v>113</v>
      </c>
      <c r="F9" s="4">
        <f>30*PI()/180</f>
        <v>0.52359877559829882</v>
      </c>
      <c r="G9" s="1"/>
      <c r="H9" s="4" t="s">
        <v>9</v>
      </c>
      <c r="I9" s="4">
        <v>0</v>
      </c>
      <c r="J9" s="1"/>
      <c r="K9" s="4" t="s">
        <v>52</v>
      </c>
      <c r="L9" s="4">
        <v>1</v>
      </c>
      <c r="M9" s="1"/>
      <c r="N9" s="1"/>
      <c r="O9" s="1"/>
      <c r="P9" s="1"/>
      <c r="Q9" s="1"/>
      <c r="R9" s="1"/>
      <c r="S9" s="1"/>
      <c r="T9" s="4" t="s">
        <v>18</v>
      </c>
      <c r="U9" s="4">
        <v>2.2000000000000002</v>
      </c>
    </row>
    <row r="10" spans="2:21" x14ac:dyDescent="0.3">
      <c r="B10" s="1"/>
      <c r="C10" s="1"/>
      <c r="E10" s="1" t="s">
        <v>5</v>
      </c>
      <c r="F10" s="1">
        <f>25*PI()/180</f>
        <v>0.43633231299858238</v>
      </c>
      <c r="G10" s="1"/>
      <c r="H10" s="1" t="s">
        <v>10</v>
      </c>
      <c r="I10" s="1">
        <f>SQRT(2*(Dados!$B$6/SQRT(((F7*(1-F6^2)/(1+F6*COS(F11)))+I6)^2 + (I7)^2 + (I8)^2) - Dados!$B$6/(2*(((SQRT(Dados!$B$6*F7*(1-F6^2)))^2/Dados!$B$6)/(1-F6^2))))-((I9-((SQRT(Dados!$B$6*F7*(1-F6^2)))/((F7*(1-F6^2)/(1+F6*COS(F11)))^2))*I7+(F6*SIN(F11)*SQRT(Dados!$B$6/(F7*(1-F6^2)))))^2-I11^2))-(((SQRT(Dados!$B$6*F7*(1-F6^2)))/((F7*(1-F6^2)/(1+F6*COS(F11)))^2))*(I6+(F7*(1-F6^2)/(1+F6*COS(F11)))))</f>
        <v>-55.490413472059117</v>
      </c>
      <c r="J10" s="1"/>
      <c r="K10" s="1" t="s">
        <v>53</v>
      </c>
      <c r="L10" s="1">
        <v>0</v>
      </c>
      <c r="M10" s="1"/>
      <c r="N10" s="1"/>
      <c r="O10" s="1"/>
      <c r="P10" s="1"/>
      <c r="Q10" s="1"/>
      <c r="R10" s="1"/>
      <c r="S10" s="1"/>
      <c r="T10" s="1" t="s">
        <v>47</v>
      </c>
      <c r="U10" s="1">
        <v>0.2</v>
      </c>
    </row>
    <row r="11" spans="2:21" x14ac:dyDescent="0.3">
      <c r="B11" s="1"/>
      <c r="C11" s="1"/>
      <c r="E11" s="4" t="s">
        <v>114</v>
      </c>
      <c r="F11" s="4">
        <v>0</v>
      </c>
      <c r="G11" s="1"/>
      <c r="H11" s="4" t="s">
        <v>11</v>
      </c>
      <c r="I11" s="4">
        <v>0</v>
      </c>
      <c r="J11" s="1"/>
      <c r="K11" s="4" t="s">
        <v>54</v>
      </c>
      <c r="L11" s="4">
        <v>0</v>
      </c>
      <c r="M11" s="1"/>
      <c r="N11" s="1"/>
      <c r="O11" s="1"/>
      <c r="P11" s="1"/>
      <c r="Q11" s="1"/>
      <c r="R11" s="1"/>
      <c r="S11" s="1"/>
      <c r="T11" s="4" t="s">
        <v>19</v>
      </c>
      <c r="U11" s="4">
        <v>23.748000000000001</v>
      </c>
    </row>
    <row r="12" spans="2:21" x14ac:dyDescent="0.3">
      <c r="B12" s="1"/>
      <c r="C12" s="1"/>
      <c r="E12" s="1"/>
      <c r="F12" s="1"/>
      <c r="G12" s="1"/>
      <c r="H12" s="1"/>
      <c r="I12" s="1"/>
      <c r="J12" s="1"/>
      <c r="K12" s="1" t="s">
        <v>55</v>
      </c>
      <c r="L12" s="1">
        <v>0.02</v>
      </c>
      <c r="M12" s="1"/>
      <c r="N12" s="1"/>
      <c r="O12" s="1"/>
      <c r="P12" s="1"/>
      <c r="Q12" s="1"/>
      <c r="R12" s="1"/>
      <c r="S12" s="1"/>
      <c r="T12" s="1" t="s">
        <v>20</v>
      </c>
      <c r="U12" s="1">
        <v>0.52327000000000001</v>
      </c>
    </row>
    <row r="13" spans="2:21" x14ac:dyDescent="0.3">
      <c r="B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4" t="s">
        <v>21</v>
      </c>
      <c r="U13" s="4">
        <v>0.29926999999999998</v>
      </c>
    </row>
    <row r="14" spans="2:21" x14ac:dyDescent="0.3">
      <c r="B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 t="s">
        <v>22</v>
      </c>
      <c r="U14" s="1">
        <v>0.40632000000000001</v>
      </c>
    </row>
    <row r="15" spans="2:21" x14ac:dyDescent="0.3">
      <c r="S15" s="3"/>
      <c r="T15" s="3"/>
      <c r="U15" s="3"/>
    </row>
    <row r="16" spans="2:21" ht="15" customHeight="1" x14ac:dyDescent="0.3">
      <c r="B16" s="19" t="s">
        <v>73</v>
      </c>
      <c r="C16" s="19"/>
      <c r="E16" s="19" t="s">
        <v>74</v>
      </c>
      <c r="F16" s="19"/>
      <c r="H16" s="19" t="s">
        <v>96</v>
      </c>
      <c r="I16" s="19"/>
    </row>
    <row r="17" spans="2:9" ht="15" customHeight="1" x14ac:dyDescent="0.3">
      <c r="B17" s="5" t="s">
        <v>77</v>
      </c>
      <c r="C17" s="5" t="s">
        <v>75</v>
      </c>
      <c r="E17" s="5" t="s">
        <v>77</v>
      </c>
      <c r="F17" s="5" t="s">
        <v>75</v>
      </c>
      <c r="H17" s="5" t="s">
        <v>77</v>
      </c>
      <c r="I17" s="5" t="s">
        <v>75</v>
      </c>
    </row>
    <row r="18" spans="2:9" x14ac:dyDescent="0.3">
      <c r="B18" s="1" t="s">
        <v>23</v>
      </c>
      <c r="C18" s="1">
        <v>0.01</v>
      </c>
      <c r="E18" s="1" t="s">
        <v>32</v>
      </c>
      <c r="F18" s="1">
        <v>2</v>
      </c>
      <c r="H18" s="1" t="s">
        <v>97</v>
      </c>
      <c r="I18" s="1">
        <v>25</v>
      </c>
    </row>
    <row r="19" spans="2:9" x14ac:dyDescent="0.3">
      <c r="B19" s="4" t="s">
        <v>24</v>
      </c>
      <c r="C19" s="4">
        <v>0</v>
      </c>
      <c r="E19" s="4" t="s">
        <v>33</v>
      </c>
      <c r="F19" s="4">
        <v>5</v>
      </c>
      <c r="I19" s="1"/>
    </row>
    <row r="20" spans="2:9" x14ac:dyDescent="0.3">
      <c r="B20" s="1" t="s">
        <v>25</v>
      </c>
      <c r="C20" s="1">
        <v>1</v>
      </c>
      <c r="E20" s="1" t="s">
        <v>34</v>
      </c>
      <c r="F20" s="1">
        <v>5</v>
      </c>
      <c r="I20" s="1"/>
    </row>
    <row r="21" spans="2:9" x14ac:dyDescent="0.3">
      <c r="B21" s="4" t="s">
        <v>26</v>
      </c>
      <c r="C21" s="4">
        <v>0.01</v>
      </c>
      <c r="E21" s="4" t="s">
        <v>35</v>
      </c>
      <c r="F21" s="4">
        <v>2</v>
      </c>
      <c r="I21" s="1"/>
    </row>
    <row r="22" spans="2:9" x14ac:dyDescent="0.3">
      <c r="B22" s="1" t="s">
        <v>27</v>
      </c>
      <c r="C22" s="1">
        <v>0</v>
      </c>
      <c r="E22" s="1" t="s">
        <v>36</v>
      </c>
      <c r="F22" s="1">
        <v>5</v>
      </c>
      <c r="I22" s="1"/>
    </row>
    <row r="23" spans="2:9" x14ac:dyDescent="0.3">
      <c r="B23" s="4" t="s">
        <v>28</v>
      </c>
      <c r="C23" s="4">
        <v>1</v>
      </c>
      <c r="E23" s="4" t="s">
        <v>37</v>
      </c>
      <c r="F23" s="4">
        <v>5</v>
      </c>
      <c r="I23" s="1"/>
    </row>
    <row r="24" spans="2:9" x14ac:dyDescent="0.3">
      <c r="B24" s="1" t="s">
        <v>29</v>
      </c>
      <c r="C24" s="1">
        <v>0.01</v>
      </c>
      <c r="D24" s="1"/>
      <c r="E24" s="1"/>
      <c r="F24" s="1"/>
      <c r="G24" s="1"/>
      <c r="H24" s="1"/>
      <c r="I24" s="1"/>
    </row>
    <row r="25" spans="2:9" x14ac:dyDescent="0.3">
      <c r="B25" s="4" t="s">
        <v>30</v>
      </c>
      <c r="C25" s="4">
        <v>0</v>
      </c>
      <c r="D25" s="1"/>
      <c r="E25" s="1"/>
      <c r="F25" s="1"/>
      <c r="G25" s="1"/>
      <c r="H25" s="1"/>
      <c r="I25" s="1"/>
    </row>
    <row r="26" spans="2:9" x14ac:dyDescent="0.3">
      <c r="B26" s="1" t="s">
        <v>31</v>
      </c>
      <c r="C26" s="1">
        <v>1</v>
      </c>
      <c r="D26" s="1"/>
      <c r="E26" s="1"/>
      <c r="F26" s="1"/>
      <c r="G26" s="1"/>
      <c r="H26" s="1"/>
      <c r="I26" s="1"/>
    </row>
    <row r="27" spans="2:9" x14ac:dyDescent="0.3">
      <c r="B27" s="1"/>
      <c r="C27" s="1"/>
      <c r="D27" s="1"/>
      <c r="E27" s="1"/>
      <c r="F27" s="1"/>
      <c r="G27" s="1"/>
      <c r="H27" s="1"/>
      <c r="I27" s="1"/>
    </row>
    <row r="28" spans="2:9" ht="15" customHeight="1" x14ac:dyDescent="0.3">
      <c r="B28" s="19" t="s">
        <v>82</v>
      </c>
      <c r="C28" s="19"/>
      <c r="D28" s="1"/>
      <c r="E28" s="19" t="s">
        <v>83</v>
      </c>
      <c r="F28" s="19"/>
      <c r="G28" s="1"/>
      <c r="H28" s="19" t="s">
        <v>109</v>
      </c>
      <c r="I28" s="19"/>
    </row>
    <row r="29" spans="2:9" x14ac:dyDescent="0.3">
      <c r="B29" s="5" t="s">
        <v>77</v>
      </c>
      <c r="C29" s="5" t="s">
        <v>75</v>
      </c>
      <c r="D29" s="1"/>
      <c r="E29" s="5" t="s">
        <v>77</v>
      </c>
      <c r="F29" s="5" t="s">
        <v>75</v>
      </c>
      <c r="G29" s="1"/>
      <c r="H29" s="5" t="s">
        <v>77</v>
      </c>
      <c r="I29" s="5" t="s">
        <v>75</v>
      </c>
    </row>
    <row r="30" spans="2:9" x14ac:dyDescent="0.3">
      <c r="B30" s="1" t="s">
        <v>107</v>
      </c>
      <c r="C30" s="1" t="b">
        <v>1</v>
      </c>
      <c r="D30" s="1"/>
      <c r="E30" s="1" t="s">
        <v>92</v>
      </c>
      <c r="F30" s="1" t="b">
        <v>1</v>
      </c>
      <c r="G30" s="1"/>
      <c r="H30" s="1" t="s">
        <v>104</v>
      </c>
      <c r="I30" s="1" t="b">
        <v>0</v>
      </c>
    </row>
    <row r="31" spans="2:9" x14ac:dyDescent="0.3">
      <c r="B31" s="1" t="s">
        <v>108</v>
      </c>
      <c r="C31" s="1" t="b">
        <v>0</v>
      </c>
      <c r="D31" s="1"/>
      <c r="E31" s="4" t="s">
        <v>93</v>
      </c>
      <c r="F31" s="4">
        <f>15*PI()/180</f>
        <v>0.26179938779914941</v>
      </c>
      <c r="G31" s="1"/>
      <c r="H31" s="4" t="s">
        <v>93</v>
      </c>
      <c r="I31" s="4">
        <f>15*PI()/180</f>
        <v>0.26179938779914941</v>
      </c>
    </row>
    <row r="32" spans="2:9" x14ac:dyDescent="0.3">
      <c r="B32" s="4" t="s">
        <v>38</v>
      </c>
      <c r="C32" s="4">
        <v>2</v>
      </c>
      <c r="D32" s="1"/>
      <c r="E32" s="1" t="s">
        <v>94</v>
      </c>
      <c r="F32" s="1">
        <v>2.9000000000000001E-2</v>
      </c>
      <c r="G32" s="1"/>
      <c r="H32" s="1" t="s">
        <v>94</v>
      </c>
      <c r="I32" s="1">
        <v>2.9000000000000001E-2</v>
      </c>
    </row>
    <row r="33" spans="2:9" x14ac:dyDescent="0.3">
      <c r="B33" s="1" t="s">
        <v>39</v>
      </c>
      <c r="C33" s="1">
        <v>2.5000000000000001E-2</v>
      </c>
      <c r="D33" s="1"/>
      <c r="E33" s="4" t="s">
        <v>95</v>
      </c>
      <c r="F33" s="4">
        <v>10000</v>
      </c>
      <c r="G33" s="1"/>
      <c r="H33" s="4" t="s">
        <v>95</v>
      </c>
      <c r="I33" s="4">
        <v>10000</v>
      </c>
    </row>
    <row r="34" spans="2:9" x14ac:dyDescent="0.3">
      <c r="B34" s="4" t="s">
        <v>40</v>
      </c>
      <c r="C34" s="4">
        <v>5.0000000000000001E-3</v>
      </c>
      <c r="D34" s="1"/>
      <c r="E34" s="1" t="s">
        <v>98</v>
      </c>
      <c r="F34" s="1">
        <v>10000</v>
      </c>
      <c r="G34" s="1"/>
      <c r="H34" s="1" t="s">
        <v>98</v>
      </c>
      <c r="I34" s="1">
        <v>10000</v>
      </c>
    </row>
    <row r="35" spans="2:9" x14ac:dyDescent="0.3">
      <c r="B35" s="1" t="s">
        <v>45</v>
      </c>
      <c r="C35" s="1">
        <v>1</v>
      </c>
      <c r="D35" s="1"/>
      <c r="E35" s="4" t="s">
        <v>99</v>
      </c>
      <c r="F35" s="4">
        <v>2</v>
      </c>
      <c r="G35" s="1"/>
      <c r="H35" s="4" t="s">
        <v>99</v>
      </c>
      <c r="I35" s="4">
        <v>2</v>
      </c>
    </row>
    <row r="36" spans="2:9" x14ac:dyDescent="0.3">
      <c r="B36" s="1" t="s">
        <v>41</v>
      </c>
      <c r="C36" s="1">
        <v>0.01</v>
      </c>
      <c r="D36" s="1"/>
      <c r="E36" s="1" t="s">
        <v>100</v>
      </c>
      <c r="F36" s="1">
        <v>7.7000000000000002E-3</v>
      </c>
      <c r="G36" s="1"/>
      <c r="H36" s="1" t="s">
        <v>100</v>
      </c>
      <c r="I36" s="1">
        <v>7.7000000000000002E-3</v>
      </c>
    </row>
    <row r="37" spans="2:9" x14ac:dyDescent="0.3">
      <c r="B37" s="4" t="s">
        <v>42</v>
      </c>
      <c r="C37" s="4">
        <v>1</v>
      </c>
      <c r="D37" s="1"/>
      <c r="E37" s="4" t="s">
        <v>101</v>
      </c>
      <c r="F37" s="4">
        <f>4.83*10^(-6)</f>
        <v>4.8299999999999995E-6</v>
      </c>
      <c r="G37" s="1"/>
      <c r="H37" s="4" t="s">
        <v>101</v>
      </c>
      <c r="I37" s="4">
        <f>4.83*10^(-6)</f>
        <v>4.8299999999999995E-6</v>
      </c>
    </row>
    <row r="38" spans="2:9" x14ac:dyDescent="0.3">
      <c r="B38" s="3" t="s">
        <v>130</v>
      </c>
      <c r="C38" s="1">
        <v>3</v>
      </c>
      <c r="E38" s="1" t="s">
        <v>102</v>
      </c>
      <c r="F38" s="1">
        <v>2.9000000000000001E-2</v>
      </c>
      <c r="H38" s="1" t="s">
        <v>102</v>
      </c>
      <c r="I38" s="1">
        <v>2.9000000000000001E-2</v>
      </c>
    </row>
    <row r="39" spans="2:9" x14ac:dyDescent="0.3">
      <c r="H39" s="4" t="s">
        <v>105</v>
      </c>
      <c r="I39" s="4">
        <v>1000</v>
      </c>
    </row>
    <row r="40" spans="2:9" x14ac:dyDescent="0.3">
      <c r="H40" s="1" t="s">
        <v>106</v>
      </c>
      <c r="I40" s="1">
        <v>1000</v>
      </c>
    </row>
  </sheetData>
  <mergeCells count="14">
    <mergeCell ref="B28:C28"/>
    <mergeCell ref="E28:F28"/>
    <mergeCell ref="H28:I28"/>
    <mergeCell ref="B2:I2"/>
    <mergeCell ref="B4:C4"/>
    <mergeCell ref="E4:F4"/>
    <mergeCell ref="H4:I4"/>
    <mergeCell ref="Q4:R4"/>
    <mergeCell ref="T4:U4"/>
    <mergeCell ref="B16:C16"/>
    <mergeCell ref="E16:F16"/>
    <mergeCell ref="H16:I16"/>
    <mergeCell ref="K4:L4"/>
    <mergeCell ref="N4:O4"/>
  </mergeCells>
  <dataValidations count="1">
    <dataValidation type="list" allowBlank="1" showInputMessage="1" showErrorMessage="1" sqref="O8" xr:uid="{E0E6CEDD-DBFD-4057-A812-F4E0F6CEA204}">
      <formula1>$O$17:$O$18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EA8FC0DB-E57F-45E2-BB8B-F150C527221E}">
            <xm:f>NOT(ISERROR(SEARCH(TRUE,B1)))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8" operator="containsText" id="{ED7E83EB-E9C7-480E-9DB5-0099D50862B3}">
            <xm:f>NOT(ISERROR(SEARCH(FALSE,B1)))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B1:U3 B4:D12 G4:U12 B13:U1048576</xm:sqref>
        </x14:conditionalFormatting>
        <x14:conditionalFormatting xmlns:xm="http://schemas.microsoft.com/office/excel/2006/main">
          <x14:cfRule type="containsText" priority="3" operator="containsText" id="{25139581-84AB-444B-9AD0-580D54D3921C}">
            <xm:f>NOT(ISERROR(SEARCH(TRUE,E4)))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4" operator="containsText" id="{856E4409-9FC5-4FE9-B4BD-39DDB95B7DB1}">
            <xm:f>NOT(ISERROR(SEARCH(FALSE,E4)))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E4:F5 F6 E7:F12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7D5D0F-990B-4C13-A5D7-7F6122990FC0}">
          <x14:formula1>
            <xm:f>Dados!$A$2:$A$3</xm:f>
          </x14:formula1>
          <xm:sqref>O6 R6:R7 F30 I30 C30:C31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98CFC-533E-45DF-98C0-F5FB0A5A0B01}">
  <dimension ref="B2:U40"/>
  <sheetViews>
    <sheetView showGridLines="0" topLeftCell="A8" zoomScale="80" zoomScaleNormal="80" workbookViewId="0">
      <selection activeCell="B36" sqref="B36:C36"/>
    </sheetView>
  </sheetViews>
  <sheetFormatPr defaultColWidth="8.88671875" defaultRowHeight="14.4" x14ac:dyDescent="0.3"/>
  <cols>
    <col min="1" max="1" width="4.44140625" customWidth="1"/>
    <col min="2" max="2" width="19.5546875" bestFit="1" customWidth="1"/>
    <col min="3" max="3" width="18.33203125" customWidth="1"/>
    <col min="4" max="4" width="4.109375" customWidth="1"/>
    <col min="5" max="5" width="15.88671875" customWidth="1"/>
    <col min="6" max="6" width="25.88671875" customWidth="1"/>
    <col min="7" max="7" width="3.88671875" customWidth="1"/>
    <col min="8" max="8" width="15.88671875" customWidth="1"/>
    <col min="9" max="9" width="28.6640625" customWidth="1"/>
    <col min="10" max="10" width="4.6640625" customWidth="1"/>
    <col min="11" max="12" width="15.88671875" customWidth="1"/>
    <col min="13" max="13" width="4.33203125" customWidth="1"/>
    <col min="14" max="14" width="15.88671875" customWidth="1"/>
    <col min="15" max="15" width="17.33203125" customWidth="1"/>
    <col min="16" max="16" width="4.44140625" customWidth="1"/>
    <col min="17" max="18" width="15.88671875" customWidth="1"/>
    <col min="19" max="19" width="5.44140625" customWidth="1"/>
    <col min="20" max="20" width="15.88671875" customWidth="1"/>
    <col min="21" max="21" width="17.6640625" customWidth="1"/>
    <col min="22" max="22" width="8.33203125" bestFit="1" customWidth="1"/>
    <col min="25" max="25" width="8.33203125" bestFit="1" customWidth="1"/>
    <col min="26" max="26" width="7.5546875" bestFit="1" customWidth="1"/>
    <col min="27" max="27" width="8.33203125" bestFit="1" customWidth="1"/>
    <col min="28" max="28" width="14.88671875" bestFit="1" customWidth="1"/>
    <col min="29" max="29" width="7.6640625" bestFit="1" customWidth="1"/>
    <col min="30" max="30" width="8.33203125" bestFit="1" customWidth="1"/>
    <col min="31" max="31" width="8.109375" bestFit="1" customWidth="1"/>
    <col min="32" max="32" width="7.44140625" bestFit="1" customWidth="1"/>
    <col min="33" max="33" width="8.109375" bestFit="1" customWidth="1"/>
    <col min="34" max="35" width="7.6640625" bestFit="1" customWidth="1"/>
    <col min="36" max="36" width="7.5546875" bestFit="1" customWidth="1"/>
    <col min="37" max="38" width="7.6640625" bestFit="1" customWidth="1"/>
    <col min="39" max="39" width="7.5546875" bestFit="1" customWidth="1"/>
    <col min="40" max="40" width="3" bestFit="1" customWidth="1"/>
    <col min="41" max="41" width="6.33203125" bestFit="1" customWidth="1"/>
    <col min="42" max="42" width="12.44140625" bestFit="1" customWidth="1"/>
    <col min="43" max="43" width="14.5546875" bestFit="1" customWidth="1"/>
    <col min="44" max="44" width="7.88671875" bestFit="1" customWidth="1"/>
    <col min="45" max="45" width="10.88671875" bestFit="1" customWidth="1"/>
    <col min="46" max="46" width="2.5546875" bestFit="1" customWidth="1"/>
    <col min="47" max="47" width="6.44140625" bestFit="1" customWidth="1"/>
    <col min="48" max="48" width="5.109375" bestFit="1" customWidth="1"/>
    <col min="49" max="52" width="9.88671875" bestFit="1" customWidth="1"/>
    <col min="53" max="55" width="14.88671875" bestFit="1" customWidth="1"/>
  </cols>
  <sheetData>
    <row r="2" spans="2:21" ht="42" customHeight="1" x14ac:dyDescent="0.3">
      <c r="B2" s="18" t="s">
        <v>110</v>
      </c>
      <c r="C2" s="18"/>
      <c r="D2" s="18"/>
      <c r="E2" s="18"/>
      <c r="F2" s="18"/>
      <c r="G2" s="18"/>
      <c r="H2" s="18"/>
      <c r="I2" s="1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4" spans="2:21" ht="15" customHeight="1" x14ac:dyDescent="0.3">
      <c r="B4" s="19" t="s">
        <v>78</v>
      </c>
      <c r="C4" s="19"/>
      <c r="E4" s="19" t="s">
        <v>79</v>
      </c>
      <c r="F4" s="19"/>
      <c r="H4" s="19" t="s">
        <v>63</v>
      </c>
      <c r="I4" s="19"/>
      <c r="K4" s="19" t="s">
        <v>71</v>
      </c>
      <c r="L4" s="19"/>
      <c r="N4" s="19" t="s">
        <v>64</v>
      </c>
      <c r="O4" s="19"/>
      <c r="Q4" s="19" t="s">
        <v>80</v>
      </c>
      <c r="R4" s="19"/>
      <c r="T4" s="19" t="s">
        <v>81</v>
      </c>
      <c r="U4" s="19"/>
    </row>
    <row r="5" spans="2:21" s="2" customFormat="1" x14ac:dyDescent="0.3">
      <c r="B5" s="5" t="s">
        <v>77</v>
      </c>
      <c r="C5" s="5" t="s">
        <v>75</v>
      </c>
      <c r="E5" s="5" t="s">
        <v>77</v>
      </c>
      <c r="F5" s="5" t="s">
        <v>75</v>
      </c>
      <c r="H5" s="5" t="s">
        <v>77</v>
      </c>
      <c r="I5" s="5" t="s">
        <v>75</v>
      </c>
      <c r="K5" s="5" t="s">
        <v>77</v>
      </c>
      <c r="L5" s="5" t="s">
        <v>75</v>
      </c>
      <c r="N5" s="5" t="s">
        <v>77</v>
      </c>
      <c r="O5" s="5" t="s">
        <v>75</v>
      </c>
      <c r="Q5" s="5" t="s">
        <v>77</v>
      </c>
      <c r="R5" s="5" t="s">
        <v>75</v>
      </c>
      <c r="T5" s="5" t="s">
        <v>77</v>
      </c>
      <c r="U5" s="5" t="s">
        <v>75</v>
      </c>
    </row>
    <row r="6" spans="2:21" x14ac:dyDescent="0.3">
      <c r="B6" s="1" t="s">
        <v>56</v>
      </c>
      <c r="C6" s="1">
        <v>0.01</v>
      </c>
      <c r="E6" s="13" t="s">
        <v>111</v>
      </c>
      <c r="F6" s="1">
        <v>0</v>
      </c>
      <c r="G6" s="1"/>
      <c r="H6" s="1" t="s">
        <v>6</v>
      </c>
      <c r="I6" s="1">
        <f>25*10^3</f>
        <v>25000</v>
      </c>
      <c r="J6" s="1"/>
      <c r="K6" s="1" t="s">
        <v>49</v>
      </c>
      <c r="L6" s="1">
        <v>0</v>
      </c>
      <c r="M6" s="1"/>
      <c r="N6" s="1" t="s">
        <v>12</v>
      </c>
      <c r="O6" s="1" t="b">
        <v>1</v>
      </c>
      <c r="P6" s="1"/>
      <c r="Q6" s="1" t="s">
        <v>14</v>
      </c>
      <c r="R6" s="1" t="b">
        <v>0</v>
      </c>
      <c r="S6" s="1"/>
      <c r="T6" s="1" t="s">
        <v>16</v>
      </c>
      <c r="U6" s="1">
        <v>2.2000000000000002</v>
      </c>
    </row>
    <row r="7" spans="2:21" x14ac:dyDescent="0.3">
      <c r="B7" s="4" t="s">
        <v>57</v>
      </c>
      <c r="C7" s="4">
        <v>2</v>
      </c>
      <c r="E7" s="4" t="s">
        <v>112</v>
      </c>
      <c r="F7" s="4">
        <v>6878000</v>
      </c>
      <c r="G7" s="1"/>
      <c r="H7" s="4" t="s">
        <v>7</v>
      </c>
      <c r="I7" s="4">
        <v>0</v>
      </c>
      <c r="J7" s="1"/>
      <c r="K7" s="4" t="s">
        <v>50</v>
      </c>
      <c r="L7" s="4">
        <v>0</v>
      </c>
      <c r="M7" s="1"/>
      <c r="N7" s="4" t="s">
        <v>13</v>
      </c>
      <c r="O7" s="4">
        <v>55000</v>
      </c>
      <c r="P7" s="1"/>
      <c r="Q7" s="4" t="s">
        <v>15</v>
      </c>
      <c r="R7" s="1" t="b">
        <v>0</v>
      </c>
      <c r="S7" s="1"/>
      <c r="T7" s="4" t="s">
        <v>46</v>
      </c>
      <c r="U7" s="4">
        <v>0.2</v>
      </c>
    </row>
    <row r="8" spans="2:21" x14ac:dyDescent="0.3">
      <c r="B8" s="1"/>
      <c r="C8" s="1"/>
      <c r="E8" s="1" t="s">
        <v>2</v>
      </c>
      <c r="F8" s="1">
        <f>97.7*PI()/180</f>
        <v>1.70518667919846</v>
      </c>
      <c r="G8" s="1"/>
      <c r="H8" s="1" t="s">
        <v>8</v>
      </c>
      <c r="I8" s="1">
        <f>50*10^3</f>
        <v>50000</v>
      </c>
      <c r="J8" s="1"/>
      <c r="K8" s="1" t="s">
        <v>51</v>
      </c>
      <c r="L8" s="1">
        <v>0</v>
      </c>
      <c r="M8" s="1"/>
      <c r="N8" s="1"/>
      <c r="O8" s="1"/>
      <c r="P8" s="1"/>
      <c r="Q8" s="1"/>
      <c r="R8" s="1"/>
      <c r="S8" s="1"/>
      <c r="T8" s="1" t="s">
        <v>17</v>
      </c>
      <c r="U8" s="1">
        <v>23.748000000000001</v>
      </c>
    </row>
    <row r="9" spans="2:21" x14ac:dyDescent="0.3">
      <c r="B9" s="1"/>
      <c r="C9" s="1"/>
      <c r="E9" s="4" t="s">
        <v>113</v>
      </c>
      <c r="F9" s="4">
        <f>30*PI()/180</f>
        <v>0.52359877559829882</v>
      </c>
      <c r="G9" s="1"/>
      <c r="H9" s="4" t="s">
        <v>9</v>
      </c>
      <c r="I9" s="4">
        <v>0</v>
      </c>
      <c r="J9" s="1"/>
      <c r="K9" s="4" t="s">
        <v>52</v>
      </c>
      <c r="L9" s="4">
        <v>1</v>
      </c>
      <c r="M9" s="1"/>
      <c r="N9" s="1"/>
      <c r="O9" s="1"/>
      <c r="P9" s="1"/>
      <c r="Q9" s="1"/>
      <c r="R9" s="1"/>
      <c r="S9" s="1"/>
      <c r="T9" s="4" t="s">
        <v>18</v>
      </c>
      <c r="U9" s="4">
        <v>2.2000000000000002</v>
      </c>
    </row>
    <row r="10" spans="2:21" x14ac:dyDescent="0.3">
      <c r="B10" s="1"/>
      <c r="C10" s="1"/>
      <c r="E10" s="1" t="s">
        <v>5</v>
      </c>
      <c r="F10" s="1">
        <f>25*PI()/180</f>
        <v>0.43633231299858238</v>
      </c>
      <c r="G10" s="1"/>
      <c r="H10" s="1" t="s">
        <v>10</v>
      </c>
      <c r="I10" s="1">
        <f>SQRT(2*(Dados!$B$6/SQRT(((F7*(1-F6^2)/(1+F6*COS(F11)))+I6)^2 + (I7)^2 + (I8)^2) - Dados!$B$6/(2*(((SQRT(Dados!$B$6*F7*(1-F6^2)))^2/Dados!$B$6)/(1-F6^2))))-((I9-((SQRT(Dados!$B$6*F7*(1-F6^2)))/((F7*(1-F6^2)/(1+F6*COS(F11)))^2))*I7+(F6*SIN(F11)*SQRT(Dados!$B$6/(F7*(1-F6^2)))))^2-I11^2))-(((SQRT(Dados!$B$6*F7*(1-F6^2)))/((F7*(1-F6^2)/(1+F6*COS(F11)))^2))*(I6+(F7*(1-F6^2)/(1+F6*COS(F11)))))</f>
        <v>-55.490413472059117</v>
      </c>
      <c r="J10" s="1"/>
      <c r="K10" s="1" t="s">
        <v>53</v>
      </c>
      <c r="L10" s="1">
        <v>0</v>
      </c>
      <c r="M10" s="1"/>
      <c r="N10" s="1"/>
      <c r="O10" s="1"/>
      <c r="P10" s="1"/>
      <c r="Q10" s="1"/>
      <c r="R10" s="1"/>
      <c r="S10" s="1"/>
      <c r="T10" s="1" t="s">
        <v>47</v>
      </c>
      <c r="U10" s="1">
        <v>0.2</v>
      </c>
    </row>
    <row r="11" spans="2:21" x14ac:dyDescent="0.3">
      <c r="B11" s="1"/>
      <c r="C11" s="1"/>
      <c r="E11" s="4" t="s">
        <v>114</v>
      </c>
      <c r="F11" s="4">
        <v>0</v>
      </c>
      <c r="G11" s="1"/>
      <c r="H11" s="4" t="s">
        <v>11</v>
      </c>
      <c r="I11" s="4">
        <v>0</v>
      </c>
      <c r="J11" s="1"/>
      <c r="K11" s="4" t="s">
        <v>54</v>
      </c>
      <c r="L11" s="4">
        <v>0</v>
      </c>
      <c r="M11" s="1"/>
      <c r="N11" s="1"/>
      <c r="O11" s="1"/>
      <c r="P11" s="1"/>
      <c r="Q11" s="1"/>
      <c r="R11" s="1"/>
      <c r="S11" s="1"/>
      <c r="T11" s="4" t="s">
        <v>19</v>
      </c>
      <c r="U11" s="4">
        <v>23.748000000000001</v>
      </c>
    </row>
    <row r="12" spans="2:21" x14ac:dyDescent="0.3">
      <c r="B12" s="1"/>
      <c r="C12" s="1"/>
      <c r="E12" s="1"/>
      <c r="F12" s="1"/>
      <c r="G12" s="1"/>
      <c r="H12" s="1"/>
      <c r="I12" s="1"/>
      <c r="J12" s="1"/>
      <c r="K12" s="1" t="s">
        <v>55</v>
      </c>
      <c r="L12" s="1">
        <v>0.02</v>
      </c>
      <c r="M12" s="1"/>
      <c r="N12" s="1"/>
      <c r="O12" s="1"/>
      <c r="P12" s="1"/>
      <c r="Q12" s="1"/>
      <c r="R12" s="1"/>
      <c r="S12" s="1"/>
      <c r="T12" s="1" t="s">
        <v>20</v>
      </c>
      <c r="U12" s="1">
        <v>0.52327000000000001</v>
      </c>
    </row>
    <row r="13" spans="2:21" x14ac:dyDescent="0.3">
      <c r="B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4" t="s">
        <v>21</v>
      </c>
      <c r="U13" s="4">
        <v>0.29926999999999998</v>
      </c>
    </row>
    <row r="14" spans="2:21" x14ac:dyDescent="0.3">
      <c r="B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 t="s">
        <v>22</v>
      </c>
      <c r="U14" s="1">
        <v>0.40632000000000001</v>
      </c>
    </row>
    <row r="15" spans="2:21" x14ac:dyDescent="0.3">
      <c r="S15" s="3"/>
      <c r="T15" s="3"/>
      <c r="U15" s="3"/>
    </row>
    <row r="16" spans="2:21" ht="15" customHeight="1" x14ac:dyDescent="0.3">
      <c r="B16" s="19" t="s">
        <v>73</v>
      </c>
      <c r="C16" s="19"/>
      <c r="E16" s="19" t="s">
        <v>74</v>
      </c>
      <c r="F16" s="19"/>
      <c r="H16" s="19" t="s">
        <v>96</v>
      </c>
      <c r="I16" s="19"/>
    </row>
    <row r="17" spans="2:9" ht="15" customHeight="1" x14ac:dyDescent="0.3">
      <c r="B17" s="5" t="s">
        <v>77</v>
      </c>
      <c r="C17" s="5" t="s">
        <v>75</v>
      </c>
      <c r="E17" s="5" t="s">
        <v>77</v>
      </c>
      <c r="F17" s="5" t="s">
        <v>75</v>
      </c>
      <c r="H17" s="5" t="s">
        <v>77</v>
      </c>
      <c r="I17" s="5" t="s">
        <v>75</v>
      </c>
    </row>
    <row r="18" spans="2:9" x14ac:dyDescent="0.3">
      <c r="B18" s="1" t="s">
        <v>23</v>
      </c>
      <c r="C18" s="1">
        <v>0.01</v>
      </c>
      <c r="E18" s="1" t="s">
        <v>32</v>
      </c>
      <c r="F18" s="1">
        <v>2</v>
      </c>
      <c r="H18" s="1" t="s">
        <v>97</v>
      </c>
      <c r="I18" s="1">
        <v>25</v>
      </c>
    </row>
    <row r="19" spans="2:9" x14ac:dyDescent="0.3">
      <c r="B19" s="4" t="s">
        <v>24</v>
      </c>
      <c r="C19" s="4">
        <v>0</v>
      </c>
      <c r="E19" s="4" t="s">
        <v>33</v>
      </c>
      <c r="F19" s="4">
        <v>5</v>
      </c>
      <c r="I19" s="1"/>
    </row>
    <row r="20" spans="2:9" x14ac:dyDescent="0.3">
      <c r="B20" s="1" t="s">
        <v>25</v>
      </c>
      <c r="C20" s="1">
        <v>1</v>
      </c>
      <c r="E20" s="1" t="s">
        <v>34</v>
      </c>
      <c r="F20" s="1">
        <v>5</v>
      </c>
      <c r="I20" s="1"/>
    </row>
    <row r="21" spans="2:9" x14ac:dyDescent="0.3">
      <c r="B21" s="4" t="s">
        <v>26</v>
      </c>
      <c r="C21" s="4">
        <v>0.01</v>
      </c>
      <c r="E21" s="4" t="s">
        <v>35</v>
      </c>
      <c r="F21" s="4">
        <v>2</v>
      </c>
      <c r="I21" s="1"/>
    </row>
    <row r="22" spans="2:9" x14ac:dyDescent="0.3">
      <c r="B22" s="1" t="s">
        <v>27</v>
      </c>
      <c r="C22" s="1">
        <v>0</v>
      </c>
      <c r="E22" s="1" t="s">
        <v>36</v>
      </c>
      <c r="F22" s="1">
        <v>5</v>
      </c>
      <c r="I22" s="1"/>
    </row>
    <row r="23" spans="2:9" x14ac:dyDescent="0.3">
      <c r="B23" s="4" t="s">
        <v>28</v>
      </c>
      <c r="C23" s="4">
        <v>1</v>
      </c>
      <c r="E23" s="4" t="s">
        <v>37</v>
      </c>
      <c r="F23" s="4">
        <v>5</v>
      </c>
      <c r="I23" s="1"/>
    </row>
    <row r="24" spans="2:9" x14ac:dyDescent="0.3">
      <c r="B24" s="1" t="s">
        <v>29</v>
      </c>
      <c r="C24" s="1">
        <v>0.01</v>
      </c>
      <c r="D24" s="1"/>
      <c r="E24" s="1"/>
      <c r="F24" s="1"/>
      <c r="G24" s="1"/>
      <c r="H24" s="1"/>
      <c r="I24" s="1"/>
    </row>
    <row r="25" spans="2:9" x14ac:dyDescent="0.3">
      <c r="B25" s="4" t="s">
        <v>30</v>
      </c>
      <c r="C25" s="4">
        <v>0</v>
      </c>
      <c r="D25" s="1"/>
      <c r="E25" s="1"/>
      <c r="F25" s="1"/>
      <c r="G25" s="1"/>
      <c r="H25" s="1"/>
      <c r="I25" s="1"/>
    </row>
    <row r="26" spans="2:9" x14ac:dyDescent="0.3">
      <c r="B26" s="1" t="s">
        <v>31</v>
      </c>
      <c r="C26" s="1">
        <v>1</v>
      </c>
      <c r="D26" s="1"/>
      <c r="E26" s="1"/>
      <c r="F26" s="1"/>
      <c r="G26" s="1"/>
      <c r="H26" s="1"/>
      <c r="I26" s="1"/>
    </row>
    <row r="27" spans="2:9" x14ac:dyDescent="0.3">
      <c r="B27" s="1"/>
      <c r="C27" s="1"/>
      <c r="D27" s="1"/>
      <c r="E27" s="1"/>
      <c r="F27" s="1"/>
      <c r="G27" s="1"/>
      <c r="H27" s="1"/>
      <c r="I27" s="1"/>
    </row>
    <row r="28" spans="2:9" ht="15" customHeight="1" x14ac:dyDescent="0.3">
      <c r="B28" s="19" t="s">
        <v>82</v>
      </c>
      <c r="C28" s="19"/>
      <c r="D28" s="1"/>
      <c r="E28" s="19" t="s">
        <v>83</v>
      </c>
      <c r="F28" s="19"/>
      <c r="G28" s="1"/>
      <c r="H28" s="19" t="s">
        <v>109</v>
      </c>
      <c r="I28" s="19"/>
    </row>
    <row r="29" spans="2:9" x14ac:dyDescent="0.3">
      <c r="B29" s="5" t="s">
        <v>77</v>
      </c>
      <c r="C29" s="5" t="s">
        <v>75</v>
      </c>
      <c r="D29" s="1"/>
      <c r="E29" s="5" t="s">
        <v>77</v>
      </c>
      <c r="F29" s="5" t="s">
        <v>75</v>
      </c>
      <c r="G29" s="1"/>
      <c r="H29" s="5" t="s">
        <v>77</v>
      </c>
      <c r="I29" s="5" t="s">
        <v>75</v>
      </c>
    </row>
    <row r="30" spans="2:9" x14ac:dyDescent="0.3">
      <c r="B30" s="1" t="s">
        <v>107</v>
      </c>
      <c r="C30" s="1" t="b">
        <v>0</v>
      </c>
      <c r="D30" s="1"/>
      <c r="E30" s="1" t="s">
        <v>92</v>
      </c>
      <c r="F30" s="1" t="b">
        <v>0</v>
      </c>
      <c r="G30" s="1"/>
      <c r="H30" s="1" t="s">
        <v>104</v>
      </c>
      <c r="I30" s="1" t="b">
        <v>1</v>
      </c>
    </row>
    <row r="31" spans="2:9" x14ac:dyDescent="0.3">
      <c r="B31" s="1" t="s">
        <v>108</v>
      </c>
      <c r="C31" s="1" t="b">
        <v>0</v>
      </c>
      <c r="D31" s="1"/>
      <c r="E31" s="4" t="s">
        <v>93</v>
      </c>
      <c r="F31" s="4">
        <f>15*PI()/180</f>
        <v>0.26179938779914941</v>
      </c>
      <c r="G31" s="1"/>
      <c r="H31" s="4" t="s">
        <v>93</v>
      </c>
      <c r="I31" s="4">
        <f>15*PI()/180</f>
        <v>0.26179938779914941</v>
      </c>
    </row>
    <row r="32" spans="2:9" x14ac:dyDescent="0.3">
      <c r="B32" s="4" t="s">
        <v>38</v>
      </c>
      <c r="C32" s="4">
        <v>2</v>
      </c>
      <c r="D32" s="1"/>
      <c r="E32" s="1" t="s">
        <v>94</v>
      </c>
      <c r="F32" s="1">
        <v>2.9000000000000001E-2</v>
      </c>
      <c r="G32" s="1"/>
      <c r="H32" s="1" t="s">
        <v>94</v>
      </c>
      <c r="I32" s="1">
        <v>2.9000000000000001E-2</v>
      </c>
    </row>
    <row r="33" spans="2:9" x14ac:dyDescent="0.3">
      <c r="B33" s="1" t="s">
        <v>39</v>
      </c>
      <c r="C33" s="1">
        <v>2.5000000000000001E-2</v>
      </c>
      <c r="D33" s="1"/>
      <c r="E33" s="4" t="s">
        <v>95</v>
      </c>
      <c r="F33" s="4">
        <v>10000</v>
      </c>
      <c r="G33" s="1"/>
      <c r="H33" s="4" t="s">
        <v>95</v>
      </c>
      <c r="I33" s="4">
        <v>10000</v>
      </c>
    </row>
    <row r="34" spans="2:9" x14ac:dyDescent="0.3">
      <c r="B34" s="4" t="s">
        <v>40</v>
      </c>
      <c r="C34" s="4">
        <v>5.0000000000000001E-3</v>
      </c>
      <c r="D34" s="1"/>
      <c r="E34" s="1" t="s">
        <v>98</v>
      </c>
      <c r="F34" s="1">
        <v>10000</v>
      </c>
      <c r="G34" s="1"/>
      <c r="H34" s="1" t="s">
        <v>98</v>
      </c>
      <c r="I34" s="1">
        <v>10000</v>
      </c>
    </row>
    <row r="35" spans="2:9" x14ac:dyDescent="0.3">
      <c r="B35" s="1" t="s">
        <v>45</v>
      </c>
      <c r="C35" s="1">
        <v>1</v>
      </c>
      <c r="D35" s="1"/>
      <c r="E35" s="4" t="s">
        <v>99</v>
      </c>
      <c r="F35" s="4">
        <v>2</v>
      </c>
      <c r="G35" s="1"/>
      <c r="H35" s="4" t="s">
        <v>99</v>
      </c>
      <c r="I35" s="4">
        <v>2</v>
      </c>
    </row>
    <row r="36" spans="2:9" x14ac:dyDescent="0.3">
      <c r="B36" s="1" t="s">
        <v>41</v>
      </c>
      <c r="C36" s="1">
        <v>0.01</v>
      </c>
      <c r="D36" s="1"/>
      <c r="E36" s="1" t="s">
        <v>100</v>
      </c>
      <c r="F36" s="1">
        <v>7.7000000000000002E-3</v>
      </c>
      <c r="G36" s="1"/>
      <c r="H36" s="1" t="s">
        <v>100</v>
      </c>
      <c r="I36" s="1">
        <v>7.7000000000000002E-3</v>
      </c>
    </row>
    <row r="37" spans="2:9" x14ac:dyDescent="0.3">
      <c r="B37" s="4" t="s">
        <v>42</v>
      </c>
      <c r="C37" s="4">
        <v>1</v>
      </c>
      <c r="D37" s="1"/>
      <c r="E37" s="4" t="s">
        <v>101</v>
      </c>
      <c r="F37" s="4">
        <f>4.83*10^(-6)</f>
        <v>4.8299999999999995E-6</v>
      </c>
      <c r="G37" s="1"/>
      <c r="H37" s="4" t="s">
        <v>101</v>
      </c>
      <c r="I37" s="4">
        <f>4.83*10^(-6)</f>
        <v>4.8299999999999995E-6</v>
      </c>
    </row>
    <row r="38" spans="2:9" x14ac:dyDescent="0.3">
      <c r="B38" s="3" t="s">
        <v>130</v>
      </c>
      <c r="C38" s="1">
        <v>3</v>
      </c>
      <c r="D38" s="1"/>
      <c r="E38" s="1" t="s">
        <v>102</v>
      </c>
      <c r="F38" s="1">
        <v>2.9000000000000001E-2</v>
      </c>
      <c r="H38" s="1" t="s">
        <v>102</v>
      </c>
      <c r="I38" s="1">
        <v>2.9000000000000001E-2</v>
      </c>
    </row>
    <row r="39" spans="2:9" x14ac:dyDescent="0.3">
      <c r="H39" s="4" t="s">
        <v>105</v>
      </c>
      <c r="I39" s="4">
        <v>1000</v>
      </c>
    </row>
    <row r="40" spans="2:9" x14ac:dyDescent="0.3">
      <c r="H40" s="1" t="s">
        <v>106</v>
      </c>
      <c r="I40" s="1">
        <v>1000</v>
      </c>
    </row>
  </sheetData>
  <mergeCells count="14">
    <mergeCell ref="Q4:R4"/>
    <mergeCell ref="T4:U4"/>
    <mergeCell ref="B16:C16"/>
    <mergeCell ref="E16:F16"/>
    <mergeCell ref="H16:I16"/>
    <mergeCell ref="K4:L4"/>
    <mergeCell ref="N4:O4"/>
    <mergeCell ref="B28:C28"/>
    <mergeCell ref="E28:F28"/>
    <mergeCell ref="H28:I28"/>
    <mergeCell ref="B2:I2"/>
    <mergeCell ref="B4:C4"/>
    <mergeCell ref="E4:F4"/>
    <mergeCell ref="H4:I4"/>
  </mergeCells>
  <dataValidations disablePrompts="1" count="1">
    <dataValidation type="list" allowBlank="1" showInputMessage="1" showErrorMessage="1" sqref="O8" xr:uid="{59E09129-C93F-46F6-85D4-03D5A2BA46C5}">
      <formula1>$O$17:$O$18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FF1666FF-52A5-47A1-8ACB-8B38926048DE}">
            <xm:f>NOT(ISERROR(SEARCH(TRUE,B1)))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8" operator="containsText" id="{271D58A7-36A3-4C46-9F3D-B76B12C215C5}">
            <xm:f>NOT(ISERROR(SEARCH(FALSE,B1)))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B1:U3 B4:D12 G4:U12 B13:U1048576</xm:sqref>
        </x14:conditionalFormatting>
        <x14:conditionalFormatting xmlns:xm="http://schemas.microsoft.com/office/excel/2006/main">
          <x14:cfRule type="containsText" priority="3" operator="containsText" id="{358E4FC7-01BA-44AF-AC6E-7243229AD18D}">
            <xm:f>NOT(ISERROR(SEARCH(TRUE,E4)))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4" operator="containsText" id="{A52E1A7E-C20C-4B12-BC8A-8F0F2B7EFCED}">
            <xm:f>NOT(ISERROR(SEARCH(FALSE,E4)))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E4:F5 F6 E7:F12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53D1B8B-A35D-4008-84A7-609628493AD4}">
          <x14:formula1>
            <xm:f>Dados!$A$2:$A$3</xm:f>
          </x14:formula1>
          <xm:sqref>O6 R6:R7 I30 F30 C30:C31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3FE14-D207-4A27-869F-C9A261F2213F}">
  <dimension ref="B2:U41"/>
  <sheetViews>
    <sheetView zoomScale="80" zoomScaleNormal="80" workbookViewId="0">
      <selection activeCell="B31" sqref="B31:C31"/>
    </sheetView>
  </sheetViews>
  <sheetFormatPr defaultColWidth="8.88671875" defaultRowHeight="14.4" x14ac:dyDescent="0.3"/>
  <cols>
    <col min="1" max="1" width="4.44140625" customWidth="1"/>
    <col min="2" max="2" width="19.5546875" bestFit="1" customWidth="1"/>
    <col min="3" max="3" width="18.33203125" customWidth="1"/>
    <col min="4" max="4" width="4.109375" customWidth="1"/>
    <col min="5" max="5" width="15.88671875" customWidth="1"/>
    <col min="6" max="6" width="25.88671875" customWidth="1"/>
    <col min="7" max="7" width="3.88671875" customWidth="1"/>
    <col min="8" max="8" width="15.88671875" customWidth="1"/>
    <col min="9" max="9" width="37.5546875" customWidth="1"/>
    <col min="10" max="10" width="4.6640625" customWidth="1"/>
    <col min="11" max="11" width="23.5546875" customWidth="1"/>
    <col min="12" max="12" width="25" customWidth="1"/>
    <col min="13" max="13" width="4.33203125" customWidth="1"/>
    <col min="14" max="14" width="15.88671875" customWidth="1"/>
    <col min="15" max="15" width="19.44140625" bestFit="1" customWidth="1"/>
    <col min="16" max="16" width="4.44140625" customWidth="1"/>
    <col min="17" max="18" width="15.88671875" customWidth="1"/>
    <col min="19" max="19" width="5.44140625" customWidth="1"/>
    <col min="20" max="20" width="15.88671875" customWidth="1"/>
    <col min="21" max="21" width="17.88671875" customWidth="1"/>
    <col min="22" max="22" width="8.33203125" bestFit="1" customWidth="1"/>
    <col min="25" max="25" width="8.33203125" bestFit="1" customWidth="1"/>
    <col min="26" max="26" width="7.5546875" bestFit="1" customWidth="1"/>
    <col min="27" max="27" width="8.33203125" bestFit="1" customWidth="1"/>
    <col min="28" max="28" width="14.88671875" bestFit="1" customWidth="1"/>
    <col min="29" max="29" width="7.6640625" bestFit="1" customWidth="1"/>
    <col min="30" max="30" width="8.33203125" bestFit="1" customWidth="1"/>
    <col min="31" max="31" width="8.109375" bestFit="1" customWidth="1"/>
    <col min="32" max="32" width="7.44140625" bestFit="1" customWidth="1"/>
    <col min="33" max="33" width="8.109375" bestFit="1" customWidth="1"/>
    <col min="34" max="35" width="7.6640625" bestFit="1" customWidth="1"/>
    <col min="36" max="36" width="7.5546875" bestFit="1" customWidth="1"/>
    <col min="37" max="38" width="7.6640625" bestFit="1" customWidth="1"/>
    <col min="39" max="39" width="7.5546875" bestFit="1" customWidth="1"/>
    <col min="40" max="40" width="3" bestFit="1" customWidth="1"/>
    <col min="41" max="41" width="6.33203125" bestFit="1" customWidth="1"/>
    <col min="42" max="42" width="12.44140625" bestFit="1" customWidth="1"/>
    <col min="43" max="43" width="14.5546875" bestFit="1" customWidth="1"/>
    <col min="44" max="44" width="7.88671875" bestFit="1" customWidth="1"/>
    <col min="45" max="45" width="10.88671875" bestFit="1" customWidth="1"/>
    <col min="46" max="46" width="2.5546875" bestFit="1" customWidth="1"/>
    <col min="47" max="47" width="6.44140625" bestFit="1" customWidth="1"/>
    <col min="48" max="48" width="5.109375" bestFit="1" customWidth="1"/>
    <col min="49" max="52" width="9.88671875" bestFit="1" customWidth="1"/>
    <col min="53" max="55" width="14.88671875" bestFit="1" customWidth="1"/>
  </cols>
  <sheetData>
    <row r="2" spans="2:21" ht="42" customHeight="1" x14ac:dyDescent="0.3">
      <c r="B2" s="18" t="s">
        <v>124</v>
      </c>
      <c r="C2" s="18"/>
      <c r="D2" s="18"/>
      <c r="E2" s="18"/>
      <c r="F2" s="18"/>
      <c r="G2" s="18"/>
      <c r="H2" s="18"/>
      <c r="I2" s="1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4" spans="2:21" ht="15" customHeight="1" x14ac:dyDescent="0.3">
      <c r="B4" s="19" t="s">
        <v>78</v>
      </c>
      <c r="C4" s="19"/>
      <c r="E4" s="19" t="s">
        <v>79</v>
      </c>
      <c r="F4" s="19"/>
      <c r="H4" s="19" t="s">
        <v>117</v>
      </c>
      <c r="I4" s="19"/>
      <c r="K4" s="19" t="s">
        <v>71</v>
      </c>
      <c r="L4" s="19"/>
      <c r="N4" s="19" t="s">
        <v>64</v>
      </c>
      <c r="O4" s="19"/>
      <c r="Q4" s="19" t="s">
        <v>80</v>
      </c>
      <c r="R4" s="19"/>
      <c r="T4" s="19" t="s">
        <v>81</v>
      </c>
      <c r="U4" s="19"/>
    </row>
    <row r="5" spans="2:21" s="2" customFormat="1" x14ac:dyDescent="0.3">
      <c r="B5" s="5" t="s">
        <v>77</v>
      </c>
      <c r="C5" s="5" t="s">
        <v>75</v>
      </c>
      <c r="E5" s="5" t="s">
        <v>77</v>
      </c>
      <c r="F5" s="5" t="s">
        <v>75</v>
      </c>
      <c r="H5" s="5" t="s">
        <v>77</v>
      </c>
      <c r="I5" s="5" t="s">
        <v>75</v>
      </c>
      <c r="K5" s="5" t="s">
        <v>77</v>
      </c>
      <c r="L5" s="5" t="s">
        <v>75</v>
      </c>
      <c r="N5" s="5" t="s">
        <v>77</v>
      </c>
      <c r="O5" s="5" t="s">
        <v>75</v>
      </c>
      <c r="Q5" s="5" t="s">
        <v>77</v>
      </c>
      <c r="R5" s="5" t="s">
        <v>75</v>
      </c>
      <c r="T5" s="5" t="s">
        <v>77</v>
      </c>
      <c r="U5" s="5" t="s">
        <v>75</v>
      </c>
    </row>
    <row r="6" spans="2:21" x14ac:dyDescent="0.3">
      <c r="B6" s="1" t="s">
        <v>56</v>
      </c>
      <c r="C6" s="1">
        <v>0.01</v>
      </c>
      <c r="E6" s="13" t="s">
        <v>111</v>
      </c>
      <c r="F6" s="1">
        <v>0</v>
      </c>
      <c r="G6" s="1"/>
      <c r="H6" s="1" t="s">
        <v>6</v>
      </c>
      <c r="I6" s="1">
        <v>1500</v>
      </c>
      <c r="J6" s="1"/>
      <c r="K6" s="3" t="s">
        <v>128</v>
      </c>
      <c r="L6" s="3">
        <f>15*PI()/180</f>
        <v>0.26179938779914941</v>
      </c>
      <c r="M6" s="1"/>
      <c r="N6" s="1" t="s">
        <v>12</v>
      </c>
      <c r="O6" s="1" t="b">
        <v>1</v>
      </c>
      <c r="P6" s="1"/>
      <c r="Q6" s="1" t="s">
        <v>14</v>
      </c>
      <c r="R6" s="1" t="b">
        <v>0</v>
      </c>
      <c r="S6" s="1"/>
      <c r="T6" s="1" t="s">
        <v>16</v>
      </c>
      <c r="U6" s="1">
        <v>2.2000000000000002</v>
      </c>
    </row>
    <row r="7" spans="2:21" x14ac:dyDescent="0.3">
      <c r="B7" s="4" t="s">
        <v>57</v>
      </c>
      <c r="C7" s="4">
        <v>12</v>
      </c>
      <c r="E7" s="4" t="s">
        <v>112</v>
      </c>
      <c r="F7" s="4">
        <v>6878000</v>
      </c>
      <c r="G7" s="1"/>
      <c r="H7" s="4" t="s">
        <v>7</v>
      </c>
      <c r="I7" s="4">
        <v>0</v>
      </c>
      <c r="J7" s="1"/>
      <c r="K7" s="4" t="s">
        <v>127</v>
      </c>
      <c r="L7" s="4">
        <f>30*PI()/180</f>
        <v>0.52359877559829882</v>
      </c>
      <c r="M7" s="1"/>
      <c r="N7" s="4" t="s">
        <v>13</v>
      </c>
      <c r="O7" s="4">
        <v>6000</v>
      </c>
      <c r="P7" s="1"/>
      <c r="Q7" s="4" t="s">
        <v>15</v>
      </c>
      <c r="R7" s="1" t="b">
        <v>0</v>
      </c>
      <c r="S7" s="1"/>
      <c r="T7" s="4" t="s">
        <v>46</v>
      </c>
      <c r="U7" s="4">
        <v>0.2</v>
      </c>
    </row>
    <row r="8" spans="2:21" x14ac:dyDescent="0.3">
      <c r="B8" s="1"/>
      <c r="C8" s="1"/>
      <c r="E8" s="1" t="s">
        <v>2</v>
      </c>
      <c r="F8" s="1">
        <f>97.7*PI()/180</f>
        <v>1.70518667919846</v>
      </c>
      <c r="G8" s="1"/>
      <c r="H8" s="1" t="s">
        <v>8</v>
      </c>
      <c r="I8" s="1">
        <v>3000</v>
      </c>
      <c r="J8" s="1"/>
      <c r="K8" s="3" t="s">
        <v>129</v>
      </c>
      <c r="L8" s="3">
        <f>45*PI()/180</f>
        <v>0.78539816339744828</v>
      </c>
      <c r="M8" s="1"/>
      <c r="N8" s="1"/>
      <c r="O8" s="1"/>
      <c r="P8" s="1"/>
      <c r="Q8" s="1"/>
      <c r="R8" s="1"/>
      <c r="S8" s="1"/>
      <c r="T8" s="1" t="s">
        <v>17</v>
      </c>
      <c r="U8" s="1">
        <v>8</v>
      </c>
    </row>
    <row r="9" spans="2:21" x14ac:dyDescent="0.3">
      <c r="B9" s="1"/>
      <c r="C9" s="1"/>
      <c r="E9" s="4" t="s">
        <v>113</v>
      </c>
      <c r="F9" s="4">
        <f>30*PI()/180</f>
        <v>0.52359877559829882</v>
      </c>
      <c r="G9" s="1"/>
      <c r="H9" s="4" t="s">
        <v>9</v>
      </c>
      <c r="I9" s="4">
        <v>0</v>
      </c>
      <c r="J9" s="1"/>
      <c r="K9" s="4" t="s">
        <v>53</v>
      </c>
      <c r="L9" s="4">
        <v>0</v>
      </c>
      <c r="M9" s="1"/>
      <c r="N9" s="1"/>
      <c r="O9" s="1"/>
      <c r="P9" s="1"/>
      <c r="Q9" s="1"/>
      <c r="R9" s="1"/>
      <c r="S9" s="1"/>
      <c r="T9" s="4" t="s">
        <v>18</v>
      </c>
      <c r="U9" s="4">
        <v>2.2000000000000002</v>
      </c>
    </row>
    <row r="10" spans="2:21" x14ac:dyDescent="0.3">
      <c r="B10" s="1"/>
      <c r="C10" s="1"/>
      <c r="E10" s="1" t="s">
        <v>5</v>
      </c>
      <c r="F10" s="1">
        <f>25*PI()/180</f>
        <v>0.43633231299858238</v>
      </c>
      <c r="G10" s="1"/>
      <c r="H10" s="1" t="s">
        <v>10</v>
      </c>
      <c r="I10" s="1">
        <f>SQRT(2*(Dados!$B$6/SQRT(((F7*(1-F6^2)/(1+F6*COS(F11)))+I6)^2 + (I7)^2 + (I8)^2) - Dados!$B$6/(2*(((SQRT(Dados!$B$6*F7*(1-F6^2)))^2/Dados!$B$6)/(1-F6^2))))-((I9-((SQRT(Dados!$B$6*F7*(1-F6^2)))/((F7*(1-F6^2)/(1+F6*COS(F11)))^2))*I7+(F6*SIN(F11)*SQRT(Dados!$B$6/(F7*(1-F6^2)))))^2-I11^2))-(((SQRT(Dados!$B$6*F7*(1-F6^2)))/((F7*(1-F6^2)/(1+F6*COS(F11)))^2))*(I6+(F7*(1-F6^2)/(1+F6*COS(F11)))))</f>
        <v>-3.3209923778440498</v>
      </c>
      <c r="J10" s="1"/>
      <c r="K10" s="1" t="s">
        <v>54</v>
      </c>
      <c r="L10" s="1">
        <v>0</v>
      </c>
      <c r="M10" s="1"/>
      <c r="N10" s="1"/>
      <c r="O10" s="1"/>
      <c r="P10" s="1"/>
      <c r="Q10" s="1"/>
      <c r="R10" s="1"/>
      <c r="S10" s="1"/>
      <c r="T10" s="1" t="s">
        <v>47</v>
      </c>
      <c r="U10" s="1">
        <v>0.2</v>
      </c>
    </row>
    <row r="11" spans="2:21" x14ac:dyDescent="0.3">
      <c r="B11" s="1"/>
      <c r="C11" s="1"/>
      <c r="E11" s="4" t="s">
        <v>114</v>
      </c>
      <c r="F11" s="4">
        <v>0</v>
      </c>
      <c r="G11" s="1"/>
      <c r="H11" s="4" t="s">
        <v>11</v>
      </c>
      <c r="I11" s="4">
        <v>0</v>
      </c>
      <c r="J11" s="1"/>
      <c r="K11" s="4" t="s">
        <v>55</v>
      </c>
      <c r="L11" s="4">
        <v>0.02</v>
      </c>
      <c r="M11" s="1"/>
      <c r="N11" s="1"/>
      <c r="O11" s="1"/>
      <c r="P11" s="1"/>
      <c r="Q11" s="1"/>
      <c r="R11" s="1"/>
      <c r="S11" s="1"/>
      <c r="T11" s="4" t="s">
        <v>19</v>
      </c>
      <c r="U11" s="4">
        <v>8</v>
      </c>
    </row>
    <row r="12" spans="2:21" x14ac:dyDescent="0.3">
      <c r="B12" s="1"/>
      <c r="C12" s="1"/>
      <c r="E12" s="1"/>
      <c r="F12" s="1"/>
      <c r="G12" s="1"/>
      <c r="H12" s="1"/>
      <c r="I12" s="1"/>
      <c r="J12" s="1"/>
      <c r="M12" s="1"/>
      <c r="N12" s="1"/>
      <c r="O12" s="1"/>
      <c r="P12" s="1"/>
      <c r="Q12" s="1"/>
      <c r="R12" s="1"/>
      <c r="S12" s="1"/>
      <c r="T12" s="1" t="s">
        <v>20</v>
      </c>
      <c r="U12" s="1">
        <v>0.10667</v>
      </c>
    </row>
    <row r="13" spans="2:21" x14ac:dyDescent="0.3">
      <c r="B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4" t="s">
        <v>21</v>
      </c>
      <c r="U13" s="4">
        <v>0.10667</v>
      </c>
    </row>
    <row r="14" spans="2:21" x14ac:dyDescent="0.3">
      <c r="B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 t="s">
        <v>22</v>
      </c>
      <c r="U14" s="1">
        <v>0.10667</v>
      </c>
    </row>
    <row r="15" spans="2:21" x14ac:dyDescent="0.3">
      <c r="S15" s="3"/>
      <c r="T15" s="3"/>
      <c r="U15" s="3"/>
    </row>
    <row r="16" spans="2:21" ht="15" customHeight="1" x14ac:dyDescent="0.3">
      <c r="B16" s="19" t="s">
        <v>73</v>
      </c>
      <c r="C16" s="19"/>
      <c r="E16" s="19" t="s">
        <v>74</v>
      </c>
      <c r="F16" s="19"/>
      <c r="H16" s="19" t="s">
        <v>96</v>
      </c>
      <c r="I16" s="19"/>
      <c r="K16" s="19" t="s">
        <v>116</v>
      </c>
      <c r="L16" s="19"/>
    </row>
    <row r="17" spans="2:17" ht="15" customHeight="1" x14ac:dyDescent="0.3">
      <c r="B17" s="5" t="s">
        <v>77</v>
      </c>
      <c r="C17" s="5" t="s">
        <v>75</v>
      </c>
      <c r="E17" s="5" t="s">
        <v>77</v>
      </c>
      <c r="F17" s="5" t="s">
        <v>75</v>
      </c>
      <c r="H17" s="5" t="s">
        <v>77</v>
      </c>
      <c r="I17" s="5" t="s">
        <v>75</v>
      </c>
      <c r="K17" s="5" t="s">
        <v>77</v>
      </c>
      <c r="L17" s="5" t="s">
        <v>75</v>
      </c>
    </row>
    <row r="18" spans="2:17" x14ac:dyDescent="0.3">
      <c r="B18" s="1" t="s">
        <v>23</v>
      </c>
      <c r="C18" s="1">
        <v>1.0000000000000001E-5</v>
      </c>
      <c r="E18" s="1" t="s">
        <v>32</v>
      </c>
      <c r="F18" s="1">
        <v>2</v>
      </c>
      <c r="H18" s="1" t="s">
        <v>97</v>
      </c>
      <c r="I18" s="1">
        <v>25</v>
      </c>
      <c r="K18" s="1" t="s">
        <v>118</v>
      </c>
      <c r="L18" s="1">
        <f>I6*2/3</f>
        <v>1000</v>
      </c>
    </row>
    <row r="19" spans="2:17" x14ac:dyDescent="0.3">
      <c r="B19" s="4" t="s">
        <v>24</v>
      </c>
      <c r="C19" s="4">
        <v>0</v>
      </c>
      <c r="E19" s="4" t="s">
        <v>33</v>
      </c>
      <c r="F19" s="4">
        <v>2</v>
      </c>
      <c r="I19" s="1"/>
      <c r="K19" s="4" t="s">
        <v>119</v>
      </c>
      <c r="L19" s="4">
        <v>700</v>
      </c>
    </row>
    <row r="20" spans="2:17" x14ac:dyDescent="0.3">
      <c r="B20" s="1" t="s">
        <v>25</v>
      </c>
      <c r="C20" s="1">
        <v>0.01</v>
      </c>
      <c r="E20" s="1" t="s">
        <v>34</v>
      </c>
      <c r="F20" s="1">
        <v>2</v>
      </c>
      <c r="I20" s="1"/>
      <c r="K20" s="1" t="s">
        <v>120</v>
      </c>
      <c r="L20" s="1">
        <f>I8*2/3</f>
        <v>2000</v>
      </c>
    </row>
    <row r="21" spans="2:17" x14ac:dyDescent="0.3">
      <c r="B21" s="4" t="s">
        <v>26</v>
      </c>
      <c r="C21" s="4">
        <v>1.0000000000000001E-5</v>
      </c>
      <c r="E21" s="4" t="s">
        <v>35</v>
      </c>
      <c r="F21" s="4">
        <v>0.5</v>
      </c>
      <c r="I21" s="1"/>
      <c r="K21" s="4" t="s">
        <v>121</v>
      </c>
      <c r="L21" s="4">
        <f>I9</f>
        <v>0</v>
      </c>
    </row>
    <row r="22" spans="2:17" x14ac:dyDescent="0.3">
      <c r="B22" s="1" t="s">
        <v>27</v>
      </c>
      <c r="C22" s="1">
        <v>0</v>
      </c>
      <c r="E22" s="1" t="s">
        <v>36</v>
      </c>
      <c r="F22" s="1">
        <v>0.5</v>
      </c>
      <c r="I22" s="1"/>
      <c r="K22" s="1" t="s">
        <v>122</v>
      </c>
      <c r="L22" s="1">
        <f>I10*2/3</f>
        <v>-2.2139949185626997</v>
      </c>
    </row>
    <row r="23" spans="2:17" x14ac:dyDescent="0.3">
      <c r="B23" s="4" t="s">
        <v>28</v>
      </c>
      <c r="C23" s="4">
        <v>0.01</v>
      </c>
      <c r="E23" s="4" t="s">
        <v>37</v>
      </c>
      <c r="F23" s="4">
        <v>0.5</v>
      </c>
      <c r="I23" s="1"/>
      <c r="K23" s="4" t="s">
        <v>123</v>
      </c>
      <c r="L23" s="4">
        <f>I11*2/3</f>
        <v>0</v>
      </c>
    </row>
    <row r="24" spans="2:17" x14ac:dyDescent="0.3">
      <c r="B24" s="1" t="s">
        <v>29</v>
      </c>
      <c r="C24" s="1">
        <v>1.0000000000000001E-5</v>
      </c>
      <c r="D24" s="1"/>
      <c r="E24" s="1"/>
      <c r="F24" s="1"/>
      <c r="G24" s="1"/>
      <c r="H24" s="1"/>
      <c r="I24" s="1"/>
    </row>
    <row r="25" spans="2:17" x14ac:dyDescent="0.3">
      <c r="B25" s="4" t="s">
        <v>30</v>
      </c>
      <c r="C25" s="4">
        <v>0</v>
      </c>
      <c r="D25" s="1"/>
      <c r="E25" s="1"/>
      <c r="F25" s="1"/>
      <c r="G25" s="1"/>
      <c r="H25" s="1"/>
      <c r="I25" s="1"/>
    </row>
    <row r="26" spans="2:17" x14ac:dyDescent="0.3">
      <c r="B26" s="1" t="s">
        <v>31</v>
      </c>
      <c r="C26" s="1">
        <v>0.01</v>
      </c>
      <c r="D26" s="1"/>
      <c r="E26" s="1"/>
      <c r="F26" s="1"/>
      <c r="G26" s="1"/>
      <c r="H26" s="1"/>
      <c r="I26" s="1"/>
    </row>
    <row r="27" spans="2:17" x14ac:dyDescent="0.3">
      <c r="B27" s="1"/>
      <c r="C27" s="1"/>
      <c r="D27" s="1"/>
      <c r="E27" s="1"/>
      <c r="F27" s="1"/>
      <c r="G27" s="1"/>
      <c r="H27" s="1"/>
      <c r="I27" s="1"/>
    </row>
    <row r="28" spans="2:17" ht="15" customHeight="1" x14ac:dyDescent="0.3">
      <c r="B28" s="19" t="s">
        <v>82</v>
      </c>
      <c r="C28" s="19"/>
      <c r="D28" s="1"/>
      <c r="E28" s="19" t="s">
        <v>83</v>
      </c>
      <c r="F28" s="19"/>
      <c r="G28" s="1"/>
      <c r="H28" s="19" t="s">
        <v>131</v>
      </c>
      <c r="I28" s="19"/>
      <c r="K28" s="19" t="s">
        <v>132</v>
      </c>
      <c r="L28" s="19"/>
    </row>
    <row r="29" spans="2:17" x14ac:dyDescent="0.3">
      <c r="B29" s="5" t="s">
        <v>77</v>
      </c>
      <c r="C29" s="5" t="s">
        <v>75</v>
      </c>
      <c r="D29" s="1"/>
      <c r="E29" s="5" t="s">
        <v>77</v>
      </c>
      <c r="F29" s="5" t="s">
        <v>75</v>
      </c>
      <c r="G29" s="1"/>
      <c r="H29" s="5" t="s">
        <v>77</v>
      </c>
      <c r="I29" s="5" t="s">
        <v>75</v>
      </c>
      <c r="K29" s="5" t="s">
        <v>77</v>
      </c>
      <c r="L29" s="5" t="s">
        <v>75</v>
      </c>
      <c r="Q29" s="1"/>
    </row>
    <row r="30" spans="2:17" x14ac:dyDescent="0.3">
      <c r="B30" s="1" t="s">
        <v>107</v>
      </c>
      <c r="C30" s="1" t="b">
        <v>0</v>
      </c>
      <c r="D30" s="1"/>
      <c r="E30" s="1" t="s">
        <v>92</v>
      </c>
      <c r="F30" s="1" t="b">
        <v>0</v>
      </c>
      <c r="G30" s="1"/>
      <c r="H30" s="1" t="s">
        <v>104</v>
      </c>
      <c r="I30" s="1" t="b">
        <v>0</v>
      </c>
      <c r="K30" s="1" t="s">
        <v>133</v>
      </c>
      <c r="L30" s="1" t="b">
        <v>0</v>
      </c>
    </row>
    <row r="31" spans="2:17" x14ac:dyDescent="0.3">
      <c r="B31" s="1" t="s">
        <v>108</v>
      </c>
      <c r="C31" s="1" t="b">
        <v>0</v>
      </c>
      <c r="D31" s="1"/>
      <c r="E31" s="4" t="s">
        <v>93</v>
      </c>
      <c r="F31" s="4">
        <f>15*PI()/180</f>
        <v>0.26179938779914941</v>
      </c>
      <c r="G31" s="1"/>
      <c r="H31" s="4" t="s">
        <v>93</v>
      </c>
      <c r="I31" s="4">
        <f>15*PI()/180</f>
        <v>0.26179938779914941</v>
      </c>
      <c r="K31" s="4" t="s">
        <v>134</v>
      </c>
      <c r="L31" s="4">
        <v>1E-3</v>
      </c>
    </row>
    <row r="32" spans="2:17" x14ac:dyDescent="0.3">
      <c r="B32" s="4" t="s">
        <v>38</v>
      </c>
      <c r="C32" s="4">
        <v>2.5000000000000001E-2</v>
      </c>
      <c r="D32" s="1"/>
      <c r="E32" s="1" t="s">
        <v>94</v>
      </c>
      <c r="F32" s="1">
        <v>2.9000000000000001E-2</v>
      </c>
      <c r="G32" s="1"/>
      <c r="H32" s="1" t="s">
        <v>94</v>
      </c>
      <c r="I32" s="1">
        <v>2.9000000000000001E-2</v>
      </c>
      <c r="K32" s="1" t="s">
        <v>135</v>
      </c>
      <c r="L32" s="1">
        <v>0.1</v>
      </c>
    </row>
    <row r="33" spans="2:12" x14ac:dyDescent="0.3">
      <c r="B33" s="1" t="s">
        <v>39</v>
      </c>
      <c r="C33" s="1">
        <v>7.4999999999999997E-2</v>
      </c>
      <c r="D33" s="1"/>
      <c r="E33" s="4" t="s">
        <v>95</v>
      </c>
      <c r="F33" s="4">
        <v>10000</v>
      </c>
      <c r="G33" s="1"/>
      <c r="H33" s="4" t="s">
        <v>95</v>
      </c>
      <c r="I33" s="4">
        <v>10000</v>
      </c>
      <c r="K33" s="1" t="s">
        <v>136</v>
      </c>
      <c r="L33" s="1" t="b">
        <v>0</v>
      </c>
    </row>
    <row r="34" spans="2:12" x14ac:dyDescent="0.3">
      <c r="B34" s="4" t="s">
        <v>40</v>
      </c>
      <c r="C34" s="4">
        <v>5.0000000000000001E-4</v>
      </c>
      <c r="D34" s="1"/>
      <c r="E34" s="1" t="s">
        <v>98</v>
      </c>
      <c r="F34" s="1">
        <v>10000</v>
      </c>
      <c r="G34" s="1"/>
      <c r="H34" s="1" t="s">
        <v>98</v>
      </c>
      <c r="I34" s="1">
        <v>10000</v>
      </c>
      <c r="K34" s="4" t="s">
        <v>137</v>
      </c>
      <c r="L34" s="4">
        <v>1E-3</v>
      </c>
    </row>
    <row r="35" spans="2:12" x14ac:dyDescent="0.3">
      <c r="B35" s="1" t="s">
        <v>45</v>
      </c>
      <c r="C35" s="1">
        <v>0.01</v>
      </c>
      <c r="D35" s="1"/>
      <c r="E35" s="4" t="s">
        <v>99</v>
      </c>
      <c r="F35" s="4">
        <v>2</v>
      </c>
      <c r="G35" s="1"/>
      <c r="H35" s="4" t="s">
        <v>99</v>
      </c>
      <c r="I35" s="4">
        <v>2</v>
      </c>
      <c r="K35" s="1" t="s">
        <v>138</v>
      </c>
      <c r="L35" s="1">
        <v>0.1</v>
      </c>
    </row>
    <row r="36" spans="2:12" x14ac:dyDescent="0.3">
      <c r="B36" s="1" t="s">
        <v>41</v>
      </c>
      <c r="C36" s="1">
        <v>0.01</v>
      </c>
      <c r="D36" s="1"/>
      <c r="E36" s="1" t="s">
        <v>100</v>
      </c>
      <c r="F36" s="1">
        <v>7.7000000000000002E-3</v>
      </c>
      <c r="G36" s="1"/>
      <c r="H36" s="1" t="s">
        <v>100</v>
      </c>
      <c r="I36" s="1">
        <v>7.7000000000000002E-3</v>
      </c>
      <c r="K36" s="1" t="s">
        <v>139</v>
      </c>
      <c r="L36" s="1" t="b">
        <v>0</v>
      </c>
    </row>
    <row r="37" spans="2:12" x14ac:dyDescent="0.3">
      <c r="B37" s="4" t="s">
        <v>42</v>
      </c>
      <c r="C37" s="4">
        <v>1</v>
      </c>
      <c r="D37" s="1"/>
      <c r="E37" s="4" t="s">
        <v>101</v>
      </c>
      <c r="F37" s="4">
        <f>4.83*10^(-6)</f>
        <v>4.8299999999999995E-6</v>
      </c>
      <c r="G37" s="1"/>
      <c r="H37" s="4" t="s">
        <v>101</v>
      </c>
      <c r="I37" s="4">
        <f>4.83*10^(-6)</f>
        <v>4.8299999999999995E-6</v>
      </c>
      <c r="K37" s="4" t="s">
        <v>140</v>
      </c>
      <c r="L37" s="4">
        <v>1E-3</v>
      </c>
    </row>
    <row r="38" spans="2:12" x14ac:dyDescent="0.3">
      <c r="B38" s="3" t="s">
        <v>130</v>
      </c>
      <c r="C38" s="1">
        <v>5</v>
      </c>
      <c r="E38" s="1" t="s">
        <v>102</v>
      </c>
      <c r="F38" s="1">
        <v>2.9000000000000001E-2</v>
      </c>
      <c r="H38" s="1" t="s">
        <v>102</v>
      </c>
      <c r="I38" s="1">
        <v>2.9000000000000001E-2</v>
      </c>
      <c r="K38" s="1" t="s">
        <v>141</v>
      </c>
      <c r="L38" s="1">
        <v>0.1</v>
      </c>
    </row>
    <row r="39" spans="2:12" x14ac:dyDescent="0.3">
      <c r="H39" s="4" t="s">
        <v>105</v>
      </c>
      <c r="I39" s="4">
        <v>1000</v>
      </c>
      <c r="K39" s="1" t="s">
        <v>142</v>
      </c>
      <c r="L39" s="1" t="b">
        <v>0</v>
      </c>
    </row>
    <row r="40" spans="2:12" x14ac:dyDescent="0.3">
      <c r="H40" s="1" t="s">
        <v>106</v>
      </c>
      <c r="I40" s="1">
        <v>1000</v>
      </c>
      <c r="K40" s="4" t="s">
        <v>143</v>
      </c>
      <c r="L40" s="4">
        <v>1E-3</v>
      </c>
    </row>
    <row r="41" spans="2:12" x14ac:dyDescent="0.3">
      <c r="K41" s="1" t="s">
        <v>144</v>
      </c>
      <c r="L41" s="1">
        <v>0.1</v>
      </c>
    </row>
  </sheetData>
  <mergeCells count="16">
    <mergeCell ref="B2:I2"/>
    <mergeCell ref="B4:C4"/>
    <mergeCell ref="E4:F4"/>
    <mergeCell ref="H4:I4"/>
    <mergeCell ref="K28:L28"/>
    <mergeCell ref="B28:C28"/>
    <mergeCell ref="E28:F28"/>
    <mergeCell ref="H28:I28"/>
    <mergeCell ref="Q4:R4"/>
    <mergeCell ref="T4:U4"/>
    <mergeCell ref="B16:C16"/>
    <mergeCell ref="E16:F16"/>
    <mergeCell ref="H16:I16"/>
    <mergeCell ref="K4:L4"/>
    <mergeCell ref="N4:O4"/>
    <mergeCell ref="K16:L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09FC1584-B2A9-436D-8C21-137DF71B35A5}">
            <xm:f>NOT(ISERROR(SEARCH(TRUE,B1)))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22" operator="containsText" id="{DA435BBB-65C0-4788-8D7D-F49F2279D25C}">
            <xm:f>NOT(ISERROR(SEARCH(FALSE,B1)))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B1:U5 B6:D6 B7:J12 B13:S14 B15:U1048576</xm:sqref>
        </x14:conditionalFormatting>
        <x14:conditionalFormatting xmlns:xm="http://schemas.microsoft.com/office/excel/2006/main">
          <x14:cfRule type="containsText" priority="9" operator="containsText" id="{A710C241-05C0-4B0E-AFD3-99D4EAAA6FD6}">
            <xm:f>NOT(ISERROR(SEARCH(TRUE,F6)))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0" operator="containsText" id="{AD0DFF08-CA7C-44A4-BC2F-CF8D6FA24865}">
            <xm:f>NOT(ISERROR(SEARCH(FALSE,F6)))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F6:L6</xm:sqref>
        </x14:conditionalFormatting>
        <x14:conditionalFormatting xmlns:xm="http://schemas.microsoft.com/office/excel/2006/main">
          <x14:cfRule type="containsText" priority="3" operator="containsText" id="{799D494F-E00C-4C6D-8406-13A53C5D07E4}">
            <xm:f>NOT(ISERROR(SEARCH(TRUE,K7)))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4" operator="containsText" id="{7DBF1033-EF60-419E-875C-EAC5C73164BE}">
            <xm:f>NOT(ISERROR(SEARCH(FALSE,K7)))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K7:L11</xm:sqref>
        </x14:conditionalFormatting>
        <x14:conditionalFormatting xmlns:xm="http://schemas.microsoft.com/office/excel/2006/main">
          <x14:cfRule type="containsText" priority="11" operator="containsText" id="{0C6EB6BA-0DE3-47BE-96EB-8C30670652FE}">
            <xm:f>NOT(ISERROR(SEARCH(TRUE,M6)))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2" operator="containsText" id="{9B03100A-766C-4493-996D-EEEA5DE52DCE}">
            <xm:f>NOT(ISERROR(SEARCH(FALSE,M6)))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M6:S12</xm:sqref>
        </x14:conditionalFormatting>
        <x14:conditionalFormatting xmlns:xm="http://schemas.microsoft.com/office/excel/2006/main">
          <x14:cfRule type="containsText" priority="19" operator="containsText" id="{11FE20C1-C79C-4493-AD9E-FDC66A967C0A}">
            <xm:f>NOT(ISERROR(SEARCH(TRUE,T6)))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20" operator="containsText" id="{FA46B767-63B5-4CAC-A165-A820C25E32DD}">
            <xm:f>NOT(ISERROR(SEARCH(FALSE,T6)))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T6:U14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4246EEB-6336-41D5-B827-C052E458DFFC}">
          <x14:formula1>
            <xm:f>Dados!$A$2:$A$3</xm:f>
          </x14:formula1>
          <xm:sqref>O6 R6:R7 F30 I30 C30:C31 L30 L33 L36 L39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3023-5AD1-4E0D-9529-63D84D1B2B60}">
  <dimension ref="B2:U41"/>
  <sheetViews>
    <sheetView zoomScale="80" zoomScaleNormal="80" workbookViewId="0">
      <selection activeCell="C8" sqref="C8"/>
    </sheetView>
  </sheetViews>
  <sheetFormatPr defaultColWidth="8.88671875" defaultRowHeight="14.4" x14ac:dyDescent="0.3"/>
  <cols>
    <col min="1" max="1" width="4.44140625" customWidth="1"/>
    <col min="2" max="2" width="19.5546875" bestFit="1" customWidth="1"/>
    <col min="3" max="3" width="18.33203125" customWidth="1"/>
    <col min="4" max="4" width="4.109375" customWidth="1"/>
    <col min="5" max="5" width="15.88671875" customWidth="1"/>
    <col min="6" max="6" width="25.88671875" customWidth="1"/>
    <col min="7" max="7" width="3.88671875" customWidth="1"/>
    <col min="8" max="8" width="15.88671875" customWidth="1"/>
    <col min="9" max="9" width="37.5546875" customWidth="1"/>
    <col min="10" max="10" width="4.6640625" customWidth="1"/>
    <col min="11" max="11" width="23.5546875" customWidth="1"/>
    <col min="12" max="12" width="25" customWidth="1"/>
    <col min="13" max="13" width="4.33203125" customWidth="1"/>
    <col min="14" max="14" width="15.88671875" customWidth="1"/>
    <col min="15" max="15" width="17.33203125" customWidth="1"/>
    <col min="16" max="16" width="4.44140625" customWidth="1"/>
    <col min="17" max="18" width="15.88671875" customWidth="1"/>
    <col min="19" max="19" width="5.44140625" customWidth="1"/>
    <col min="20" max="20" width="15.88671875" customWidth="1"/>
    <col min="21" max="21" width="17.88671875" customWidth="1"/>
    <col min="22" max="22" width="8.33203125" bestFit="1" customWidth="1"/>
    <col min="25" max="25" width="8.33203125" bestFit="1" customWidth="1"/>
    <col min="26" max="26" width="7.5546875" bestFit="1" customWidth="1"/>
    <col min="27" max="27" width="8.33203125" bestFit="1" customWidth="1"/>
    <col min="28" max="28" width="14.88671875" bestFit="1" customWidth="1"/>
    <col min="29" max="29" width="7.6640625" bestFit="1" customWidth="1"/>
    <col min="30" max="30" width="8.33203125" bestFit="1" customWidth="1"/>
    <col min="31" max="31" width="8.109375" bestFit="1" customWidth="1"/>
    <col min="32" max="32" width="7.44140625" bestFit="1" customWidth="1"/>
    <col min="33" max="33" width="8.109375" bestFit="1" customWidth="1"/>
    <col min="34" max="35" width="7.6640625" bestFit="1" customWidth="1"/>
    <col min="36" max="36" width="7.5546875" bestFit="1" customWidth="1"/>
    <col min="37" max="38" width="7.6640625" bestFit="1" customWidth="1"/>
    <col min="39" max="39" width="7.5546875" bestFit="1" customWidth="1"/>
    <col min="40" max="40" width="3" bestFit="1" customWidth="1"/>
    <col min="41" max="41" width="6.33203125" bestFit="1" customWidth="1"/>
    <col min="42" max="42" width="12.44140625" bestFit="1" customWidth="1"/>
    <col min="43" max="43" width="14.5546875" bestFit="1" customWidth="1"/>
    <col min="44" max="44" width="7.88671875" bestFit="1" customWidth="1"/>
    <col min="45" max="45" width="10.88671875" bestFit="1" customWidth="1"/>
    <col min="46" max="46" width="2.5546875" bestFit="1" customWidth="1"/>
    <col min="47" max="47" width="6.44140625" bestFit="1" customWidth="1"/>
    <col min="48" max="48" width="5.109375" bestFit="1" customWidth="1"/>
    <col min="49" max="52" width="9.88671875" bestFit="1" customWidth="1"/>
    <col min="53" max="55" width="14.88671875" bestFit="1" customWidth="1"/>
  </cols>
  <sheetData>
    <row r="2" spans="2:21" ht="42" customHeight="1" x14ac:dyDescent="0.3">
      <c r="B2" s="18" t="s">
        <v>125</v>
      </c>
      <c r="C2" s="18"/>
      <c r="D2" s="18"/>
      <c r="E2" s="18"/>
      <c r="F2" s="18"/>
      <c r="G2" s="18"/>
      <c r="H2" s="18"/>
      <c r="I2" s="1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4" spans="2:21" ht="15" customHeight="1" x14ac:dyDescent="0.3">
      <c r="B4" s="19" t="s">
        <v>78</v>
      </c>
      <c r="C4" s="19"/>
      <c r="E4" s="19" t="s">
        <v>79</v>
      </c>
      <c r="F4" s="19"/>
      <c r="H4" s="19" t="s">
        <v>117</v>
      </c>
      <c r="I4" s="19"/>
      <c r="K4" s="19" t="s">
        <v>71</v>
      </c>
      <c r="L4" s="19"/>
      <c r="N4" s="19" t="s">
        <v>64</v>
      </c>
      <c r="O4" s="19"/>
      <c r="Q4" s="19" t="s">
        <v>80</v>
      </c>
      <c r="R4" s="19"/>
      <c r="T4" s="19" t="s">
        <v>81</v>
      </c>
      <c r="U4" s="19"/>
    </row>
    <row r="5" spans="2:21" s="2" customFormat="1" x14ac:dyDescent="0.3">
      <c r="B5" s="5" t="s">
        <v>77</v>
      </c>
      <c r="C5" s="5" t="s">
        <v>75</v>
      </c>
      <c r="E5" s="5" t="s">
        <v>77</v>
      </c>
      <c r="F5" s="5" t="s">
        <v>75</v>
      </c>
      <c r="H5" s="5" t="s">
        <v>77</v>
      </c>
      <c r="I5" s="5" t="s">
        <v>75</v>
      </c>
      <c r="K5" s="5" t="s">
        <v>77</v>
      </c>
      <c r="L5" s="5" t="s">
        <v>75</v>
      </c>
      <c r="N5" s="5" t="s">
        <v>77</v>
      </c>
      <c r="O5" s="5" t="s">
        <v>75</v>
      </c>
      <c r="Q5" s="5" t="s">
        <v>77</v>
      </c>
      <c r="R5" s="5" t="s">
        <v>75</v>
      </c>
      <c r="T5" s="5" t="s">
        <v>77</v>
      </c>
      <c r="U5" s="5" t="s">
        <v>75</v>
      </c>
    </row>
    <row r="6" spans="2:21" x14ac:dyDescent="0.3">
      <c r="B6" s="1" t="s">
        <v>56</v>
      </c>
      <c r="C6" s="1">
        <v>0.01</v>
      </c>
      <c r="E6" s="13" t="s">
        <v>111</v>
      </c>
      <c r="F6" s="1">
        <v>0</v>
      </c>
      <c r="G6" s="1"/>
      <c r="H6" s="1" t="s">
        <v>6</v>
      </c>
      <c r="I6" s="1">
        <v>1500</v>
      </c>
      <c r="J6" s="1"/>
      <c r="K6" s="3" t="s">
        <v>128</v>
      </c>
      <c r="L6" s="3">
        <f>15*PI()/180</f>
        <v>0.26179938779914941</v>
      </c>
      <c r="M6" s="1"/>
      <c r="N6" s="1" t="s">
        <v>12</v>
      </c>
      <c r="O6" s="1" t="b">
        <v>1</v>
      </c>
      <c r="P6" s="1"/>
      <c r="Q6" s="1" t="s">
        <v>14</v>
      </c>
      <c r="R6" s="1" t="b">
        <v>0</v>
      </c>
      <c r="S6" s="1"/>
      <c r="T6" s="1" t="s">
        <v>16</v>
      </c>
      <c r="U6" s="1">
        <v>2.2000000000000002</v>
      </c>
    </row>
    <row r="7" spans="2:21" x14ac:dyDescent="0.3">
      <c r="B7" s="4" t="s">
        <v>57</v>
      </c>
      <c r="C7" s="4">
        <v>12</v>
      </c>
      <c r="E7" s="4" t="s">
        <v>112</v>
      </c>
      <c r="F7" s="4">
        <v>6878000</v>
      </c>
      <c r="G7" s="1"/>
      <c r="H7" s="4" t="s">
        <v>7</v>
      </c>
      <c r="I7" s="4">
        <v>0</v>
      </c>
      <c r="J7" s="1"/>
      <c r="K7" s="4" t="s">
        <v>127</v>
      </c>
      <c r="L7" s="4">
        <f>30*PI()/180</f>
        <v>0.52359877559829882</v>
      </c>
      <c r="M7" s="1"/>
      <c r="N7" s="4" t="s">
        <v>13</v>
      </c>
      <c r="O7" s="4">
        <v>6000</v>
      </c>
      <c r="P7" s="1"/>
      <c r="Q7" s="4" t="s">
        <v>15</v>
      </c>
      <c r="R7" s="1" t="b">
        <v>0</v>
      </c>
      <c r="S7" s="1"/>
      <c r="T7" s="4" t="s">
        <v>46</v>
      </c>
      <c r="U7" s="4">
        <v>0.2</v>
      </c>
    </row>
    <row r="8" spans="2:21" x14ac:dyDescent="0.3">
      <c r="B8" s="1"/>
      <c r="C8" s="1"/>
      <c r="E8" s="1" t="s">
        <v>2</v>
      </c>
      <c r="F8" s="1">
        <f>97.7*PI()/180</f>
        <v>1.70518667919846</v>
      </c>
      <c r="G8" s="1"/>
      <c r="H8" s="1" t="s">
        <v>8</v>
      </c>
      <c r="I8" s="1">
        <v>3000</v>
      </c>
      <c r="J8" s="1"/>
      <c r="K8" s="3" t="s">
        <v>129</v>
      </c>
      <c r="L8" s="3">
        <f>45*PI()/180</f>
        <v>0.78539816339744828</v>
      </c>
      <c r="M8" s="1"/>
      <c r="N8" s="1"/>
      <c r="O8" s="1"/>
      <c r="P8" s="1"/>
      <c r="Q8" s="1"/>
      <c r="R8" s="1"/>
      <c r="S8" s="1"/>
      <c r="T8" s="1" t="s">
        <v>17</v>
      </c>
      <c r="U8" s="1">
        <v>8</v>
      </c>
    </row>
    <row r="9" spans="2:21" x14ac:dyDescent="0.3">
      <c r="B9" s="1"/>
      <c r="C9" s="1"/>
      <c r="E9" s="4" t="s">
        <v>113</v>
      </c>
      <c r="F9" s="4">
        <f>30*PI()/180</f>
        <v>0.52359877559829882</v>
      </c>
      <c r="G9" s="1"/>
      <c r="H9" s="4" t="s">
        <v>9</v>
      </c>
      <c r="I9" s="4">
        <v>0</v>
      </c>
      <c r="J9" s="1"/>
      <c r="K9" s="4" t="s">
        <v>53</v>
      </c>
      <c r="L9" s="4">
        <v>0</v>
      </c>
      <c r="M9" s="1"/>
      <c r="N9" s="1"/>
      <c r="O9" s="1"/>
      <c r="P9" s="1"/>
      <c r="Q9" s="1"/>
      <c r="R9" s="1"/>
      <c r="S9" s="1"/>
      <c r="T9" s="4" t="s">
        <v>18</v>
      </c>
      <c r="U9" s="4">
        <v>2.2000000000000002</v>
      </c>
    </row>
    <row r="10" spans="2:21" x14ac:dyDescent="0.3">
      <c r="B10" s="1"/>
      <c r="C10" s="1"/>
      <c r="E10" s="1" t="s">
        <v>5</v>
      </c>
      <c r="F10" s="1">
        <f>25*PI()/180</f>
        <v>0.43633231299858238</v>
      </c>
      <c r="G10" s="1"/>
      <c r="H10" s="1" t="s">
        <v>10</v>
      </c>
      <c r="I10" s="1">
        <f>SQRT(2*(Dados!$B$6/SQRT(((F7*(1-F6^2)/(1+F6*COS(F11)))+I6)^2 + (I7)^2 + (I8)^2) - Dados!$B$6/(2*(((SQRT(Dados!$B$6*F7*(1-F6^2)))^2/Dados!$B$6)/(1-F6^2))))-((I9-((SQRT(Dados!$B$6*F7*(1-F6^2)))/((F7*(1-F6^2)/(1+F6*COS(F11)))^2))*I7+(F6*SIN(F11)*SQRT(Dados!$B$6/(F7*(1-F6^2)))))^2-I11^2))-(((SQRT(Dados!$B$6*F7*(1-F6^2)))/((F7*(1-F6^2)/(1+F6*COS(F11)))^2))*(I6+(F7*(1-F6^2)/(1+F6*COS(F11)))))</f>
        <v>-3.3209923778440498</v>
      </c>
      <c r="J10" s="1"/>
      <c r="K10" s="1" t="s">
        <v>54</v>
      </c>
      <c r="L10" s="1">
        <v>0</v>
      </c>
      <c r="M10" s="1"/>
      <c r="N10" s="1"/>
      <c r="O10" s="1"/>
      <c r="P10" s="1"/>
      <c r="Q10" s="1"/>
      <c r="R10" s="1"/>
      <c r="S10" s="1"/>
      <c r="T10" s="1" t="s">
        <v>47</v>
      </c>
      <c r="U10" s="1">
        <v>0.2</v>
      </c>
    </row>
    <row r="11" spans="2:21" x14ac:dyDescent="0.3">
      <c r="B11" s="1"/>
      <c r="C11" s="1"/>
      <c r="E11" s="4" t="s">
        <v>114</v>
      </c>
      <c r="F11" s="4">
        <v>0</v>
      </c>
      <c r="G11" s="1"/>
      <c r="H11" s="4" t="s">
        <v>11</v>
      </c>
      <c r="I11" s="4">
        <v>0</v>
      </c>
      <c r="J11" s="1"/>
      <c r="K11" s="4" t="s">
        <v>55</v>
      </c>
      <c r="L11" s="4">
        <v>0.02</v>
      </c>
      <c r="M11" s="1"/>
      <c r="N11" s="1"/>
      <c r="O11" s="1"/>
      <c r="P11" s="1"/>
      <c r="Q11" s="1"/>
      <c r="R11" s="1"/>
      <c r="S11" s="1"/>
      <c r="T11" s="4" t="s">
        <v>19</v>
      </c>
      <c r="U11" s="4">
        <v>8</v>
      </c>
    </row>
    <row r="12" spans="2:21" x14ac:dyDescent="0.3">
      <c r="B12" s="1"/>
      <c r="C12" s="1"/>
      <c r="E12" s="1"/>
      <c r="F12" s="1"/>
      <c r="G12" s="1"/>
      <c r="H12" s="1"/>
      <c r="I12" s="1"/>
      <c r="J12" s="1"/>
      <c r="M12" s="1"/>
      <c r="N12" s="1"/>
      <c r="O12" s="1"/>
      <c r="P12" s="1"/>
      <c r="Q12" s="1"/>
      <c r="R12" s="1"/>
      <c r="S12" s="1"/>
      <c r="T12" s="1" t="s">
        <v>20</v>
      </c>
      <c r="U12" s="1">
        <v>0.10667</v>
      </c>
    </row>
    <row r="13" spans="2:21" x14ac:dyDescent="0.3">
      <c r="B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4" t="s">
        <v>21</v>
      </c>
      <c r="U13" s="4">
        <v>0.10667</v>
      </c>
    </row>
    <row r="14" spans="2:21" x14ac:dyDescent="0.3">
      <c r="B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 t="s">
        <v>22</v>
      </c>
      <c r="U14" s="1">
        <v>0.10667</v>
      </c>
    </row>
    <row r="15" spans="2:21" x14ac:dyDescent="0.3">
      <c r="S15" s="3"/>
      <c r="T15" s="3"/>
      <c r="U15" s="3"/>
    </row>
    <row r="16" spans="2:21" ht="15" customHeight="1" x14ac:dyDescent="0.3">
      <c r="B16" s="19" t="s">
        <v>73</v>
      </c>
      <c r="C16" s="19"/>
      <c r="E16" s="19" t="s">
        <v>74</v>
      </c>
      <c r="F16" s="19"/>
      <c r="H16" s="19" t="s">
        <v>96</v>
      </c>
      <c r="I16" s="19"/>
      <c r="K16" s="19" t="s">
        <v>116</v>
      </c>
      <c r="L16" s="19"/>
    </row>
    <row r="17" spans="2:17" ht="15" customHeight="1" x14ac:dyDescent="0.3">
      <c r="B17" s="5" t="s">
        <v>77</v>
      </c>
      <c r="C17" s="5" t="s">
        <v>75</v>
      </c>
      <c r="E17" s="5" t="s">
        <v>77</v>
      </c>
      <c r="F17" s="5" t="s">
        <v>75</v>
      </c>
      <c r="H17" s="5" t="s">
        <v>77</v>
      </c>
      <c r="I17" s="5" t="s">
        <v>75</v>
      </c>
      <c r="K17" s="5" t="s">
        <v>77</v>
      </c>
      <c r="L17" s="5" t="s">
        <v>75</v>
      </c>
    </row>
    <row r="18" spans="2:17" x14ac:dyDescent="0.3">
      <c r="B18" s="1" t="s">
        <v>23</v>
      </c>
      <c r="C18" s="1">
        <v>1.0000000000000001E-5</v>
      </c>
      <c r="E18" s="1" t="s">
        <v>32</v>
      </c>
      <c r="F18" s="1">
        <v>2</v>
      </c>
      <c r="H18" s="1" t="s">
        <v>97</v>
      </c>
      <c r="I18" s="1">
        <v>25</v>
      </c>
      <c r="K18" s="1" t="s">
        <v>118</v>
      </c>
      <c r="L18" s="1">
        <f>I6*2/3</f>
        <v>1000</v>
      </c>
    </row>
    <row r="19" spans="2:17" x14ac:dyDescent="0.3">
      <c r="B19" s="4" t="s">
        <v>24</v>
      </c>
      <c r="C19" s="4">
        <v>0</v>
      </c>
      <c r="E19" s="4" t="s">
        <v>33</v>
      </c>
      <c r="F19" s="4">
        <v>2</v>
      </c>
      <c r="I19" s="1"/>
      <c r="K19" s="4" t="s">
        <v>119</v>
      </c>
      <c r="L19" s="4">
        <v>700</v>
      </c>
    </row>
    <row r="20" spans="2:17" x14ac:dyDescent="0.3">
      <c r="B20" s="1" t="s">
        <v>25</v>
      </c>
      <c r="C20" s="1">
        <v>0.01</v>
      </c>
      <c r="E20" s="1" t="s">
        <v>34</v>
      </c>
      <c r="F20" s="1">
        <v>2</v>
      </c>
      <c r="I20" s="1"/>
      <c r="K20" s="1" t="s">
        <v>120</v>
      </c>
      <c r="L20" s="1">
        <f>I8*2/3</f>
        <v>2000</v>
      </c>
    </row>
    <row r="21" spans="2:17" x14ac:dyDescent="0.3">
      <c r="B21" s="4" t="s">
        <v>26</v>
      </c>
      <c r="C21" s="4">
        <v>1.0000000000000001E-5</v>
      </c>
      <c r="E21" s="4" t="s">
        <v>35</v>
      </c>
      <c r="F21" s="4">
        <v>0.5</v>
      </c>
      <c r="I21" s="1"/>
      <c r="K21" s="4" t="s">
        <v>121</v>
      </c>
      <c r="L21" s="4">
        <f>I9</f>
        <v>0</v>
      </c>
    </row>
    <row r="22" spans="2:17" x14ac:dyDescent="0.3">
      <c r="B22" s="1" t="s">
        <v>27</v>
      </c>
      <c r="C22" s="1">
        <v>0</v>
      </c>
      <c r="E22" s="1" t="s">
        <v>36</v>
      </c>
      <c r="F22" s="1">
        <v>0.5</v>
      </c>
      <c r="I22" s="1"/>
      <c r="K22" s="1" t="s">
        <v>122</v>
      </c>
      <c r="L22" s="1">
        <f>I10*2/3</f>
        <v>-2.2139949185626997</v>
      </c>
    </row>
    <row r="23" spans="2:17" x14ac:dyDescent="0.3">
      <c r="B23" s="4" t="s">
        <v>28</v>
      </c>
      <c r="C23" s="4">
        <v>0.01</v>
      </c>
      <c r="E23" s="4" t="s">
        <v>37</v>
      </c>
      <c r="F23" s="4">
        <v>0.5</v>
      </c>
      <c r="I23" s="1"/>
      <c r="K23" s="4" t="s">
        <v>123</v>
      </c>
      <c r="L23" s="4">
        <f>I11*2/3</f>
        <v>0</v>
      </c>
    </row>
    <row r="24" spans="2:17" x14ac:dyDescent="0.3">
      <c r="B24" s="1" t="s">
        <v>29</v>
      </c>
      <c r="C24" s="1">
        <v>1.0000000000000001E-5</v>
      </c>
      <c r="D24" s="1"/>
      <c r="E24" s="1"/>
      <c r="F24" s="1"/>
      <c r="G24" s="1"/>
      <c r="H24" s="1"/>
      <c r="I24" s="1"/>
    </row>
    <row r="25" spans="2:17" x14ac:dyDescent="0.3">
      <c r="B25" s="4" t="s">
        <v>30</v>
      </c>
      <c r="C25" s="4">
        <v>0</v>
      </c>
      <c r="D25" s="1"/>
      <c r="E25" s="1"/>
      <c r="F25" s="1"/>
      <c r="G25" s="1"/>
      <c r="H25" s="1"/>
      <c r="I25" s="1"/>
    </row>
    <row r="26" spans="2:17" x14ac:dyDescent="0.3">
      <c r="B26" s="1" t="s">
        <v>31</v>
      </c>
      <c r="C26" s="1">
        <v>0.01</v>
      </c>
      <c r="D26" s="1"/>
      <c r="E26" s="1"/>
      <c r="F26" s="1"/>
      <c r="G26" s="1"/>
      <c r="H26" s="1"/>
      <c r="I26" s="1"/>
    </row>
    <row r="27" spans="2:17" x14ac:dyDescent="0.3">
      <c r="B27" s="1"/>
      <c r="C27" s="1"/>
      <c r="D27" s="1"/>
      <c r="E27" s="1"/>
      <c r="F27" s="1"/>
      <c r="G27" s="1"/>
      <c r="H27" s="1"/>
      <c r="I27" s="1"/>
    </row>
    <row r="28" spans="2:17" ht="15" customHeight="1" x14ac:dyDescent="0.3">
      <c r="B28" s="19" t="s">
        <v>82</v>
      </c>
      <c r="C28" s="19"/>
      <c r="D28" s="1"/>
      <c r="E28" s="19" t="s">
        <v>83</v>
      </c>
      <c r="F28" s="19"/>
      <c r="G28" s="1"/>
      <c r="H28" s="19" t="s">
        <v>131</v>
      </c>
      <c r="I28" s="19"/>
      <c r="K28" s="19" t="s">
        <v>132</v>
      </c>
      <c r="L28" s="19"/>
    </row>
    <row r="29" spans="2:17" x14ac:dyDescent="0.3">
      <c r="B29" s="5" t="s">
        <v>77</v>
      </c>
      <c r="C29" s="5" t="s">
        <v>75</v>
      </c>
      <c r="D29" s="1"/>
      <c r="E29" s="5" t="s">
        <v>77</v>
      </c>
      <c r="F29" s="5" t="s">
        <v>75</v>
      </c>
      <c r="G29" s="1"/>
      <c r="H29" s="5" t="s">
        <v>77</v>
      </c>
      <c r="I29" s="5" t="s">
        <v>75</v>
      </c>
      <c r="K29" s="5" t="s">
        <v>77</v>
      </c>
      <c r="L29" s="5" t="s">
        <v>75</v>
      </c>
      <c r="Q29" s="1"/>
    </row>
    <row r="30" spans="2:17" x14ac:dyDescent="0.3">
      <c r="B30" s="1" t="s">
        <v>107</v>
      </c>
      <c r="C30" s="1" t="b">
        <v>1</v>
      </c>
      <c r="D30" s="1"/>
      <c r="E30" s="1" t="s">
        <v>92</v>
      </c>
      <c r="F30" s="1" t="b">
        <v>0</v>
      </c>
      <c r="G30" s="1"/>
      <c r="H30" s="1" t="s">
        <v>104</v>
      </c>
      <c r="I30" s="1" t="b">
        <v>0</v>
      </c>
      <c r="K30" s="1" t="s">
        <v>133</v>
      </c>
      <c r="L30" s="1" t="b">
        <v>0</v>
      </c>
    </row>
    <row r="31" spans="2:17" x14ac:dyDescent="0.3">
      <c r="B31" s="1" t="s">
        <v>108</v>
      </c>
      <c r="C31" s="1" t="b">
        <v>1</v>
      </c>
      <c r="D31" s="1"/>
      <c r="E31" s="4" t="s">
        <v>93</v>
      </c>
      <c r="F31" s="4">
        <f>15*PI()/180</f>
        <v>0.26179938779914941</v>
      </c>
      <c r="G31" s="1"/>
      <c r="H31" s="4" t="s">
        <v>93</v>
      </c>
      <c r="I31" s="4">
        <f>15*PI()/180</f>
        <v>0.26179938779914941</v>
      </c>
      <c r="K31" s="4" t="s">
        <v>134</v>
      </c>
      <c r="L31" s="4">
        <v>1E-3</v>
      </c>
    </row>
    <row r="32" spans="2:17" x14ac:dyDescent="0.3">
      <c r="B32" s="4" t="s">
        <v>38</v>
      </c>
      <c r="C32" s="4">
        <v>2.5000000000000001E-2</v>
      </c>
      <c r="D32" s="1"/>
      <c r="E32" s="1" t="s">
        <v>94</v>
      </c>
      <c r="F32" s="1">
        <v>2.9000000000000001E-2</v>
      </c>
      <c r="G32" s="1"/>
      <c r="H32" s="1" t="s">
        <v>94</v>
      </c>
      <c r="I32" s="1">
        <v>2.9000000000000001E-2</v>
      </c>
      <c r="K32" s="1" t="s">
        <v>135</v>
      </c>
      <c r="L32" s="1">
        <v>0.1</v>
      </c>
    </row>
    <row r="33" spans="2:12" x14ac:dyDescent="0.3">
      <c r="B33" s="1" t="s">
        <v>39</v>
      </c>
      <c r="C33" s="1">
        <v>7.4999999999999997E-2</v>
      </c>
      <c r="D33" s="1"/>
      <c r="E33" s="4" t="s">
        <v>95</v>
      </c>
      <c r="F33" s="4">
        <v>10000</v>
      </c>
      <c r="G33" s="1"/>
      <c r="H33" s="4" t="s">
        <v>95</v>
      </c>
      <c r="I33" s="4">
        <v>10000</v>
      </c>
      <c r="K33" s="1" t="s">
        <v>136</v>
      </c>
      <c r="L33" s="1" t="b">
        <v>0</v>
      </c>
    </row>
    <row r="34" spans="2:12" x14ac:dyDescent="0.3">
      <c r="B34" s="4" t="s">
        <v>40</v>
      </c>
      <c r="C34" s="4">
        <v>5.0000000000000001E-4</v>
      </c>
      <c r="D34" s="1"/>
      <c r="E34" s="1" t="s">
        <v>98</v>
      </c>
      <c r="F34" s="1">
        <v>10000</v>
      </c>
      <c r="G34" s="1"/>
      <c r="H34" s="1" t="s">
        <v>98</v>
      </c>
      <c r="I34" s="1">
        <v>10000</v>
      </c>
      <c r="K34" s="4" t="s">
        <v>137</v>
      </c>
      <c r="L34" s="4">
        <v>1E-3</v>
      </c>
    </row>
    <row r="35" spans="2:12" x14ac:dyDescent="0.3">
      <c r="B35" s="1" t="s">
        <v>45</v>
      </c>
      <c r="C35" s="1">
        <v>0.01</v>
      </c>
      <c r="D35" s="1"/>
      <c r="E35" s="4" t="s">
        <v>99</v>
      </c>
      <c r="F35" s="4">
        <v>2</v>
      </c>
      <c r="G35" s="1"/>
      <c r="H35" s="4" t="s">
        <v>99</v>
      </c>
      <c r="I35" s="4">
        <v>2</v>
      </c>
      <c r="K35" s="1" t="s">
        <v>138</v>
      </c>
      <c r="L35" s="1">
        <v>0.1</v>
      </c>
    </row>
    <row r="36" spans="2:12" x14ac:dyDescent="0.3">
      <c r="B36" s="1" t="s">
        <v>41</v>
      </c>
      <c r="C36" s="1">
        <v>0</v>
      </c>
      <c r="D36" s="1"/>
      <c r="E36" s="1" t="s">
        <v>100</v>
      </c>
      <c r="F36" s="1">
        <v>7.7000000000000002E-3</v>
      </c>
      <c r="G36" s="1"/>
      <c r="H36" s="1" t="s">
        <v>100</v>
      </c>
      <c r="I36" s="1">
        <v>7.7000000000000002E-3</v>
      </c>
      <c r="K36" s="1" t="s">
        <v>139</v>
      </c>
      <c r="L36" s="1" t="b">
        <v>0</v>
      </c>
    </row>
    <row r="37" spans="2:12" x14ac:dyDescent="0.3">
      <c r="B37" s="4" t="s">
        <v>42</v>
      </c>
      <c r="C37" s="4">
        <v>0</v>
      </c>
      <c r="D37" s="1"/>
      <c r="E37" s="4" t="s">
        <v>101</v>
      </c>
      <c r="F37" s="4">
        <f>4.83*10^(-6)</f>
        <v>4.8299999999999995E-6</v>
      </c>
      <c r="G37" s="1"/>
      <c r="H37" s="4" t="s">
        <v>101</v>
      </c>
      <c r="I37" s="4">
        <f>4.83*10^(-6)</f>
        <v>4.8299999999999995E-6</v>
      </c>
      <c r="K37" s="4" t="s">
        <v>140</v>
      </c>
      <c r="L37" s="4">
        <v>1E-3</v>
      </c>
    </row>
    <row r="38" spans="2:12" x14ac:dyDescent="0.3">
      <c r="B38" s="3" t="s">
        <v>130</v>
      </c>
      <c r="C38" s="1">
        <v>0</v>
      </c>
      <c r="E38" s="1" t="s">
        <v>102</v>
      </c>
      <c r="F38" s="1">
        <v>2.9000000000000001E-2</v>
      </c>
      <c r="H38" s="1" t="s">
        <v>102</v>
      </c>
      <c r="I38" s="1">
        <v>2.9000000000000001E-2</v>
      </c>
      <c r="K38" s="1" t="s">
        <v>141</v>
      </c>
      <c r="L38" s="1">
        <v>0.1</v>
      </c>
    </row>
    <row r="39" spans="2:12" x14ac:dyDescent="0.3">
      <c r="H39" s="4" t="s">
        <v>105</v>
      </c>
      <c r="I39" s="4">
        <v>1000</v>
      </c>
      <c r="K39" s="1" t="s">
        <v>142</v>
      </c>
      <c r="L39" s="1" t="b">
        <v>0</v>
      </c>
    </row>
    <row r="40" spans="2:12" x14ac:dyDescent="0.3">
      <c r="H40" s="1" t="s">
        <v>106</v>
      </c>
      <c r="I40" s="1">
        <v>1000</v>
      </c>
      <c r="K40" s="4" t="s">
        <v>143</v>
      </c>
      <c r="L40" s="4">
        <v>1E-3</v>
      </c>
    </row>
    <row r="41" spans="2:12" x14ac:dyDescent="0.3">
      <c r="K41" s="1" t="s">
        <v>144</v>
      </c>
      <c r="L41" s="1">
        <v>0.1</v>
      </c>
    </row>
  </sheetData>
  <mergeCells count="16">
    <mergeCell ref="Q4:R4"/>
    <mergeCell ref="T4:U4"/>
    <mergeCell ref="B16:C16"/>
    <mergeCell ref="E16:F16"/>
    <mergeCell ref="H16:I16"/>
    <mergeCell ref="K4:L4"/>
    <mergeCell ref="N4:O4"/>
    <mergeCell ref="K16:L16"/>
    <mergeCell ref="K28:L28"/>
    <mergeCell ref="B28:C28"/>
    <mergeCell ref="E28:F28"/>
    <mergeCell ref="H28:I28"/>
    <mergeCell ref="B2:I2"/>
    <mergeCell ref="B4:C4"/>
    <mergeCell ref="E4:F4"/>
    <mergeCell ref="H4:I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841028F5-D2F4-41B9-B51E-447D38DFDC55}">
            <xm:f>NOT(ISERROR(SEARCH(TRUE,B1)))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4" operator="containsText" id="{1D660A0C-B5B7-4282-8772-94050062C740}">
            <xm:f>NOT(ISERROR(SEARCH(FALSE,B1)))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B1:U5 B6:D6 B7:J12 B13:S14 B15:U1048576</xm:sqref>
        </x14:conditionalFormatting>
        <x14:conditionalFormatting xmlns:xm="http://schemas.microsoft.com/office/excel/2006/main">
          <x14:cfRule type="containsText" priority="7" operator="containsText" id="{552F00C9-B8A8-493D-997B-CFD1C630D5B5}">
            <xm:f>NOT(ISERROR(SEARCH(TRUE,F6)))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8" operator="containsText" id="{B9C4B884-8A4F-4728-9233-8C956AD7EF38}">
            <xm:f>NOT(ISERROR(SEARCH(FALSE,F6)))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F6:L6</xm:sqref>
        </x14:conditionalFormatting>
        <x14:conditionalFormatting xmlns:xm="http://schemas.microsoft.com/office/excel/2006/main">
          <x14:cfRule type="containsText" priority="5" operator="containsText" id="{B4B7A722-C0DA-4788-9B1A-61D0087A535F}">
            <xm:f>NOT(ISERROR(SEARCH(TRUE,K7)))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6" operator="containsText" id="{2F6B281A-05D4-4490-80BE-7C5CFA151A07}">
            <xm:f>NOT(ISERROR(SEARCH(FALSE,K7)))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K7:L11</xm:sqref>
        </x14:conditionalFormatting>
        <x14:conditionalFormatting xmlns:xm="http://schemas.microsoft.com/office/excel/2006/main">
          <x14:cfRule type="containsText" priority="9" operator="containsText" id="{CF9B6E54-1973-4486-80FD-85464A021331}">
            <xm:f>NOT(ISERROR(SEARCH(TRUE,M6)))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0" operator="containsText" id="{D9B0C83A-59FB-434D-9CA2-869D1B420EBD}">
            <xm:f>NOT(ISERROR(SEARCH(FALSE,M6)))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M6:S12</xm:sqref>
        </x14:conditionalFormatting>
        <x14:conditionalFormatting xmlns:xm="http://schemas.microsoft.com/office/excel/2006/main">
          <x14:cfRule type="containsText" priority="11" operator="containsText" id="{C0298CD4-D4EB-452F-8C1B-0419BDD913C5}">
            <xm:f>NOT(ISERROR(SEARCH(TRUE,T6)))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2" operator="containsText" id="{00999AF7-D078-45F4-A74B-D79E3FA4D7A4}">
            <xm:f>NOT(ISERROR(SEARCH(FALSE,T6)))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T6:U14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D226B-2C54-4C6C-A6B9-B8836A00D320}">
          <x14:formula1>
            <xm:f>Dados!$A$2:$A$3</xm:f>
          </x14:formula1>
          <xm:sqref>O6 R6:R7 F30 I30 C30:C31 L30 L33 L36 L39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Parametros</vt:lpstr>
      <vt:lpstr>Simulacao1</vt:lpstr>
      <vt:lpstr>Simulacao2</vt:lpstr>
      <vt:lpstr>Simulacao3</vt:lpstr>
      <vt:lpstr>Simulacao4</vt:lpstr>
      <vt:lpstr>Simulacao5</vt:lpstr>
      <vt:lpstr>Simulacao6</vt:lpstr>
      <vt:lpstr>Simulacao7</vt:lpstr>
      <vt:lpstr>Simulacao8</vt:lpstr>
      <vt:lpstr>Simulacao9</vt:lpstr>
      <vt:lpstr>Simulacao10</vt:lpstr>
      <vt:lpstr>Simulacao11</vt:lpstr>
      <vt:lpstr>Simulacao12</vt:lpstr>
      <vt:lpstr>Simulacao14</vt:lpstr>
      <vt:lpstr>Simulacao13</vt:lpstr>
      <vt:lpstr>Simulacao15</vt:lpstr>
      <vt:lpstr>Simulacao16</vt:lpstr>
      <vt:lpstr>Simulacao17</vt:lpstr>
      <vt:lpstr>Simulacao18</vt:lpstr>
      <vt:lpstr>Simulacao19</vt:lpstr>
      <vt:lpstr>Planilha1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Dantas Dias</dc:creator>
  <cp:lastModifiedBy>Rodrigo Dantas Dias</cp:lastModifiedBy>
  <dcterms:created xsi:type="dcterms:W3CDTF">2023-09-22T16:16:41Z</dcterms:created>
  <dcterms:modified xsi:type="dcterms:W3CDTF">2024-06-14T22:10:28Z</dcterms:modified>
</cp:coreProperties>
</file>