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rodri\Mega\Mestrado_ITA\Dissertacao\Dissertacao_Rodrigo_Dias\SFFS\Subsimuladores\"/>
    </mc:Choice>
  </mc:AlternateContent>
  <xr:revisionPtr revIDLastSave="0" documentId="13_ncr:1_{7EBCFEE1-36BF-4382-BFB7-55E7B5561DC5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Plan1" sheetId="1" r:id="rId1"/>
    <sheet name="Planilha1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3" i="1"/>
  <c r="T3" i="1"/>
  <c r="S3" i="1"/>
  <c r="Q3" i="1"/>
  <c r="M3" i="1"/>
  <c r="K3" i="1"/>
  <c r="J3" i="1"/>
  <c r="I3" i="1"/>
  <c r="H3" i="1"/>
  <c r="G3" i="1"/>
  <c r="E3" i="1"/>
  <c r="B3" i="1"/>
  <c r="T2" i="1"/>
  <c r="S2" i="1"/>
  <c r="Q2" i="1"/>
  <c r="M2" i="1"/>
  <c r="K2" i="1"/>
  <c r="J2" i="1"/>
  <c r="I2" i="1"/>
  <c r="H2" i="1"/>
  <c r="G2" i="1"/>
  <c r="E2" i="1"/>
  <c r="O2" i="1" s="1"/>
  <c r="A2" i="1"/>
  <c r="C2" i="2"/>
  <c r="O3" i="1" l="1"/>
</calcChain>
</file>

<file path=xl/sharedStrings.xml><?xml version="1.0" encoding="utf-8"?>
<sst xmlns="http://schemas.openxmlformats.org/spreadsheetml/2006/main" count="43" uniqueCount="43">
  <si>
    <t>r0_ini</t>
  </si>
  <si>
    <t>r0_dot_ini</t>
  </si>
  <si>
    <t>i0_ini</t>
  </si>
  <si>
    <t>h0_ini</t>
  </si>
  <si>
    <t>theta0_ini</t>
  </si>
  <si>
    <t>ohm0_ini</t>
  </si>
  <si>
    <t>x0_ini</t>
  </si>
  <si>
    <t>y0_ini</t>
  </si>
  <si>
    <t>z0_ini</t>
  </si>
  <si>
    <t>x0_dot_ini</t>
  </si>
  <si>
    <t>y0_dot_ini</t>
  </si>
  <si>
    <t>z0_dot_ini</t>
  </si>
  <si>
    <t>Cd0</t>
  </si>
  <si>
    <t>m0</t>
  </si>
  <si>
    <t>Cd1</t>
  </si>
  <si>
    <t>m1</t>
  </si>
  <si>
    <t>orb</t>
  </si>
  <si>
    <t>man</t>
  </si>
  <si>
    <t>pcoRad</t>
  </si>
  <si>
    <t>Sim</t>
  </si>
  <si>
    <t>drag</t>
  </si>
  <si>
    <t>J2_dist</t>
  </si>
  <si>
    <t>verificar</t>
  </si>
  <si>
    <t>mi</t>
  </si>
  <si>
    <t>Ixx</t>
  </si>
  <si>
    <t>Iyy</t>
  </si>
  <si>
    <t>Izz</t>
  </si>
  <si>
    <t>AttKd_x</t>
  </si>
  <si>
    <t>AttKd_y</t>
  </si>
  <si>
    <t>AttKd_z</t>
  </si>
  <si>
    <t>AttKp_x</t>
  </si>
  <si>
    <t>AttKp_y</t>
  </si>
  <si>
    <t>AttKp_z</t>
  </si>
  <si>
    <t>e0</t>
  </si>
  <si>
    <t>L0</t>
  </si>
  <si>
    <t>L1</t>
  </si>
  <si>
    <t>q1_rel_ini</t>
  </si>
  <si>
    <t>q2_rel_ini</t>
  </si>
  <si>
    <t>q3_rel_ini</t>
  </si>
  <si>
    <t>q4_rel_ini</t>
  </si>
  <si>
    <t>omega1_rel_ini</t>
  </si>
  <si>
    <t>omega2_rel_ini</t>
  </si>
  <si>
    <t>omega3_rel_ini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</si>
</sst>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dri\Mega\Mestrado_ITA\Dissertacao\Dissertacao_Rodrigo_Dias\SFFS\Subsimuladores\DinamicaCinematicaAtitude_Entradas.xlsx" TargetMode="External"/><Relationship Id="rId1" Type="http://schemas.openxmlformats.org/officeDocument/2006/relationships/externalLinkPath" Target="DinamicaCinematicaAtitude_Entra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  <sheetName val="Planilha1"/>
    </sheetNames>
    <sheetDataSet>
      <sheetData sheetId="0"/>
      <sheetData sheetId="1">
        <row r="2">
          <cell r="C2">
            <v>398600441890000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"/>
  <sheetViews>
    <sheetView tabSelected="1" workbookViewId="0">
      <selection activeCell="AD3" sqref="AD3:AI3"/>
    </sheetView>
  </sheetViews>
  <sheetFormatPr defaultRowHeight="14.4" x14ac:dyDescent="0.3"/>
  <cols>
    <col min="1" max="1" width="4.109375" bestFit="1" customWidth="1"/>
    <col min="2" max="2" width="12.44140625" bestFit="1" customWidth="1"/>
    <col min="3" max="3" width="3.88671875" bestFit="1" customWidth="1"/>
    <col min="4" max="4" width="6" bestFit="1" customWidth="1"/>
    <col min="5" max="5" width="8" bestFit="1" customWidth="1"/>
    <col min="6" max="6" width="11" bestFit="1" customWidth="1"/>
    <col min="7" max="10" width="12" bestFit="1" customWidth="1"/>
    <col min="11" max="13" width="6" bestFit="1" customWidth="1"/>
    <col min="14" max="14" width="9.6640625" bestFit="1" customWidth="1"/>
    <col min="15" max="15" width="9.88671875" bestFit="1" customWidth="1"/>
    <col min="16" max="16" width="9.6640625" bestFit="1" customWidth="1"/>
    <col min="17" max="17" width="12.44140625" bestFit="1" customWidth="1"/>
    <col min="18" max="18" width="7.33203125" bestFit="1" customWidth="1"/>
    <col min="19" max="20" width="12.44140625" bestFit="1" customWidth="1"/>
    <col min="21" max="21" width="4.33203125" bestFit="1" customWidth="1"/>
    <col min="22" max="22" width="6" bestFit="1" customWidth="1"/>
    <col min="23" max="23" width="5" bestFit="1" customWidth="1"/>
    <col min="24" max="24" width="4.33203125" bestFit="1" customWidth="1"/>
    <col min="25" max="25" width="6" bestFit="1" customWidth="1"/>
    <col min="26" max="26" width="5" bestFit="1" customWidth="1"/>
    <col min="27" max="27" width="7" bestFit="1" customWidth="1"/>
    <col min="30" max="35" width="15.44140625" bestFit="1" customWidth="1"/>
    <col min="36" max="39" width="9.33203125" bestFit="1" customWidth="1"/>
    <col min="40" max="42" width="14" bestFit="1" customWidth="1"/>
  </cols>
  <sheetData>
    <row r="1" spans="1:42" s="1" customFormat="1" x14ac:dyDescent="0.3">
      <c r="A1" s="2" t="s">
        <v>19</v>
      </c>
      <c r="B1" s="2" t="s">
        <v>22</v>
      </c>
      <c r="C1" s="2" t="s">
        <v>16</v>
      </c>
      <c r="D1" s="2" t="s">
        <v>33</v>
      </c>
      <c r="E1" s="2" t="s">
        <v>0</v>
      </c>
      <c r="F1" s="3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17</v>
      </c>
      <c r="R1" s="2" t="s">
        <v>18</v>
      </c>
      <c r="S1" s="2" t="s">
        <v>21</v>
      </c>
      <c r="T1" s="2" t="s">
        <v>20</v>
      </c>
      <c r="U1" s="2" t="s">
        <v>12</v>
      </c>
      <c r="V1" s="2" t="s">
        <v>34</v>
      </c>
      <c r="W1" s="2" t="s">
        <v>13</v>
      </c>
      <c r="X1" s="2" t="s">
        <v>14</v>
      </c>
      <c r="Y1" s="2" t="s">
        <v>35</v>
      </c>
      <c r="Z1" s="2" t="s">
        <v>15</v>
      </c>
      <c r="AA1" s="2" t="s">
        <v>24</v>
      </c>
      <c r="AB1" s="2" t="s">
        <v>25</v>
      </c>
      <c r="AC1" s="2" t="s">
        <v>26</v>
      </c>
      <c r="AD1" s="2" t="s">
        <v>30</v>
      </c>
      <c r="AE1" s="2" t="s">
        <v>31</v>
      </c>
      <c r="AF1" s="2" t="s">
        <v>32</v>
      </c>
      <c r="AG1" s="2" t="s">
        <v>27</v>
      </c>
      <c r="AH1" s="2" t="s">
        <v>28</v>
      </c>
      <c r="AI1" s="2" t="s">
        <v>29</v>
      </c>
      <c r="AJ1" s="11" t="s">
        <v>36</v>
      </c>
      <c r="AK1" s="11" t="s">
        <v>37</v>
      </c>
      <c r="AL1" s="11" t="s">
        <v>38</v>
      </c>
      <c r="AM1" s="11" t="s">
        <v>39</v>
      </c>
      <c r="AN1" s="11" t="s">
        <v>40</v>
      </c>
      <c r="AO1" s="11" t="s">
        <v>41</v>
      </c>
      <c r="AP1" s="11" t="s">
        <v>42</v>
      </c>
    </row>
    <row r="2" spans="1:42" x14ac:dyDescent="0.3">
      <c r="A2" s="4">
        <f>ROW()-1</f>
        <v>1</v>
      </c>
      <c r="B2" s="4" t="b">
        <f>TRUE</f>
        <v>1</v>
      </c>
      <c r="C2" s="5">
        <v>2</v>
      </c>
      <c r="D2" s="5">
        <v>0</v>
      </c>
      <c r="E2" s="5">
        <f>6878*10^3</f>
        <v>6878000</v>
      </c>
      <c r="F2" s="5">
        <v>0</v>
      </c>
      <c r="G2" s="5">
        <f>97.7*PI()/180</f>
        <v>1.70518667919846</v>
      </c>
      <c r="H2" s="5">
        <f>5.236*(10^4)*(10^6)</f>
        <v>52360000000</v>
      </c>
      <c r="I2" s="5">
        <f>30*PI()/180</f>
        <v>0.52359877559829882</v>
      </c>
      <c r="J2" s="5">
        <f>25*PI()/180</f>
        <v>0.43633231299858238</v>
      </c>
      <c r="K2" s="5">
        <f>25*10^3</f>
        <v>25000</v>
      </c>
      <c r="L2" s="5">
        <v>0</v>
      </c>
      <c r="M2" s="5">
        <f>50*10^3</f>
        <v>50000</v>
      </c>
      <c r="N2" s="5">
        <v>0</v>
      </c>
      <c r="O2" s="5">
        <f>SQRT(2*([1]Planilha1!$C$2/SQRT((E2+K2)^2 + (L2)^2 + (M2)^2) - [1]Planilha1!$C$2/(2*((H2^2/[1]Planilha1!$C$2)/(1-D2^2))))-((N2-(H2/(E2^2))*L2+F2)^2-P2^2))-((H2/(E2^2))*(K2+E2))</f>
        <v>-55.490413675756827</v>
      </c>
      <c r="P2" s="5">
        <v>0</v>
      </c>
      <c r="Q2" s="6" t="b">
        <f>FALSE</f>
        <v>0</v>
      </c>
      <c r="R2" s="6">
        <v>0</v>
      </c>
      <c r="S2" s="9" t="b">
        <f>FALSE</f>
        <v>0</v>
      </c>
      <c r="T2" s="7" t="b">
        <f>FALSE</f>
        <v>0</v>
      </c>
      <c r="U2" s="8">
        <v>2.2000000000000002</v>
      </c>
      <c r="V2" s="8">
        <v>0.1</v>
      </c>
      <c r="W2" s="8">
        <v>1.33</v>
      </c>
      <c r="X2" s="8">
        <v>2.2000000000000002</v>
      </c>
      <c r="Y2" s="8">
        <v>0.1</v>
      </c>
      <c r="Z2" s="8">
        <v>1.33</v>
      </c>
      <c r="AA2" s="8">
        <v>68.332999999999998</v>
      </c>
      <c r="AB2" s="8">
        <v>75</v>
      </c>
      <c r="AC2" s="8">
        <v>8333.2999999999993</v>
      </c>
      <c r="AD2" s="10">
        <v>1000</v>
      </c>
      <c r="AE2" s="10">
        <v>1000</v>
      </c>
      <c r="AF2" s="10">
        <v>1000</v>
      </c>
      <c r="AG2" s="10">
        <v>1000</v>
      </c>
      <c r="AH2" s="10">
        <v>1000</v>
      </c>
      <c r="AI2" s="10">
        <v>1000</v>
      </c>
      <c r="AJ2" s="4">
        <v>0</v>
      </c>
      <c r="AK2" s="4">
        <v>0</v>
      </c>
      <c r="AL2" s="4">
        <v>0</v>
      </c>
      <c r="AM2" s="4">
        <v>1</v>
      </c>
      <c r="AN2" s="4">
        <v>0</v>
      </c>
      <c r="AO2" s="4">
        <v>0</v>
      </c>
      <c r="AP2" s="4">
        <v>0.02</v>
      </c>
    </row>
    <row r="3" spans="1:42" x14ac:dyDescent="0.3">
      <c r="A3" s="4">
        <f t="shared" ref="A3" si="0">ROW()-1</f>
        <v>2</v>
      </c>
      <c r="B3" s="4" t="b">
        <f>TRUE</f>
        <v>1</v>
      </c>
      <c r="C3" s="5">
        <v>2</v>
      </c>
      <c r="D3" s="5">
        <v>0</v>
      </c>
      <c r="E3" s="5">
        <f>6878*10^3</f>
        <v>6878000</v>
      </c>
      <c r="F3" s="5">
        <v>0</v>
      </c>
      <c r="G3" s="5">
        <f>97.7*PI()/180</f>
        <v>1.70518667919846</v>
      </c>
      <c r="H3" s="5">
        <f>5.236*(10^4)*(10^6)</f>
        <v>52360000000</v>
      </c>
      <c r="I3" s="5">
        <f>30*PI()/180</f>
        <v>0.52359877559829882</v>
      </c>
      <c r="J3" s="5">
        <f>25*PI()/180</f>
        <v>0.43633231299858238</v>
      </c>
      <c r="K3" s="5">
        <f>25*10^3</f>
        <v>25000</v>
      </c>
      <c r="L3" s="5">
        <v>0</v>
      </c>
      <c r="M3" s="5">
        <f>50*10^3</f>
        <v>50000</v>
      </c>
      <c r="N3" s="5">
        <v>0</v>
      </c>
      <c r="O3" s="5">
        <f>SQRT(2*([1]Planilha1!$C$2/SQRT((E3+K3)^2 + (L3)^2 + (M3)^2) - [1]Planilha1!$C$2/(2*((H3^2/[1]Planilha1!$C$2)/(1-D3^2))))-((N3-(H3/(E3^2))*L3+F3)^2-P3^2))-((H3/(E3^2))*(K3+E3))</f>
        <v>-55.490413675756827</v>
      </c>
      <c r="P3" s="5">
        <v>0</v>
      </c>
      <c r="Q3" s="6" t="b">
        <f>FALSE</f>
        <v>0</v>
      </c>
      <c r="R3" s="6">
        <v>0</v>
      </c>
      <c r="S3" s="9" t="b">
        <f>FALSE</f>
        <v>0</v>
      </c>
      <c r="T3" s="7" t="b">
        <f>FALSE</f>
        <v>0</v>
      </c>
      <c r="U3" s="8">
        <v>2.2000000000000002</v>
      </c>
      <c r="V3" s="8">
        <v>0.3</v>
      </c>
      <c r="W3" s="8">
        <v>23.748000000000001</v>
      </c>
      <c r="X3" s="8">
        <v>2.2000000000000002</v>
      </c>
      <c r="Y3" s="8">
        <v>0.3</v>
      </c>
      <c r="Z3" s="8">
        <v>23.748000000000001</v>
      </c>
      <c r="AA3" s="8">
        <v>0.52327000000000001</v>
      </c>
      <c r="AB3" s="8">
        <v>0.29926999999999998</v>
      </c>
      <c r="AC3" s="8">
        <v>0.40632000000000001</v>
      </c>
      <c r="AD3" s="10">
        <v>2</v>
      </c>
      <c r="AE3" s="10">
        <v>5</v>
      </c>
      <c r="AF3" s="10">
        <v>5</v>
      </c>
      <c r="AG3" s="10">
        <v>2</v>
      </c>
      <c r="AH3" s="10">
        <v>5</v>
      </c>
      <c r="AI3" s="10">
        <v>5</v>
      </c>
      <c r="AJ3" s="4">
        <v>0</v>
      </c>
      <c r="AK3" s="4">
        <v>0</v>
      </c>
      <c r="AL3" s="4">
        <v>0</v>
      </c>
      <c r="AM3" s="4">
        <v>1</v>
      </c>
      <c r="AN3" s="4">
        <v>0</v>
      </c>
      <c r="AO3" s="4">
        <v>0</v>
      </c>
      <c r="AP3" s="4">
        <v>0.02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87FF-F2C3-419E-B7E9-88439E38880C}">
  <dimension ref="B2:C2"/>
  <sheetViews>
    <sheetView workbookViewId="0">
      <selection sqref="A1:XFD1048576"/>
    </sheetView>
  </sheetViews>
  <sheetFormatPr defaultRowHeight="14.4" x14ac:dyDescent="0.3"/>
  <cols>
    <col min="3" max="3" width="10" bestFit="1" customWidth="1"/>
  </cols>
  <sheetData>
    <row r="2" spans="2:3" x14ac:dyDescent="0.3">
      <c r="B2" t="s">
        <v>23</v>
      </c>
      <c r="C2">
        <f>398600.44189*10^9</f>
        <v>398600441890000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Dantas Dias</dc:creator>
  <cp:lastModifiedBy>Rodrigo Dantas Dias</cp:lastModifiedBy>
  <dcterms:created xsi:type="dcterms:W3CDTF">2015-06-05T18:19:34Z</dcterms:created>
  <dcterms:modified xsi:type="dcterms:W3CDTF">2024-02-22T00:23:35Z</dcterms:modified>
</cp:coreProperties>
</file>