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e6f638b146f2d7/Mestrado_ITA/Artigos_Certificados/ArtigoFinal2025/SimuladorV2/SFFS/Simulador/"/>
    </mc:Choice>
  </mc:AlternateContent>
  <xr:revisionPtr revIDLastSave="11" documentId="13_ncr:1_{BA22C97C-477C-4762-9136-9048ABF35EA6}" xr6:coauthVersionLast="47" xr6:coauthVersionMax="47" xr10:uidLastSave="{72EFF835-B99F-451B-9942-59ECE4AE3F72}"/>
  <bookViews>
    <workbookView xWindow="-120" yWindow="-120" windowWidth="29040" windowHeight="15720" activeTab="1" xr2:uid="{5B485317-3607-4CAD-81D9-5AFA4595F444}"/>
  </bookViews>
  <sheets>
    <sheet name="Parametros" sheetId="6" r:id="rId1"/>
    <sheet name="Simulacao1" sheetId="26" r:id="rId2"/>
    <sheet name="Dados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" i="26" l="1"/>
  <c r="F37" i="26"/>
  <c r="I35" i="26"/>
  <c r="F35" i="26"/>
  <c r="I32" i="26"/>
  <c r="F32" i="26"/>
  <c r="I31" i="26"/>
  <c r="F31" i="26"/>
  <c r="L23" i="26"/>
  <c r="L21" i="26"/>
  <c r="L20" i="26"/>
  <c r="L18" i="26"/>
  <c r="I10" i="26"/>
  <c r="L22" i="26" s="1"/>
  <c r="F10" i="26"/>
  <c r="F9" i="26"/>
  <c r="L8" i="26"/>
  <c r="F8" i="26"/>
  <c r="L7" i="26"/>
  <c r="L6" i="26"/>
  <c r="B6" i="7"/>
  <c r="A2" i="7"/>
  <c r="A3" i="7"/>
</calcChain>
</file>

<file path=xl/sharedStrings.xml><?xml version="1.0" encoding="utf-8"?>
<sst xmlns="http://schemas.openxmlformats.org/spreadsheetml/2006/main" count="273" uniqueCount="139">
  <si>
    <t>r0_ini</t>
  </si>
  <si>
    <t>r0_dot_ini</t>
  </si>
  <si>
    <t>i0_ini</t>
  </si>
  <si>
    <t>h0_ini</t>
  </si>
  <si>
    <t>theta0_ini</t>
  </si>
  <si>
    <t>ohm0_ini</t>
  </si>
  <si>
    <t>x0_ini</t>
  </si>
  <si>
    <t>y0_ini</t>
  </si>
  <si>
    <t>z0_ini</t>
  </si>
  <si>
    <t>x0_dot_ini</t>
  </si>
  <si>
    <t>y0_dot_ini</t>
  </si>
  <si>
    <t>z0_dot_ini</t>
  </si>
  <si>
    <t>man</t>
  </si>
  <si>
    <t>pcoRad</t>
  </si>
  <si>
    <t>J2_dist</t>
  </si>
  <si>
    <t>drag</t>
  </si>
  <si>
    <t>Cd0</t>
  </si>
  <si>
    <t>m0</t>
  </si>
  <si>
    <t>Cd1</t>
  </si>
  <si>
    <t>m1</t>
  </si>
  <si>
    <t>Ixx</t>
  </si>
  <si>
    <t>Iyy</t>
  </si>
  <si>
    <t>Izz</t>
  </si>
  <si>
    <t>OrbKp_x</t>
  </si>
  <si>
    <t>OrbKi_x</t>
  </si>
  <si>
    <t>OrbKd_x</t>
  </si>
  <si>
    <t>OrbKp_y</t>
  </si>
  <si>
    <t>OrbKi_y</t>
  </si>
  <si>
    <t>OrbKd_y</t>
  </si>
  <si>
    <t>OrbKp_z</t>
  </si>
  <si>
    <t>OrbKi_z</t>
  </si>
  <si>
    <t>OrbKd_z</t>
  </si>
  <si>
    <t>AttKp_x</t>
  </si>
  <si>
    <t>AttKp_y</t>
  </si>
  <si>
    <t>AttKp_z</t>
  </si>
  <si>
    <t>AttKd_x</t>
  </si>
  <si>
    <t>AttKd_y</t>
  </si>
  <si>
    <t>AttKd_z</t>
  </si>
  <si>
    <t>Fn</t>
  </si>
  <si>
    <t>rb</t>
  </si>
  <si>
    <t>mib</t>
  </si>
  <si>
    <t>Tpulse</t>
  </si>
  <si>
    <t>Td</t>
  </si>
  <si>
    <t>actuator</t>
  </si>
  <si>
    <t>actuator_nonlin</t>
  </si>
  <si>
    <t>tc</t>
  </si>
  <si>
    <t>L0</t>
  </si>
  <si>
    <t>L1</t>
  </si>
  <si>
    <t>e0</t>
  </si>
  <si>
    <t>q1_rel_ini</t>
  </si>
  <si>
    <t>q2_rel_ini</t>
  </si>
  <si>
    <t>q3_rel_ini</t>
  </si>
  <si>
    <t>q4_rel_ini</t>
  </si>
  <si>
    <t>omega1_rel_ini</t>
  </si>
  <si>
    <t>omega2_rel_ini</t>
  </si>
  <si>
    <t>omega3_rel_ini</t>
  </si>
  <si>
    <t>step_modelo</t>
  </si>
  <si>
    <t>orbitas</t>
  </si>
  <si>
    <t>m</t>
  </si>
  <si>
    <t>m/s</t>
  </si>
  <si>
    <t>-</t>
  </si>
  <si>
    <t>rad</t>
  </si>
  <si>
    <t>m^2s^-1</t>
  </si>
  <si>
    <t>Manobra orbital</t>
  </si>
  <si>
    <t>kg</t>
  </si>
  <si>
    <t>kg m^2</t>
  </si>
  <si>
    <t>Lógico</t>
  </si>
  <si>
    <t>N</t>
  </si>
  <si>
    <t>Ns</t>
  </si>
  <si>
    <t>s</t>
  </si>
  <si>
    <t>Valores Iniciais de Atitude</t>
  </si>
  <si>
    <t>rad/s</t>
  </si>
  <si>
    <t>Ganhos Controlador Orbital</t>
  </si>
  <si>
    <t>Ganhos Controlador Atitude</t>
  </si>
  <si>
    <t>Valor</t>
  </si>
  <si>
    <t>Unidade</t>
  </si>
  <si>
    <t>Parametro</t>
  </si>
  <si>
    <t>Configuracoes Iniciais</t>
  </si>
  <si>
    <t>Orbita Satelite Lider</t>
  </si>
  <si>
    <t>Disturbios Orbitais</t>
  </si>
  <si>
    <t>Caracteristicas dos Satelites</t>
  </si>
  <si>
    <t>Configuracoes do Propulsor</t>
  </si>
  <si>
    <t>Configuracoes da Roda de Reacao</t>
  </si>
  <si>
    <t>Descrição</t>
  </si>
  <si>
    <t>Simulação 1</t>
  </si>
  <si>
    <t>Passo de simulação utilizado no simulink</t>
  </si>
  <si>
    <t>Quantidade de órbitas</t>
  </si>
  <si>
    <t>Excentricidade do líder</t>
  </si>
  <si>
    <t>rodaAtivo</t>
  </si>
  <si>
    <t>beta</t>
  </si>
  <si>
    <t>Km</t>
  </si>
  <si>
    <t>limCorrente</t>
  </si>
  <si>
    <t>Ganhos Controlador Roda de Reação</t>
  </si>
  <si>
    <t>RodKi</t>
  </si>
  <si>
    <t>limVolt</t>
  </si>
  <si>
    <t>Rm</t>
  </si>
  <si>
    <t>Iw</t>
  </si>
  <si>
    <t>B</t>
  </si>
  <si>
    <t>Kv</t>
  </si>
  <si>
    <t>torqrodAtivo</t>
  </si>
  <si>
    <t>sat_torquerod</t>
  </si>
  <si>
    <t>propForcaAtivo</t>
  </si>
  <si>
    <t>e0_ini</t>
  </si>
  <si>
    <t>a0_ini</t>
  </si>
  <si>
    <t>omega0_ini</t>
  </si>
  <si>
    <t>f0_ini</t>
  </si>
  <si>
    <t>mi</t>
  </si>
  <si>
    <t>Condições iniciais de órbita do Seguidor</t>
  </si>
  <si>
    <t>Estados Relativos do Seguidor - Guiamento</t>
  </si>
  <si>
    <t>x0_i</t>
  </si>
  <si>
    <t>y0_i</t>
  </si>
  <si>
    <t>z0_i</t>
  </si>
  <si>
    <t>x0_dot_i</t>
  </si>
  <si>
    <t>y0_dot_i</t>
  </si>
  <si>
    <t>z0_dot_i</t>
  </si>
  <si>
    <t>theta_i</t>
  </si>
  <si>
    <t>phi_i</t>
  </si>
  <si>
    <t>psi_i</t>
  </si>
  <si>
    <t>peak_prop</t>
  </si>
  <si>
    <t>Configuracoes 2 Torqrod + Roda de Reação</t>
  </si>
  <si>
    <t>Configuracoes sensores</t>
  </si>
  <si>
    <t>cdgps</t>
  </si>
  <si>
    <t>gps_ruido</t>
  </si>
  <si>
    <t>gps_bias</t>
  </si>
  <si>
    <t>estrelas</t>
  </si>
  <si>
    <t>estrelas_ruido</t>
  </si>
  <si>
    <t>estrelas_bias</t>
  </si>
  <si>
    <t>giro</t>
  </si>
  <si>
    <t>giro_ruido</t>
  </si>
  <si>
    <t>giro_bias</t>
  </si>
  <si>
    <t>magne</t>
  </si>
  <si>
    <t>magne_ruido</t>
  </si>
  <si>
    <t>magne_bias</t>
  </si>
  <si>
    <t>Tmax</t>
  </si>
  <si>
    <t>RotMax</t>
  </si>
  <si>
    <t>TpulseRod</t>
  </si>
  <si>
    <t>TdRod</t>
  </si>
  <si>
    <t>TpulseTorq</t>
  </si>
  <si>
    <t>TdTorq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</si>
</sst>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onsolas"/>
      <family val="3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/>
    <xf numFmtId="0" fontId="6" fillId="6" borderId="0" xfId="0" applyFont="1" applyFill="1" applyAlignment="1">
      <alignment horizontal="center" vertical="center"/>
    </xf>
    <xf numFmtId="0" fontId="6" fillId="6" borderId="0" xfId="0" applyFont="1" applyFill="1"/>
    <xf numFmtId="0" fontId="6" fillId="6" borderId="0" xfId="0" quotePrefix="1" applyFont="1" applyFill="1" applyAlignment="1">
      <alignment horizontal="center" vertical="center"/>
    </xf>
    <xf numFmtId="0" fontId="7" fillId="0" borderId="0" xfId="0" applyFont="1" applyAlignment="1">
      <alignment horizontal="left" vertical="center" indent="3"/>
    </xf>
    <xf numFmtId="0" fontId="8" fillId="4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23"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  <color auto="1"/>
      </font>
      <fill>
        <patternFill>
          <bgColor theme="5" tint="0.39994506668294322"/>
        </patternFill>
      </fill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23813</xdr:colOff>
      <xdr:row>0</xdr:row>
      <xdr:rowOff>189705</xdr:rowOff>
    </xdr:from>
    <xdr:to>
      <xdr:col>21</xdr:col>
      <xdr:colOff>0</xdr:colOff>
      <xdr:row>2</xdr:row>
      <xdr:rowOff>68035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BF5F835F-79FB-4A94-A368-D443AFF7A8D9}"/>
            </a:ext>
          </a:extLst>
        </xdr:cNvPr>
        <xdr:cNvSpPr txBox="1"/>
      </xdr:nvSpPr>
      <xdr:spPr>
        <a:xfrm>
          <a:off x="10006013" y="182085"/>
          <a:ext cx="11375707" cy="602230"/>
        </a:xfrm>
        <a:prstGeom prst="rect">
          <a:avLst/>
        </a:prstGeom>
        <a:noFill/>
        <a:ln w="6350" cmpd="sng">
          <a:solidFill>
            <a:schemeClr val="bg2">
              <a:lumMod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Simulação de</a:t>
          </a:r>
          <a:r>
            <a:rPr lang="pt-BR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configuração e determinação da órbita que será analisada.</a:t>
          </a:r>
          <a:endParaRPr lang="pt-BR" sz="1400">
            <a:effectLst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93E2A8-D4C7-4593-ADB8-821783746406}" name="Tabela1" displayName="Tabela1" ref="B2:D60" totalsRowShown="0" headerRowDxfId="22" dataDxfId="21">
  <autoFilter ref="B2:D60" xr:uid="{F593E2A8-D4C7-4593-ADB8-821783746406}">
    <filterColumn colId="0" hiddenButton="1"/>
    <filterColumn colId="1" hiddenButton="1"/>
    <filterColumn colId="2" hiddenButton="1"/>
  </autoFilter>
  <tableColumns count="3">
    <tableColumn id="1" xr3:uid="{90957795-89CC-40E0-ACA3-1EA55225E92C}" name="Parametro" dataDxfId="20"/>
    <tableColumn id="2" xr3:uid="{F63D9089-EF35-4D30-9A98-D54CB180C7F0}" name="Unidade" dataDxfId="19"/>
    <tableColumn id="3" xr3:uid="{852E357C-8C77-4A44-8165-85DB7B5E1AA6}" name="Descrição" dataDxfId="18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6BCC2-ABAB-4C15-8D2C-3743258DAFA7}">
  <dimension ref="B2:D60"/>
  <sheetViews>
    <sheetView showGridLines="0" zoomScale="90" zoomScaleNormal="90" workbookViewId="0"/>
  </sheetViews>
  <sheetFormatPr defaultRowHeight="15" x14ac:dyDescent="0.25"/>
  <cols>
    <col min="1" max="1" width="6.42578125" customWidth="1"/>
    <col min="2" max="2" width="22.140625" customWidth="1"/>
    <col min="3" max="3" width="19.7109375" customWidth="1"/>
    <col min="4" max="4" width="101.42578125" customWidth="1"/>
  </cols>
  <sheetData>
    <row r="2" spans="2:4" ht="18.75" x14ac:dyDescent="0.25">
      <c r="B2" s="7" t="s">
        <v>76</v>
      </c>
      <c r="C2" s="7" t="s">
        <v>75</v>
      </c>
      <c r="D2" s="7" t="s">
        <v>83</v>
      </c>
    </row>
    <row r="3" spans="2:4" ht="15.75" x14ac:dyDescent="0.25">
      <c r="B3" s="8" t="s">
        <v>56</v>
      </c>
      <c r="C3" s="8" t="s">
        <v>60</v>
      </c>
      <c r="D3" s="9" t="s">
        <v>85</v>
      </c>
    </row>
    <row r="4" spans="2:4" ht="15.75" x14ac:dyDescent="0.25">
      <c r="B4" s="10" t="s">
        <v>57</v>
      </c>
      <c r="C4" s="10" t="s">
        <v>60</v>
      </c>
      <c r="D4" s="11" t="s">
        <v>86</v>
      </c>
    </row>
    <row r="5" spans="2:4" ht="15.75" x14ac:dyDescent="0.25">
      <c r="B5" s="8" t="s">
        <v>48</v>
      </c>
      <c r="C5" s="8" t="s">
        <v>60</v>
      </c>
      <c r="D5" s="9" t="s">
        <v>87</v>
      </c>
    </row>
    <row r="6" spans="2:4" ht="15.75" x14ac:dyDescent="0.25">
      <c r="B6" s="10" t="s">
        <v>0</v>
      </c>
      <c r="C6" s="10" t="s">
        <v>59</v>
      </c>
      <c r="D6" s="11"/>
    </row>
    <row r="7" spans="2:4" ht="15.75" x14ac:dyDescent="0.25">
      <c r="B7" s="8" t="s">
        <v>1</v>
      </c>
      <c r="C7" s="8" t="s">
        <v>59</v>
      </c>
      <c r="D7" s="9"/>
    </row>
    <row r="8" spans="2:4" ht="15.75" x14ac:dyDescent="0.25">
      <c r="B8" s="10" t="s">
        <v>2</v>
      </c>
      <c r="C8" s="10" t="s">
        <v>61</v>
      </c>
      <c r="D8" s="11"/>
    </row>
    <row r="9" spans="2:4" ht="15.75" x14ac:dyDescent="0.25">
      <c r="B9" s="8" t="s">
        <v>3</v>
      </c>
      <c r="C9" s="8" t="s">
        <v>62</v>
      </c>
      <c r="D9" s="9"/>
    </row>
    <row r="10" spans="2:4" ht="15.75" x14ac:dyDescent="0.25">
      <c r="B10" s="10" t="s">
        <v>4</v>
      </c>
      <c r="C10" s="10" t="s">
        <v>61</v>
      </c>
      <c r="D10" s="11"/>
    </row>
    <row r="11" spans="2:4" ht="15.75" x14ac:dyDescent="0.25">
      <c r="B11" s="8" t="s">
        <v>5</v>
      </c>
      <c r="C11" s="8" t="s">
        <v>61</v>
      </c>
      <c r="D11" s="9"/>
    </row>
    <row r="12" spans="2:4" ht="15.75" x14ac:dyDescent="0.25">
      <c r="B12" s="10" t="s">
        <v>6</v>
      </c>
      <c r="C12" s="10" t="s">
        <v>58</v>
      </c>
      <c r="D12" s="11"/>
    </row>
    <row r="13" spans="2:4" ht="15.75" x14ac:dyDescent="0.25">
      <c r="B13" s="8" t="s">
        <v>7</v>
      </c>
      <c r="C13" s="8" t="s">
        <v>58</v>
      </c>
      <c r="D13" s="9"/>
    </row>
    <row r="14" spans="2:4" ht="15.75" x14ac:dyDescent="0.25">
      <c r="B14" s="10" t="s">
        <v>8</v>
      </c>
      <c r="C14" s="10" t="s">
        <v>58</v>
      </c>
      <c r="D14" s="11"/>
    </row>
    <row r="15" spans="2:4" ht="15.75" x14ac:dyDescent="0.25">
      <c r="B15" s="8" t="s">
        <v>9</v>
      </c>
      <c r="C15" s="8" t="s">
        <v>59</v>
      </c>
      <c r="D15" s="9"/>
    </row>
    <row r="16" spans="2:4" ht="15.75" x14ac:dyDescent="0.25">
      <c r="B16" s="10" t="s">
        <v>10</v>
      </c>
      <c r="C16" s="10" t="s">
        <v>59</v>
      </c>
      <c r="D16" s="11"/>
    </row>
    <row r="17" spans="2:4" ht="15.75" x14ac:dyDescent="0.25">
      <c r="B17" s="8" t="s">
        <v>11</v>
      </c>
      <c r="C17" s="8" t="s">
        <v>59</v>
      </c>
      <c r="D17" s="9"/>
    </row>
    <row r="18" spans="2:4" ht="15.75" x14ac:dyDescent="0.25">
      <c r="B18" s="10" t="s">
        <v>49</v>
      </c>
      <c r="C18" s="10" t="s">
        <v>60</v>
      </c>
      <c r="D18" s="11"/>
    </row>
    <row r="19" spans="2:4" ht="15.75" x14ac:dyDescent="0.25">
      <c r="B19" s="8" t="s">
        <v>50</v>
      </c>
      <c r="C19" s="8" t="s">
        <v>60</v>
      </c>
      <c r="D19" s="9"/>
    </row>
    <row r="20" spans="2:4" ht="15.75" x14ac:dyDescent="0.25">
      <c r="B20" s="10" t="s">
        <v>51</v>
      </c>
      <c r="C20" s="10" t="s">
        <v>60</v>
      </c>
      <c r="D20" s="11"/>
    </row>
    <row r="21" spans="2:4" ht="15.75" x14ac:dyDescent="0.25">
      <c r="B21" s="8" t="s">
        <v>52</v>
      </c>
      <c r="C21" s="8" t="s">
        <v>60</v>
      </c>
      <c r="D21" s="9"/>
    </row>
    <row r="22" spans="2:4" ht="15.75" x14ac:dyDescent="0.25">
      <c r="B22" s="10" t="s">
        <v>53</v>
      </c>
      <c r="C22" s="10" t="s">
        <v>71</v>
      </c>
      <c r="D22" s="11"/>
    </row>
    <row r="23" spans="2:4" ht="15.75" x14ac:dyDescent="0.25">
      <c r="B23" s="8" t="s">
        <v>54</v>
      </c>
      <c r="C23" s="8" t="s">
        <v>71</v>
      </c>
      <c r="D23" s="9"/>
    </row>
    <row r="24" spans="2:4" ht="15.75" x14ac:dyDescent="0.25">
      <c r="B24" s="10" t="s">
        <v>55</v>
      </c>
      <c r="C24" s="10" t="s">
        <v>71</v>
      </c>
      <c r="D24" s="11"/>
    </row>
    <row r="25" spans="2:4" ht="15.75" x14ac:dyDescent="0.25">
      <c r="B25" s="8" t="s">
        <v>12</v>
      </c>
      <c r="C25" s="8" t="s">
        <v>66</v>
      </c>
      <c r="D25" s="9"/>
    </row>
    <row r="26" spans="2:4" ht="15.75" x14ac:dyDescent="0.25">
      <c r="B26" s="10" t="s">
        <v>13</v>
      </c>
      <c r="C26" s="10" t="s">
        <v>58</v>
      </c>
      <c r="D26" s="11"/>
    </row>
    <row r="27" spans="2:4" ht="15.75" x14ac:dyDescent="0.25">
      <c r="B27" s="8" t="s">
        <v>14</v>
      </c>
      <c r="C27" s="8" t="s">
        <v>66</v>
      </c>
      <c r="D27" s="9"/>
    </row>
    <row r="28" spans="2:4" ht="15.75" x14ac:dyDescent="0.25">
      <c r="B28" s="10" t="s">
        <v>15</v>
      </c>
      <c r="C28" s="10" t="s">
        <v>66</v>
      </c>
      <c r="D28" s="11"/>
    </row>
    <row r="29" spans="2:4" ht="15.75" x14ac:dyDescent="0.25">
      <c r="B29" s="8" t="s">
        <v>16</v>
      </c>
      <c r="C29" s="8" t="s">
        <v>60</v>
      </c>
      <c r="D29" s="9"/>
    </row>
    <row r="30" spans="2:4" ht="15.75" x14ac:dyDescent="0.25">
      <c r="B30" s="10" t="s">
        <v>46</v>
      </c>
      <c r="C30" s="10" t="s">
        <v>58</v>
      </c>
      <c r="D30" s="11"/>
    </row>
    <row r="31" spans="2:4" ht="15.75" x14ac:dyDescent="0.25">
      <c r="B31" s="8" t="s">
        <v>17</v>
      </c>
      <c r="C31" s="8" t="s">
        <v>64</v>
      </c>
      <c r="D31" s="9"/>
    </row>
    <row r="32" spans="2:4" ht="15.75" x14ac:dyDescent="0.25">
      <c r="B32" s="10" t="s">
        <v>18</v>
      </c>
      <c r="C32" s="10" t="s">
        <v>60</v>
      </c>
      <c r="D32" s="11"/>
    </row>
    <row r="33" spans="2:4" ht="15.75" x14ac:dyDescent="0.25">
      <c r="B33" s="8" t="s">
        <v>47</v>
      </c>
      <c r="C33" s="8" t="s">
        <v>58</v>
      </c>
      <c r="D33" s="9"/>
    </row>
    <row r="34" spans="2:4" ht="15.75" x14ac:dyDescent="0.25">
      <c r="B34" s="10" t="s">
        <v>19</v>
      </c>
      <c r="C34" s="10" t="s">
        <v>64</v>
      </c>
      <c r="D34" s="11"/>
    </row>
    <row r="35" spans="2:4" ht="15.75" x14ac:dyDescent="0.25">
      <c r="B35" s="8" t="s">
        <v>20</v>
      </c>
      <c r="C35" s="8" t="s">
        <v>65</v>
      </c>
      <c r="D35" s="9"/>
    </row>
    <row r="36" spans="2:4" ht="15.75" x14ac:dyDescent="0.25">
      <c r="B36" s="10" t="s">
        <v>21</v>
      </c>
      <c r="C36" s="10" t="s">
        <v>65</v>
      </c>
      <c r="D36" s="11"/>
    </row>
    <row r="37" spans="2:4" ht="15.75" x14ac:dyDescent="0.25">
      <c r="B37" s="8" t="s">
        <v>22</v>
      </c>
      <c r="C37" s="8" t="s">
        <v>65</v>
      </c>
      <c r="D37" s="9"/>
    </row>
    <row r="38" spans="2:4" ht="15.75" x14ac:dyDescent="0.25">
      <c r="B38" s="10" t="s">
        <v>23</v>
      </c>
      <c r="C38" s="10" t="s">
        <v>60</v>
      </c>
      <c r="D38" s="11"/>
    </row>
    <row r="39" spans="2:4" ht="15.75" x14ac:dyDescent="0.25">
      <c r="B39" s="8" t="s">
        <v>24</v>
      </c>
      <c r="C39" s="8" t="s">
        <v>60</v>
      </c>
      <c r="D39" s="9"/>
    </row>
    <row r="40" spans="2:4" ht="15.75" x14ac:dyDescent="0.25">
      <c r="B40" s="10" t="s">
        <v>25</v>
      </c>
      <c r="C40" s="10" t="s">
        <v>60</v>
      </c>
      <c r="D40" s="11"/>
    </row>
    <row r="41" spans="2:4" ht="15.75" x14ac:dyDescent="0.25">
      <c r="B41" s="8" t="s">
        <v>26</v>
      </c>
      <c r="C41" s="8" t="s">
        <v>60</v>
      </c>
      <c r="D41" s="9"/>
    </row>
    <row r="42" spans="2:4" ht="15.75" x14ac:dyDescent="0.25">
      <c r="B42" s="10" t="s">
        <v>27</v>
      </c>
      <c r="C42" s="10" t="s">
        <v>60</v>
      </c>
      <c r="D42" s="11"/>
    </row>
    <row r="43" spans="2:4" ht="15.75" x14ac:dyDescent="0.25">
      <c r="B43" s="8" t="s">
        <v>28</v>
      </c>
      <c r="C43" s="8" t="s">
        <v>60</v>
      </c>
      <c r="D43" s="9"/>
    </row>
    <row r="44" spans="2:4" ht="15.75" x14ac:dyDescent="0.25">
      <c r="B44" s="10" t="s">
        <v>29</v>
      </c>
      <c r="C44" s="10" t="s">
        <v>60</v>
      </c>
      <c r="D44" s="11"/>
    </row>
    <row r="45" spans="2:4" ht="15.75" x14ac:dyDescent="0.25">
      <c r="B45" s="8" t="s">
        <v>30</v>
      </c>
      <c r="C45" s="8" t="s">
        <v>60</v>
      </c>
      <c r="D45" s="9"/>
    </row>
    <row r="46" spans="2:4" ht="15.75" x14ac:dyDescent="0.25">
      <c r="B46" s="10" t="s">
        <v>31</v>
      </c>
      <c r="C46" s="10" t="s">
        <v>60</v>
      </c>
      <c r="D46" s="11"/>
    </row>
    <row r="47" spans="2:4" ht="15.75" x14ac:dyDescent="0.25">
      <c r="B47" s="8" t="s">
        <v>32</v>
      </c>
      <c r="C47" s="8" t="s">
        <v>60</v>
      </c>
      <c r="D47" s="9"/>
    </row>
    <row r="48" spans="2:4" ht="15.75" x14ac:dyDescent="0.25">
      <c r="B48" s="10" t="s">
        <v>33</v>
      </c>
      <c r="C48" s="10" t="s">
        <v>60</v>
      </c>
      <c r="D48" s="11"/>
    </row>
    <row r="49" spans="2:4" ht="15.75" x14ac:dyDescent="0.25">
      <c r="B49" s="8" t="s">
        <v>34</v>
      </c>
      <c r="C49" s="8" t="s">
        <v>60</v>
      </c>
      <c r="D49" s="9"/>
    </row>
    <row r="50" spans="2:4" ht="15.75" x14ac:dyDescent="0.25">
      <c r="B50" s="10" t="s">
        <v>35</v>
      </c>
      <c r="C50" s="12" t="s">
        <v>60</v>
      </c>
      <c r="D50" s="11"/>
    </row>
    <row r="51" spans="2:4" ht="15.75" x14ac:dyDescent="0.25">
      <c r="B51" s="8" t="s">
        <v>36</v>
      </c>
      <c r="C51" s="8" t="s">
        <v>60</v>
      </c>
      <c r="D51" s="9"/>
    </row>
    <row r="52" spans="2:4" ht="15.75" x14ac:dyDescent="0.25">
      <c r="B52" s="10" t="s">
        <v>37</v>
      </c>
      <c r="C52" s="10" t="s">
        <v>60</v>
      </c>
      <c r="D52" s="11"/>
    </row>
    <row r="53" spans="2:4" ht="15.75" x14ac:dyDescent="0.25">
      <c r="B53" s="8" t="s">
        <v>43</v>
      </c>
      <c r="C53" s="8" t="s">
        <v>66</v>
      </c>
      <c r="D53" s="9"/>
    </row>
    <row r="54" spans="2:4" ht="15.75" x14ac:dyDescent="0.25">
      <c r="B54" s="10" t="s">
        <v>38</v>
      </c>
      <c r="C54" s="10" t="s">
        <v>67</v>
      </c>
      <c r="D54" s="11"/>
    </row>
    <row r="55" spans="2:4" ht="15.75" x14ac:dyDescent="0.25">
      <c r="B55" s="8" t="s">
        <v>39</v>
      </c>
      <c r="C55" s="8" t="s">
        <v>58</v>
      </c>
      <c r="D55" s="9"/>
    </row>
    <row r="56" spans="2:4" ht="15.75" x14ac:dyDescent="0.25">
      <c r="B56" s="10" t="s">
        <v>40</v>
      </c>
      <c r="C56" s="10" t="s">
        <v>68</v>
      </c>
      <c r="D56" s="11"/>
    </row>
    <row r="57" spans="2:4" ht="15.75" x14ac:dyDescent="0.25">
      <c r="B57" s="8" t="s">
        <v>45</v>
      </c>
      <c r="C57" s="8" t="s">
        <v>69</v>
      </c>
      <c r="D57" s="9"/>
    </row>
    <row r="58" spans="2:4" ht="15.75" x14ac:dyDescent="0.25">
      <c r="B58" s="10" t="s">
        <v>44</v>
      </c>
      <c r="C58" s="10" t="s">
        <v>66</v>
      </c>
      <c r="D58" s="11"/>
    </row>
    <row r="59" spans="2:4" ht="15.75" x14ac:dyDescent="0.25">
      <c r="B59" s="8" t="s">
        <v>41</v>
      </c>
      <c r="C59" s="8" t="s">
        <v>60</v>
      </c>
      <c r="D59" s="9"/>
    </row>
    <row r="60" spans="2:4" ht="15.75" x14ac:dyDescent="0.25">
      <c r="B60" s="10" t="s">
        <v>42</v>
      </c>
      <c r="C60" s="10" t="s">
        <v>60</v>
      </c>
      <c r="D60" s="11"/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E2F504B9-43F6-4663-89CC-BB6FA1CB7330}">
            <xm:f>NOT(ISERROR(SEARCH(TRUE,B2)))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6" operator="containsText" id="{2D4FD549-C547-425B-9ED5-17CF88F37F4E}">
            <xm:f>NOT(ISERROR(SEARCH(FALSE,B2)))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B2</xm:sqref>
        </x14:conditionalFormatting>
        <x14:conditionalFormatting xmlns:xm="http://schemas.microsoft.com/office/excel/2006/main">
          <x14:cfRule type="containsText" priority="3" operator="containsText" id="{73BF428B-E015-436C-8A20-B5247A498352}">
            <xm:f>NOT(ISERROR(SEARCH(TRUE,C2)))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4" operator="containsText" id="{55E39A58-EF02-4959-94ED-3923E23BBF12}">
            <xm:f>NOT(ISERROR(SEARCH(FALSE,C2)))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C2</xm:sqref>
        </x14:conditionalFormatting>
        <x14:conditionalFormatting xmlns:xm="http://schemas.microsoft.com/office/excel/2006/main">
          <x14:cfRule type="containsText" priority="1" operator="containsText" id="{C8A627E2-9488-4110-AFD8-F2956E816437}">
            <xm:f>NOT(ISERROR(SEARCH(TRUE,D2)))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2" operator="containsText" id="{613B6812-2237-4E94-8E92-F0F0F541E2D3}">
            <xm:f>NOT(ISERROR(SEARCH(FALSE,D2)))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D2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7FE29-B9EE-4E1F-8480-2922622F074D}">
  <dimension ref="B2:U45"/>
  <sheetViews>
    <sheetView tabSelected="1" zoomScale="70" zoomScaleNormal="70" workbookViewId="0">
      <selection activeCell="R13" sqref="R13"/>
    </sheetView>
  </sheetViews>
  <sheetFormatPr defaultColWidth="8.85546875" defaultRowHeight="15" x14ac:dyDescent="0.25"/>
  <cols>
    <col min="1" max="1" width="4.42578125" customWidth="1"/>
    <col min="2" max="2" width="19.5703125" bestFit="1" customWidth="1"/>
    <col min="3" max="3" width="18.28515625" customWidth="1"/>
    <col min="4" max="4" width="4.140625" customWidth="1"/>
    <col min="5" max="5" width="15.85546875" customWidth="1"/>
    <col min="6" max="6" width="25.85546875" customWidth="1"/>
    <col min="7" max="7" width="3.85546875" customWidth="1"/>
    <col min="8" max="8" width="15.85546875" customWidth="1"/>
    <col min="9" max="9" width="37.5703125" customWidth="1"/>
    <col min="10" max="10" width="4.7109375" customWidth="1"/>
    <col min="11" max="11" width="23.5703125" customWidth="1"/>
    <col min="12" max="12" width="25" customWidth="1"/>
    <col min="13" max="13" width="4.28515625" customWidth="1"/>
    <col min="14" max="14" width="15.85546875" customWidth="1"/>
    <col min="15" max="15" width="17.28515625" customWidth="1"/>
    <col min="16" max="16" width="4.42578125" customWidth="1"/>
    <col min="17" max="17" width="15.85546875" customWidth="1"/>
    <col min="18" max="18" width="17.140625" bestFit="1" customWidth="1"/>
    <col min="19" max="19" width="5.42578125" customWidth="1"/>
    <col min="20" max="20" width="15.85546875" customWidth="1"/>
    <col min="21" max="21" width="17.85546875" customWidth="1"/>
    <col min="22" max="22" width="8.28515625" bestFit="1" customWidth="1"/>
    <col min="25" max="25" width="8.28515625" bestFit="1" customWidth="1"/>
    <col min="26" max="26" width="7.5703125" bestFit="1" customWidth="1"/>
    <col min="27" max="27" width="8.28515625" bestFit="1" customWidth="1"/>
    <col min="28" max="28" width="14.85546875" bestFit="1" customWidth="1"/>
    <col min="29" max="29" width="7.7109375" bestFit="1" customWidth="1"/>
    <col min="30" max="30" width="8.28515625" bestFit="1" customWidth="1"/>
    <col min="31" max="31" width="8.140625" bestFit="1" customWidth="1"/>
    <col min="32" max="32" width="7.42578125" bestFit="1" customWidth="1"/>
    <col min="33" max="33" width="8.140625" bestFit="1" customWidth="1"/>
    <col min="34" max="35" width="7.7109375" bestFit="1" customWidth="1"/>
    <col min="36" max="36" width="7.5703125" bestFit="1" customWidth="1"/>
    <col min="37" max="38" width="7.7109375" bestFit="1" customWidth="1"/>
    <col min="39" max="39" width="7.5703125" bestFit="1" customWidth="1"/>
    <col min="40" max="40" width="3" bestFit="1" customWidth="1"/>
    <col min="41" max="41" width="6.28515625" bestFit="1" customWidth="1"/>
    <col min="42" max="42" width="12.42578125" bestFit="1" customWidth="1"/>
    <col min="43" max="43" width="14.5703125" bestFit="1" customWidth="1"/>
    <col min="44" max="44" width="7.85546875" bestFit="1" customWidth="1"/>
    <col min="45" max="45" width="10.85546875" bestFit="1" customWidth="1"/>
    <col min="46" max="46" width="2.5703125" bestFit="1" customWidth="1"/>
    <col min="47" max="47" width="6.42578125" bestFit="1" customWidth="1"/>
    <col min="48" max="48" width="5.140625" bestFit="1" customWidth="1"/>
    <col min="49" max="52" width="9.85546875" bestFit="1" customWidth="1"/>
    <col min="53" max="55" width="14.85546875" bestFit="1" customWidth="1"/>
  </cols>
  <sheetData>
    <row r="2" spans="2:21" ht="42" customHeight="1" x14ac:dyDescent="0.25">
      <c r="B2" s="16" t="s">
        <v>84</v>
      </c>
      <c r="C2" s="16"/>
      <c r="D2" s="16"/>
      <c r="E2" s="16"/>
      <c r="F2" s="16"/>
      <c r="G2" s="16"/>
      <c r="H2" s="16"/>
      <c r="I2" s="1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4" spans="2:21" ht="15" customHeight="1" x14ac:dyDescent="0.25">
      <c r="B4" s="17" t="s">
        <v>77</v>
      </c>
      <c r="C4" s="17"/>
      <c r="E4" s="17" t="s">
        <v>78</v>
      </c>
      <c r="F4" s="17"/>
      <c r="H4" s="17" t="s">
        <v>108</v>
      </c>
      <c r="I4" s="17"/>
      <c r="K4" s="17" t="s">
        <v>70</v>
      </c>
      <c r="L4" s="17"/>
      <c r="N4" s="17" t="s">
        <v>63</v>
      </c>
      <c r="O4" s="17"/>
      <c r="Q4" s="17" t="s">
        <v>79</v>
      </c>
      <c r="R4" s="17"/>
      <c r="T4" s="17" t="s">
        <v>80</v>
      </c>
      <c r="U4" s="17"/>
    </row>
    <row r="5" spans="2:21" s="2" customFormat="1" x14ac:dyDescent="0.25">
      <c r="B5" s="5" t="s">
        <v>76</v>
      </c>
      <c r="C5" s="5" t="s">
        <v>74</v>
      </c>
      <c r="E5" s="5" t="s">
        <v>76</v>
      </c>
      <c r="F5" s="5" t="s">
        <v>74</v>
      </c>
      <c r="H5" s="5" t="s">
        <v>76</v>
      </c>
      <c r="I5" s="5" t="s">
        <v>74</v>
      </c>
      <c r="K5" s="5" t="s">
        <v>76</v>
      </c>
      <c r="L5" s="5" t="s">
        <v>74</v>
      </c>
      <c r="N5" s="5" t="s">
        <v>76</v>
      </c>
      <c r="O5" s="5" t="s">
        <v>74</v>
      </c>
      <c r="Q5" s="5" t="s">
        <v>76</v>
      </c>
      <c r="R5" s="5" t="s">
        <v>74</v>
      </c>
      <c r="T5" s="5" t="s">
        <v>76</v>
      </c>
      <c r="U5" s="5" t="s">
        <v>74</v>
      </c>
    </row>
    <row r="6" spans="2:21" x14ac:dyDescent="0.25">
      <c r="B6" s="1" t="s">
        <v>56</v>
      </c>
      <c r="C6" s="1">
        <v>0.01</v>
      </c>
      <c r="E6" s="13" t="s">
        <v>102</v>
      </c>
      <c r="F6" s="1">
        <v>0</v>
      </c>
      <c r="G6" s="1"/>
      <c r="H6" s="1" t="s">
        <v>6</v>
      </c>
      <c r="I6" s="1">
        <v>1500</v>
      </c>
      <c r="J6" s="1"/>
      <c r="K6" s="3" t="s">
        <v>116</v>
      </c>
      <c r="L6" s="3">
        <f>15*PI()/180</f>
        <v>0.26179938779914941</v>
      </c>
      <c r="M6" s="1"/>
      <c r="N6" s="1" t="s">
        <v>12</v>
      </c>
      <c r="O6" s="1" t="b">
        <v>1</v>
      </c>
      <c r="P6" s="1"/>
      <c r="Q6" s="1" t="s">
        <v>14</v>
      </c>
      <c r="R6" s="1" t="b">
        <v>1</v>
      </c>
      <c r="S6" s="1"/>
      <c r="T6" s="1" t="s">
        <v>16</v>
      </c>
      <c r="U6" s="1">
        <v>2.2000000000000002</v>
      </c>
    </row>
    <row r="7" spans="2:21" x14ac:dyDescent="0.25">
      <c r="B7" s="4" t="s">
        <v>57</v>
      </c>
      <c r="C7" s="4">
        <v>12</v>
      </c>
      <c r="E7" s="4" t="s">
        <v>103</v>
      </c>
      <c r="F7" s="4">
        <v>6878000</v>
      </c>
      <c r="G7" s="1"/>
      <c r="H7" s="4" t="s">
        <v>7</v>
      </c>
      <c r="I7" s="4">
        <v>0</v>
      </c>
      <c r="J7" s="1"/>
      <c r="K7" s="4" t="s">
        <v>115</v>
      </c>
      <c r="L7" s="4">
        <f>30*PI()/180</f>
        <v>0.52359877559829882</v>
      </c>
      <c r="M7" s="1"/>
      <c r="N7" s="4" t="s">
        <v>13</v>
      </c>
      <c r="O7" s="4">
        <v>6000</v>
      </c>
      <c r="P7" s="1"/>
      <c r="Q7" s="4" t="s">
        <v>15</v>
      </c>
      <c r="R7" s="1" t="b">
        <v>1</v>
      </c>
      <c r="S7" s="1"/>
      <c r="T7" s="4" t="s">
        <v>46</v>
      </c>
      <c r="U7" s="4">
        <v>0.2</v>
      </c>
    </row>
    <row r="8" spans="2:21" x14ac:dyDescent="0.25">
      <c r="B8" s="1"/>
      <c r="C8" s="1"/>
      <c r="E8" s="1" t="s">
        <v>2</v>
      </c>
      <c r="F8" s="1">
        <f>97.7*PI()/180</f>
        <v>1.70518667919846</v>
      </c>
      <c r="G8" s="1"/>
      <c r="H8" s="1" t="s">
        <v>8</v>
      </c>
      <c r="I8" s="1">
        <v>3000</v>
      </c>
      <c r="J8" s="1"/>
      <c r="K8" s="3" t="s">
        <v>117</v>
      </c>
      <c r="L8" s="3">
        <f>45*PI()/180</f>
        <v>0.78539816339744828</v>
      </c>
      <c r="M8" s="1"/>
      <c r="N8" s="1"/>
      <c r="O8" s="1"/>
      <c r="P8" s="1"/>
      <c r="Q8" s="1"/>
      <c r="R8" s="1"/>
      <c r="S8" s="1"/>
      <c r="T8" s="1" t="s">
        <v>17</v>
      </c>
      <c r="U8" s="1">
        <v>8</v>
      </c>
    </row>
    <row r="9" spans="2:21" x14ac:dyDescent="0.25">
      <c r="B9" s="1"/>
      <c r="C9" s="1"/>
      <c r="E9" s="4" t="s">
        <v>104</v>
      </c>
      <c r="F9" s="4">
        <f>30*PI()/180</f>
        <v>0.52359877559829882</v>
      </c>
      <c r="G9" s="1"/>
      <c r="H9" s="4" t="s">
        <v>9</v>
      </c>
      <c r="I9" s="4">
        <v>0</v>
      </c>
      <c r="J9" s="1"/>
      <c r="K9" s="4" t="s">
        <v>53</v>
      </c>
      <c r="L9" s="4">
        <v>0</v>
      </c>
      <c r="M9" s="1"/>
      <c r="N9" s="1"/>
      <c r="O9" s="1"/>
      <c r="P9" s="1"/>
      <c r="Q9" s="1"/>
      <c r="R9" s="1"/>
      <c r="S9" s="1"/>
      <c r="T9" s="4" t="s">
        <v>18</v>
      </c>
      <c r="U9" s="4">
        <v>2.2000000000000002</v>
      </c>
    </row>
    <row r="10" spans="2:21" x14ac:dyDescent="0.25">
      <c r="B10" s="1"/>
      <c r="C10" s="1"/>
      <c r="E10" s="1" t="s">
        <v>5</v>
      </c>
      <c r="F10" s="1">
        <f>25*PI()/180</f>
        <v>0.43633231299858238</v>
      </c>
      <c r="G10" s="1"/>
      <c r="H10" s="1" t="s">
        <v>10</v>
      </c>
      <c r="I10" s="1">
        <f>SQRT(2*(Dados!$B$6/SQRT(((F7*(1-F6^2)/(1+F6*COS(F11)))+I6)^2 + (I7)^2 + (I8)^2) - Dados!$B$6/(2*(((SQRT(Dados!$B$6*F7*(1-F6^2)))^2/Dados!$B$6)/(1-F6^2))))-((I9-((SQRT(Dados!$B$6*F7*(1-F6^2)))/((F7*(1-F6^2)/(1+F6*COS(F11)))^2))*I7+(F6*SIN(F11)*SQRT(Dados!$B$6/(F7*(1-F6^2)))))^2-I11^2))-(((SQRT(Dados!$B$6*F7*(1-F6^2)))/((F7*(1-F6^2)/(1+F6*COS(F11)))^2))*(I6+(F7*(1-F6^2)/(1+F6*COS(F11)))))</f>
        <v>-3.3209923778440498</v>
      </c>
      <c r="J10" s="1"/>
      <c r="K10" s="1" t="s">
        <v>54</v>
      </c>
      <c r="L10" s="1">
        <v>0</v>
      </c>
      <c r="M10" s="1"/>
      <c r="N10" s="1"/>
      <c r="O10" s="1"/>
      <c r="P10" s="1"/>
      <c r="Q10" s="1"/>
      <c r="R10" s="1"/>
      <c r="S10" s="1"/>
      <c r="T10" s="1" t="s">
        <v>47</v>
      </c>
      <c r="U10" s="1">
        <v>0.2</v>
      </c>
    </row>
    <row r="11" spans="2:21" x14ac:dyDescent="0.25">
      <c r="B11" s="1"/>
      <c r="C11" s="1"/>
      <c r="E11" s="4" t="s">
        <v>105</v>
      </c>
      <c r="F11" s="4">
        <v>0</v>
      </c>
      <c r="G11" s="1"/>
      <c r="H11" s="4" t="s">
        <v>11</v>
      </c>
      <c r="I11" s="4">
        <v>0</v>
      </c>
      <c r="J11" s="1"/>
      <c r="K11" s="4" t="s">
        <v>55</v>
      </c>
      <c r="L11" s="4">
        <v>0.02</v>
      </c>
      <c r="M11" s="1"/>
      <c r="N11" s="1"/>
      <c r="O11" s="1"/>
      <c r="P11" s="1"/>
      <c r="Q11" s="1"/>
      <c r="R11" s="1"/>
      <c r="S11" s="1"/>
      <c r="T11" s="4" t="s">
        <v>19</v>
      </c>
      <c r="U11" s="4">
        <v>8</v>
      </c>
    </row>
    <row r="12" spans="2:21" x14ac:dyDescent="0.25">
      <c r="B12" s="1"/>
      <c r="C12" s="1"/>
      <c r="E12" s="1"/>
      <c r="F12" s="1"/>
      <c r="G12" s="1"/>
      <c r="H12" s="1"/>
      <c r="I12" s="1"/>
      <c r="J12" s="1"/>
      <c r="M12" s="1"/>
      <c r="N12" s="1"/>
      <c r="O12" s="1"/>
      <c r="P12" s="1"/>
      <c r="Q12" s="1"/>
      <c r="R12" s="1"/>
      <c r="S12" s="1"/>
      <c r="T12" s="1" t="s">
        <v>20</v>
      </c>
      <c r="U12" s="1">
        <v>0.10667</v>
      </c>
    </row>
    <row r="13" spans="2:21" x14ac:dyDescent="0.25">
      <c r="B13" s="1"/>
      <c r="C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4" t="s">
        <v>21</v>
      </c>
      <c r="U13" s="4">
        <v>0.10667</v>
      </c>
    </row>
    <row r="14" spans="2:21" x14ac:dyDescent="0.25">
      <c r="B14" s="1"/>
      <c r="C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 t="s">
        <v>22</v>
      </c>
      <c r="U14" s="1">
        <v>0.10667</v>
      </c>
    </row>
    <row r="15" spans="2:21" x14ac:dyDescent="0.25">
      <c r="S15" s="3"/>
      <c r="T15" s="3"/>
      <c r="U15" s="3"/>
    </row>
    <row r="16" spans="2:21" ht="15" customHeight="1" x14ac:dyDescent="0.25">
      <c r="B16" s="17" t="s">
        <v>72</v>
      </c>
      <c r="C16" s="17"/>
      <c r="E16" s="17" t="s">
        <v>73</v>
      </c>
      <c r="F16" s="17"/>
      <c r="H16" s="17" t="s">
        <v>92</v>
      </c>
      <c r="I16" s="17"/>
      <c r="K16" s="17" t="s">
        <v>107</v>
      </c>
      <c r="L16" s="17"/>
    </row>
    <row r="17" spans="2:17" ht="15" customHeight="1" x14ac:dyDescent="0.25">
      <c r="B17" s="5" t="s">
        <v>76</v>
      </c>
      <c r="C17" s="5" t="s">
        <v>74</v>
      </c>
      <c r="E17" s="5" t="s">
        <v>76</v>
      </c>
      <c r="F17" s="5" t="s">
        <v>74</v>
      </c>
      <c r="H17" s="5" t="s">
        <v>76</v>
      </c>
      <c r="I17" s="5" t="s">
        <v>74</v>
      </c>
      <c r="K17" s="5" t="s">
        <v>76</v>
      </c>
      <c r="L17" s="5" t="s">
        <v>74</v>
      </c>
    </row>
    <row r="18" spans="2:17" x14ac:dyDescent="0.25">
      <c r="B18" s="1" t="s">
        <v>23</v>
      </c>
      <c r="C18" s="1">
        <v>1.0000000000000001E-5</v>
      </c>
      <c r="E18" s="1" t="s">
        <v>32</v>
      </c>
      <c r="F18" s="1">
        <v>2</v>
      </c>
      <c r="H18" s="1" t="s">
        <v>93</v>
      </c>
      <c r="I18" s="1">
        <v>250</v>
      </c>
      <c r="K18" s="1" t="s">
        <v>109</v>
      </c>
      <c r="L18" s="1">
        <f>I6*2/3</f>
        <v>1000</v>
      </c>
    </row>
    <row r="19" spans="2:17" x14ac:dyDescent="0.25">
      <c r="B19" s="4" t="s">
        <v>24</v>
      </c>
      <c r="C19" s="4">
        <v>0</v>
      </c>
      <c r="E19" s="4" t="s">
        <v>33</v>
      </c>
      <c r="F19" s="4">
        <v>2</v>
      </c>
      <c r="I19" s="1"/>
      <c r="K19" s="4" t="s">
        <v>110</v>
      </c>
      <c r="L19" s="4">
        <v>700</v>
      </c>
    </row>
    <row r="20" spans="2:17" x14ac:dyDescent="0.25">
      <c r="B20" s="1" t="s">
        <v>25</v>
      </c>
      <c r="C20" s="1">
        <v>0.01</v>
      </c>
      <c r="E20" s="1" t="s">
        <v>34</v>
      </c>
      <c r="F20" s="1">
        <v>2</v>
      </c>
      <c r="I20" s="1"/>
      <c r="K20" s="1" t="s">
        <v>111</v>
      </c>
      <c r="L20" s="1">
        <f>I8*2/3</f>
        <v>2000</v>
      </c>
    </row>
    <row r="21" spans="2:17" x14ac:dyDescent="0.25">
      <c r="B21" s="4" t="s">
        <v>26</v>
      </c>
      <c r="C21" s="4">
        <v>1.0000000000000001E-5</v>
      </c>
      <c r="E21" s="4" t="s">
        <v>35</v>
      </c>
      <c r="F21" s="4">
        <v>0.5</v>
      </c>
      <c r="I21" s="1"/>
      <c r="K21" s="4" t="s">
        <v>112</v>
      </c>
      <c r="L21" s="4">
        <f>I9</f>
        <v>0</v>
      </c>
    </row>
    <row r="22" spans="2:17" x14ac:dyDescent="0.25">
      <c r="B22" s="1" t="s">
        <v>27</v>
      </c>
      <c r="C22" s="1">
        <v>0</v>
      </c>
      <c r="E22" s="1" t="s">
        <v>36</v>
      </c>
      <c r="F22" s="1">
        <v>0.5</v>
      </c>
      <c r="I22" s="1"/>
      <c r="K22" s="1" t="s">
        <v>113</v>
      </c>
      <c r="L22" s="1">
        <f>I10*2/3</f>
        <v>-2.2139949185626997</v>
      </c>
    </row>
    <row r="23" spans="2:17" x14ac:dyDescent="0.25">
      <c r="B23" s="4" t="s">
        <v>28</v>
      </c>
      <c r="C23" s="4">
        <v>0.01</v>
      </c>
      <c r="E23" s="4" t="s">
        <v>37</v>
      </c>
      <c r="F23" s="4">
        <v>0.5</v>
      </c>
      <c r="I23" s="1"/>
      <c r="K23" s="4" t="s">
        <v>114</v>
      </c>
      <c r="L23" s="4">
        <f>I11*2/3</f>
        <v>0</v>
      </c>
    </row>
    <row r="24" spans="2:17" x14ac:dyDescent="0.25">
      <c r="B24" s="1" t="s">
        <v>29</v>
      </c>
      <c r="C24" s="1">
        <v>1.0000000000000001E-5</v>
      </c>
      <c r="D24" s="1"/>
      <c r="E24" s="1"/>
      <c r="F24" s="1"/>
      <c r="G24" s="1"/>
      <c r="H24" s="1"/>
      <c r="I24" s="1"/>
    </row>
    <row r="25" spans="2:17" x14ac:dyDescent="0.25">
      <c r="B25" s="4" t="s">
        <v>30</v>
      </c>
      <c r="C25" s="4">
        <v>0</v>
      </c>
      <c r="D25" s="1"/>
      <c r="E25" s="1"/>
      <c r="F25" s="1"/>
      <c r="G25" s="1"/>
      <c r="H25" s="1"/>
      <c r="I25" s="1"/>
    </row>
    <row r="26" spans="2:17" x14ac:dyDescent="0.25">
      <c r="B26" s="1" t="s">
        <v>31</v>
      </c>
      <c r="C26" s="1">
        <v>0.01</v>
      </c>
      <c r="D26" s="1"/>
      <c r="E26" s="1"/>
      <c r="F26" s="1"/>
      <c r="G26" s="1"/>
      <c r="H26" s="1"/>
      <c r="I26" s="1"/>
    </row>
    <row r="27" spans="2:17" x14ac:dyDescent="0.25">
      <c r="B27" s="1"/>
      <c r="C27" s="1"/>
      <c r="D27" s="1"/>
      <c r="E27" s="1"/>
      <c r="F27" s="1"/>
      <c r="G27" s="1"/>
      <c r="H27" s="1"/>
      <c r="I27" s="1"/>
    </row>
    <row r="28" spans="2:17" ht="15" customHeight="1" x14ac:dyDescent="0.25">
      <c r="B28" s="17" t="s">
        <v>81</v>
      </c>
      <c r="C28" s="17"/>
      <c r="D28" s="1"/>
      <c r="E28" s="17" t="s">
        <v>82</v>
      </c>
      <c r="F28" s="17"/>
      <c r="G28" s="1"/>
      <c r="H28" s="17" t="s">
        <v>119</v>
      </c>
      <c r="I28" s="17"/>
      <c r="K28" s="17" t="s">
        <v>120</v>
      </c>
      <c r="L28" s="17"/>
    </row>
    <row r="29" spans="2:17" x14ac:dyDescent="0.25">
      <c r="B29" s="5" t="s">
        <v>76</v>
      </c>
      <c r="C29" s="5" t="s">
        <v>74</v>
      </c>
      <c r="D29" s="1"/>
      <c r="E29" s="5" t="s">
        <v>76</v>
      </c>
      <c r="F29" s="5" t="s">
        <v>74</v>
      </c>
      <c r="G29" s="1"/>
      <c r="H29" s="5" t="s">
        <v>76</v>
      </c>
      <c r="I29" s="5" t="s">
        <v>74</v>
      </c>
      <c r="K29" s="5" t="s">
        <v>76</v>
      </c>
      <c r="L29" s="5" t="s">
        <v>74</v>
      </c>
      <c r="Q29" s="1"/>
    </row>
    <row r="30" spans="2:17" x14ac:dyDescent="0.25">
      <c r="B30" s="1" t="s">
        <v>101</v>
      </c>
      <c r="C30" s="1" t="b">
        <v>0</v>
      </c>
      <c r="D30" s="1"/>
      <c r="E30" s="1" t="s">
        <v>88</v>
      </c>
      <c r="F30" s="1" t="b">
        <v>0</v>
      </c>
      <c r="G30" s="1"/>
      <c r="H30" s="1" t="s">
        <v>99</v>
      </c>
      <c r="I30" s="1" t="b">
        <v>0</v>
      </c>
      <c r="K30" s="1" t="s">
        <v>121</v>
      </c>
      <c r="L30" s="1" t="b">
        <v>0</v>
      </c>
    </row>
    <row r="31" spans="2:17" x14ac:dyDescent="0.25">
      <c r="B31" s="4" t="s">
        <v>38</v>
      </c>
      <c r="C31" s="4">
        <v>2.5000000000000001E-2</v>
      </c>
      <c r="D31" s="1"/>
      <c r="E31" s="14" t="s">
        <v>89</v>
      </c>
      <c r="F31" s="4">
        <f>15*PI()/180</f>
        <v>0.26179938779914941</v>
      </c>
      <c r="G31" s="1"/>
      <c r="H31" s="14" t="s">
        <v>89</v>
      </c>
      <c r="I31" s="4">
        <f>15*PI()/180</f>
        <v>0.26179938779914941</v>
      </c>
      <c r="K31" s="4" t="s">
        <v>122</v>
      </c>
      <c r="L31" s="4">
        <v>1E-3</v>
      </c>
    </row>
    <row r="32" spans="2:17" x14ac:dyDescent="0.25">
      <c r="B32" s="1" t="s">
        <v>39</v>
      </c>
      <c r="C32" s="1">
        <v>7.4999999999999997E-2</v>
      </c>
      <c r="D32" s="1"/>
      <c r="E32" s="15" t="s">
        <v>90</v>
      </c>
      <c r="F32" s="1">
        <f>0.0015/0.5</f>
        <v>3.0000000000000001E-3</v>
      </c>
      <c r="G32" s="1"/>
      <c r="H32" s="15" t="s">
        <v>90</v>
      </c>
      <c r="I32" s="1">
        <f>0.0015/0.5</f>
        <v>3.0000000000000001E-3</v>
      </c>
      <c r="K32" s="1" t="s">
        <v>123</v>
      </c>
      <c r="L32" s="1">
        <v>0.1</v>
      </c>
    </row>
    <row r="33" spans="2:12" x14ac:dyDescent="0.25">
      <c r="B33" s="4" t="s">
        <v>40</v>
      </c>
      <c r="C33" s="4">
        <v>5.0000000000000001E-4</v>
      </c>
      <c r="D33" s="1"/>
      <c r="E33" s="14" t="s">
        <v>91</v>
      </c>
      <c r="F33" s="4">
        <v>0.5</v>
      </c>
      <c r="G33" s="1"/>
      <c r="H33" s="14" t="s">
        <v>91</v>
      </c>
      <c r="I33" s="4">
        <v>0.5</v>
      </c>
      <c r="K33" s="1" t="s">
        <v>124</v>
      </c>
      <c r="L33" s="1" t="b">
        <v>0</v>
      </c>
    </row>
    <row r="34" spans="2:12" x14ac:dyDescent="0.25">
      <c r="B34" s="1" t="s">
        <v>45</v>
      </c>
      <c r="C34" s="1">
        <v>0.01</v>
      </c>
      <c r="D34" s="1"/>
      <c r="E34" s="15" t="s">
        <v>94</v>
      </c>
      <c r="F34" s="1">
        <v>5</v>
      </c>
      <c r="G34" s="1"/>
      <c r="H34" s="15" t="s">
        <v>94</v>
      </c>
      <c r="I34" s="1">
        <v>5</v>
      </c>
      <c r="K34" s="4" t="s">
        <v>125</v>
      </c>
      <c r="L34" s="4">
        <v>1E-3</v>
      </c>
    </row>
    <row r="35" spans="2:12" x14ac:dyDescent="0.25">
      <c r="B35" s="1" t="s">
        <v>41</v>
      </c>
      <c r="C35" s="1">
        <v>0.1</v>
      </c>
      <c r="D35" s="1"/>
      <c r="E35" s="14" t="s">
        <v>95</v>
      </c>
      <c r="F35" s="4">
        <f>F34/F33</f>
        <v>10</v>
      </c>
      <c r="G35" s="1"/>
      <c r="H35" s="14" t="s">
        <v>95</v>
      </c>
      <c r="I35" s="4">
        <f>I34/I33</f>
        <v>10</v>
      </c>
      <c r="K35" s="1" t="s">
        <v>126</v>
      </c>
      <c r="L35" s="1">
        <v>0.1</v>
      </c>
    </row>
    <row r="36" spans="2:12" x14ac:dyDescent="0.25">
      <c r="B36" s="4" t="s">
        <v>42</v>
      </c>
      <c r="C36" s="4">
        <v>10</v>
      </c>
      <c r="D36" s="1"/>
      <c r="E36" s="15" t="s">
        <v>96</v>
      </c>
      <c r="F36" s="15">
        <v>1.3803E-4</v>
      </c>
      <c r="G36" s="1"/>
      <c r="H36" s="15" t="s">
        <v>96</v>
      </c>
      <c r="I36" s="15">
        <v>1.3803E-4</v>
      </c>
      <c r="K36" s="1" t="s">
        <v>127</v>
      </c>
      <c r="L36" s="1" t="b">
        <v>0</v>
      </c>
    </row>
    <row r="37" spans="2:12" x14ac:dyDescent="0.25">
      <c r="B37" s="3" t="s">
        <v>118</v>
      </c>
      <c r="C37" s="1">
        <v>5</v>
      </c>
      <c r="D37" s="1"/>
      <c r="E37" s="14" t="s">
        <v>97</v>
      </c>
      <c r="F37" s="4">
        <f>4.83*10^(-6)</f>
        <v>4.8299999999999995E-6</v>
      </c>
      <c r="G37" s="1"/>
      <c r="H37" s="14" t="s">
        <v>97</v>
      </c>
      <c r="I37" s="4">
        <f>4.83*10^(-6)</f>
        <v>4.8299999999999995E-6</v>
      </c>
      <c r="K37" s="4" t="s">
        <v>128</v>
      </c>
      <c r="L37" s="4">
        <v>1E-3</v>
      </c>
    </row>
    <row r="38" spans="2:12" x14ac:dyDescent="0.25">
      <c r="E38" s="15" t="s">
        <v>98</v>
      </c>
      <c r="F38" s="1">
        <v>2.9000000000000001E-2</v>
      </c>
      <c r="H38" s="15" t="s">
        <v>98</v>
      </c>
      <c r="I38" s="1">
        <v>2.9000000000000001E-2</v>
      </c>
      <c r="K38" s="1" t="s">
        <v>129</v>
      </c>
      <c r="L38" s="1">
        <v>0.1</v>
      </c>
    </row>
    <row r="39" spans="2:12" x14ac:dyDescent="0.25">
      <c r="E39" s="14" t="s">
        <v>133</v>
      </c>
      <c r="F39" s="3">
        <v>1.5E-3</v>
      </c>
      <c r="H39" s="14" t="s">
        <v>133</v>
      </c>
      <c r="I39" s="14">
        <v>1.5E-3</v>
      </c>
      <c r="K39" s="1" t="s">
        <v>130</v>
      </c>
      <c r="L39" s="1" t="b">
        <v>0</v>
      </c>
    </row>
    <row r="40" spans="2:12" x14ac:dyDescent="0.25">
      <c r="E40" s="15" t="s">
        <v>134</v>
      </c>
      <c r="F40" s="3">
        <v>3500</v>
      </c>
      <c r="H40" s="15" t="s">
        <v>134</v>
      </c>
      <c r="I40" s="3">
        <v>3500</v>
      </c>
      <c r="K40" s="4" t="s">
        <v>131</v>
      </c>
      <c r="L40" s="1">
        <v>1E-3</v>
      </c>
    </row>
    <row r="41" spans="2:12" x14ac:dyDescent="0.25">
      <c r="E41" s="1" t="s">
        <v>135</v>
      </c>
      <c r="F41" s="1">
        <v>0</v>
      </c>
      <c r="H41" s="4" t="s">
        <v>135</v>
      </c>
      <c r="I41" s="4">
        <v>0</v>
      </c>
      <c r="K41" s="1" t="s">
        <v>132</v>
      </c>
      <c r="L41" s="1">
        <v>0.1</v>
      </c>
    </row>
    <row r="42" spans="2:12" x14ac:dyDescent="0.25">
      <c r="E42" s="4" t="s">
        <v>136</v>
      </c>
      <c r="F42" s="4">
        <v>0</v>
      </c>
      <c r="H42" s="1" t="s">
        <v>136</v>
      </c>
      <c r="I42" s="1">
        <v>0</v>
      </c>
    </row>
    <row r="43" spans="2:12" x14ac:dyDescent="0.25">
      <c r="H43" s="4" t="s">
        <v>100</v>
      </c>
      <c r="I43" s="4">
        <v>0.34</v>
      </c>
    </row>
    <row r="44" spans="2:12" x14ac:dyDescent="0.25">
      <c r="H44" s="1" t="s">
        <v>137</v>
      </c>
      <c r="I44" s="1">
        <v>1</v>
      </c>
    </row>
    <row r="45" spans="2:12" x14ac:dyDescent="0.25">
      <c r="H45" s="4" t="s">
        <v>138</v>
      </c>
      <c r="I45" s="4">
        <v>10</v>
      </c>
    </row>
  </sheetData>
  <mergeCells count="16">
    <mergeCell ref="B28:C28"/>
    <mergeCell ref="E28:F28"/>
    <mergeCell ref="H28:I28"/>
    <mergeCell ref="K28:L28"/>
    <mergeCell ref="Q4:R4"/>
    <mergeCell ref="T4:U4"/>
    <mergeCell ref="B16:C16"/>
    <mergeCell ref="E16:F16"/>
    <mergeCell ref="H16:I16"/>
    <mergeCell ref="K16:L16"/>
    <mergeCell ref="N4:O4"/>
    <mergeCell ref="B2:I2"/>
    <mergeCell ref="B4:C4"/>
    <mergeCell ref="E4:F4"/>
    <mergeCell ref="H4:I4"/>
    <mergeCell ref="K4:L4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id="{2432589E-0600-49AD-A400-D463765F8EAB}">
            <xm:f>NOT(ISERROR(SEARCH(TRUE,B1)))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12" operator="containsText" id="{0EBE5304-87BB-45EB-88ED-184BAC0CD52A}">
            <xm:f>NOT(ISERROR(SEARCH(FALSE,B1)))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B1:U5 B6:D6 B7:J12 B13:S14</xm:sqref>
        </x14:conditionalFormatting>
        <x14:conditionalFormatting xmlns:xm="http://schemas.microsoft.com/office/excel/2006/main">
          <x14:cfRule type="containsText" priority="1" operator="containsText" id="{33596A65-951E-4E75-96F5-4AD293977496}">
            <xm:f>NOT(ISERROR(SEARCH(TRUE,B15)))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2" operator="containsText" id="{130B4802-EA77-46CB-9CC6-A7BF8DC1B4A0}">
            <xm:f>NOT(ISERROR(SEARCH(FALSE,B15)))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B15:U1048576</xm:sqref>
        </x14:conditionalFormatting>
        <x14:conditionalFormatting xmlns:xm="http://schemas.microsoft.com/office/excel/2006/main">
          <x14:cfRule type="containsText" priority="5" operator="containsText" id="{04CCE58A-5874-4269-96D7-0B8FC3460DD0}">
            <xm:f>NOT(ISERROR(SEARCH(TRUE,F6)))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6" operator="containsText" id="{370DA251-5583-472D-B6F4-5DC72411FDFA}">
            <xm:f>NOT(ISERROR(SEARCH(FALSE,F6)))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F6:L6</xm:sqref>
        </x14:conditionalFormatting>
        <x14:conditionalFormatting xmlns:xm="http://schemas.microsoft.com/office/excel/2006/main">
          <x14:cfRule type="containsText" priority="3" operator="containsText" id="{D78725C8-02A4-4BA6-81F6-7862C85E6134}">
            <xm:f>NOT(ISERROR(SEARCH(TRUE,K7)))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4" operator="containsText" id="{4E9DDB9D-A9C6-4ED1-A740-758D86D39F57}">
            <xm:f>NOT(ISERROR(SEARCH(FALSE,K7)))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K7:L11</xm:sqref>
        </x14:conditionalFormatting>
        <x14:conditionalFormatting xmlns:xm="http://schemas.microsoft.com/office/excel/2006/main">
          <x14:cfRule type="containsText" priority="7" operator="containsText" id="{2689702E-F379-4BA7-A193-605AB0E56DD7}">
            <xm:f>NOT(ISERROR(SEARCH(TRUE,M6)))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8" operator="containsText" id="{4AA0F50E-B703-43B5-850E-5CF7677B35EB}">
            <xm:f>NOT(ISERROR(SEARCH(FALSE,M6)))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M6:S12</xm:sqref>
        </x14:conditionalFormatting>
        <x14:conditionalFormatting xmlns:xm="http://schemas.microsoft.com/office/excel/2006/main">
          <x14:cfRule type="containsText" priority="9" operator="containsText" id="{23457B77-9341-4A54-BF98-BB46E7A93384}">
            <xm:f>NOT(ISERROR(SEARCH(TRUE,T6)))</xm:f>
            <xm:f>TRUE</xm:f>
            <x14:dxf>
              <font>
                <b/>
                <i val="0"/>
                <color theme="0" tint="-4.9989318521683403E-2"/>
              </font>
              <fill>
                <patternFill>
                  <bgColor rgb="FF00B050"/>
                </patternFill>
              </fill>
              <border>
                <left style="hair">
                  <color theme="0" tint="-0.499984740745262"/>
                </left>
                <right style="hair">
                  <color theme="0" tint="-0.499984740745262"/>
                </right>
                <top style="hair">
                  <color theme="0" tint="-0.499984740745262"/>
                </top>
                <bottom style="hair">
                  <color theme="0" tint="-0.499984740745262"/>
                </bottom>
                <vertical/>
                <horizontal/>
              </border>
            </x14:dxf>
          </x14:cfRule>
          <x14:cfRule type="containsText" priority="10" operator="containsText" id="{77278CBA-958A-4D1B-BF72-6C177662710D}">
            <xm:f>NOT(ISERROR(SEARCH(FALSE,T6)))</xm:f>
            <xm:f>FALSE</xm:f>
            <x14:dxf>
              <font>
                <b/>
                <i val="0"/>
                <color auto="1"/>
              </font>
              <fill>
                <patternFill>
                  <bgColor theme="5" tint="0.39994506668294322"/>
                </patternFill>
              </fill>
              <border>
                <left style="hair">
                  <color theme="0" tint="-0.24994659260841701"/>
                </left>
                <right style="hair">
                  <color theme="0" tint="-0.24994659260841701"/>
                </right>
                <top style="hair">
                  <color theme="0" tint="-0.24994659260841701"/>
                </top>
                <bottom style="hair">
                  <color theme="0" tint="-0.24994659260841701"/>
                </bottom>
                <vertical/>
                <horizontal/>
              </border>
            </x14:dxf>
          </x14:cfRule>
          <xm:sqref>T6:U14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FDDF2B3-6351-4BED-8E69-3298264C6B12}">
          <x14:formula1>
            <xm:f>Dados!$A$2:$A$3</xm:f>
          </x14:formula1>
          <xm:sqref>O6 R6:R7 F30 I30 C30 L30 L33 L36 L39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3C2DB-0310-4925-8631-9C00BB79E02C}">
  <dimension ref="A2:B6"/>
  <sheetViews>
    <sheetView workbookViewId="0">
      <selection activeCell="H13" sqref="H13"/>
    </sheetView>
  </sheetViews>
  <sheetFormatPr defaultRowHeight="15" x14ac:dyDescent="0.25"/>
  <cols>
    <col min="1" max="1" width="12.42578125" bestFit="1" customWidth="1"/>
  </cols>
  <sheetData>
    <row r="2" spans="1:2" x14ac:dyDescent="0.25">
      <c r="A2" t="b">
        <f>FALSE</f>
        <v>0</v>
      </c>
    </row>
    <row r="3" spans="1:2" x14ac:dyDescent="0.25">
      <c r="A3" t="b">
        <f>TRUE</f>
        <v>1</v>
      </c>
    </row>
    <row r="6" spans="1:2" x14ac:dyDescent="0.25">
      <c r="A6" t="s">
        <v>106</v>
      </c>
      <c r="B6">
        <f>398600.44189*10^9</f>
        <v>398600441890000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Parametros</vt:lpstr>
      <vt:lpstr>Simulacao1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Dantas Dias</dc:creator>
  <cp:lastModifiedBy>Rodrigo Dantas Dias</cp:lastModifiedBy>
  <dcterms:created xsi:type="dcterms:W3CDTF">2023-09-22T16:16:41Z</dcterms:created>
  <dcterms:modified xsi:type="dcterms:W3CDTF">2025-01-12T19:55:19Z</dcterms:modified>
</cp:coreProperties>
</file>