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isas trabalho X-Mol\Lab managing\"/>
    </mc:Choice>
  </mc:AlternateContent>
  <xr:revisionPtr revIDLastSave="0" documentId="13_ncr:1_{D645014A-45DF-4C86-A7C8-F558ADA35445}" xr6:coauthVersionLast="47" xr6:coauthVersionMax="47" xr10:uidLastSave="{00000000-0000-0000-0000-000000000000}"/>
  <bookViews>
    <workbookView xWindow="-120" yWindow="-120" windowWidth="29040" windowHeight="15720" tabRatio="856" activeTab="6" xr2:uid="{836E3110-52A1-47E3-A777-AD26FC004915}"/>
  </bookViews>
  <sheets>
    <sheet name="Controle Patol" sheetId="14" r:id="rId1"/>
    <sheet name="Controle Mol" sheetId="12" r:id="rId2"/>
    <sheet name="Controle Extração" sheetId="17" r:id="rId3"/>
    <sheet name="Impressão Etiqueta" sheetId="18" r:id="rId4"/>
    <sheet name="Pendências RT-PCR" sheetId="21" r:id="rId5"/>
    <sheet name="Pendências NGS" sheetId="20" r:id="rId6"/>
    <sheet name="Opções de status" sheetId="2" r:id="rId7"/>
  </sheets>
  <externalReferences>
    <externalReference r:id="rId8"/>
  </externalReferences>
  <definedNames>
    <definedName name="\zsdf" localSheetId="0" hidden="1">'Controle Patol'!$B$1:$R$6</definedName>
    <definedName name="_xlnm._FilterDatabase" localSheetId="1" hidden="1">'Controle Mol'!$B$1:$AA$6</definedName>
    <definedName name="_xlnm._FilterDatabase" localSheetId="0" hidden="1">'Controle Patol'!$B$1:$R$6</definedName>
    <definedName name="a" localSheetId="1" hidden="1">'Controle Mol'!$B$1:$AA$6</definedName>
    <definedName name="a__A" localSheetId="1" hidden="1">'Controle Mol'!$B$1:$AA$6</definedName>
    <definedName name="ASDA" localSheetId="1" hidden="1">'Controle Mol'!$B$1:$AA$6</definedName>
    <definedName name="ASDA" localSheetId="0" hidden="1">'Controle Patol'!$B$1:$R$6</definedName>
    <definedName name="DBFGH" localSheetId="3">'Impressão Etiqueta'!$G$2:$H$21</definedName>
    <definedName name="EDGEGR" localSheetId="3">'Impressão Etiqueta'!$G$2:$H$31</definedName>
    <definedName name="ExternalData_1" localSheetId="5" hidden="1">'Pendências NGS'!$A$1:$K$7</definedName>
    <definedName name="ExternalData_1" localSheetId="4" hidden="1">'Pendências RT-PCR'!$A$1:$K$4</definedName>
    <definedName name="FFGS" localSheetId="3">'Impressão Etiqueta'!$G$2:$H$21</definedName>
    <definedName name="MultiReplace">_xlfn.LAMBDA(_xlpm.text,_xlpm.old,_xlpm.new, IF(_xlpm.old&lt;&gt;"", MultiReplace(SUBSTITUTE(_xlpm.text, _xlpm.old, _xlpm.new), OFFSET(_xlpm.old, 1, 0), OFFSET(_xlpm.new, 1, 0)), _xlpm.text))</definedName>
    <definedName name="_xlnm.Print_Area" localSheetId="1">'Controle Mol'!$A$1:$AG$6</definedName>
    <definedName name="_xlnm.Print_Area" localSheetId="3">'Impressão Etiqueta'!$G$2:$H$11</definedName>
    <definedName name="SDF" localSheetId="1" hidden="1">'Controle Mol'!$B$1:$AA$6</definedName>
    <definedName name="SDF" localSheetId="0" hidden="1">'Controle Patol'!$B$1:$R$6</definedName>
    <definedName name="sdfd" localSheetId="1" hidden="1">'Controle Mol'!$B$1:$AA$6</definedName>
    <definedName name="sdfd" localSheetId="0" hidden="1">'Controle Patol'!$B$1:$R$6</definedName>
    <definedName name="sdgrf" localSheetId="1" hidden="1">'Controle Mol'!$B$1:$AA$6</definedName>
    <definedName name="sdgrf" localSheetId="0" hidden="1">'Controle Patol'!$B$1:$R$6</definedName>
    <definedName name="SGDGRG" localSheetId="3">'Impressão Etiqueta'!$G$2:$H$11</definedName>
    <definedName name="sldjh" localSheetId="1" hidden="1">'Controle Mol'!$B$1:$AA$6</definedName>
    <definedName name="sldjh" localSheetId="0" hidden="1">'Controle Patol'!$B$1:$R$6</definedName>
    <definedName name="wetr" localSheetId="1" hidden="1">'Controle Mol'!$B$1:$AA$6</definedName>
    <definedName name="xcz\vgzsdf" localSheetId="1" hidden="1">'Controle Mol'!$B$1:$AA$6</definedName>
    <definedName name="xcz\vgzsdf" localSheetId="0" hidden="1">'Controle Patol'!$B$1:$R$6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4" l="1"/>
  <c r="J6" i="14"/>
  <c r="M6" i="14"/>
  <c r="N6" i="14"/>
  <c r="Q6" i="14" a="1"/>
  <c r="Q6" i="14" s="1"/>
  <c r="T6" i="14"/>
  <c r="U6" i="14"/>
  <c r="V6" i="14"/>
  <c r="W6" i="14"/>
  <c r="X6" i="14"/>
  <c r="A5" i="14"/>
  <c r="J5" i="14"/>
  <c r="M5" i="14"/>
  <c r="N5" i="14"/>
  <c r="Q5" i="14" a="1"/>
  <c r="Q5" i="14" s="1"/>
  <c r="T5" i="14"/>
  <c r="U5" i="14"/>
  <c r="V5" i="14"/>
  <c r="W5" i="14"/>
  <c r="X5" i="14"/>
  <c r="A4" i="14"/>
  <c r="J4" i="14"/>
  <c r="M4" i="14"/>
  <c r="N4" i="14"/>
  <c r="Q4" i="14" a="1"/>
  <c r="Q4" i="14" s="1"/>
  <c r="T4" i="14"/>
  <c r="U4" i="14"/>
  <c r="V4" i="14"/>
  <c r="W4" i="14"/>
  <c r="X4" i="14"/>
  <c r="A3" i="14"/>
  <c r="J3" i="14"/>
  <c r="M3" i="14"/>
  <c r="N3" i="14"/>
  <c r="Q3" i="14" a="1"/>
  <c r="Q3" i="14" s="1"/>
  <c r="T3" i="14"/>
  <c r="U3" i="14"/>
  <c r="V3" i="14"/>
  <c r="W3" i="14"/>
  <c r="X3" i="14"/>
  <c r="A6" i="12"/>
  <c r="D6" i="12"/>
  <c r="J6" i="12"/>
  <c r="M6" i="12"/>
  <c r="N6" i="12"/>
  <c r="S6" i="12" a="1"/>
  <c r="S6" i="12" s="1"/>
  <c r="G6" i="12" s="1" a="1"/>
  <c r="G6" i="12" s="1"/>
  <c r="AC6" i="12"/>
  <c r="AD6" i="12"/>
  <c r="AE6" i="12"/>
  <c r="AF6" i="12"/>
  <c r="AG6" i="12"/>
  <c r="A5" i="12"/>
  <c r="D5" i="12"/>
  <c r="J5" i="12"/>
  <c r="M5" i="12"/>
  <c r="N5" i="12"/>
  <c r="S5" i="12" a="1"/>
  <c r="S5" i="12" s="1"/>
  <c r="G5" i="12" s="1" a="1"/>
  <c r="G5" i="12" s="1"/>
  <c r="AC5" i="12"/>
  <c r="AD5" i="12"/>
  <c r="AE5" i="12"/>
  <c r="AF5" i="12"/>
  <c r="AG5" i="12"/>
  <c r="A4" i="12"/>
  <c r="D4" i="12"/>
  <c r="J4" i="12"/>
  <c r="M4" i="12"/>
  <c r="N4" i="12"/>
  <c r="S4" i="12" a="1"/>
  <c r="S4" i="12" s="1"/>
  <c r="G4" i="12" s="1" a="1"/>
  <c r="G4" i="12" s="1"/>
  <c r="AC4" i="12"/>
  <c r="AD4" i="12"/>
  <c r="AE4" i="12"/>
  <c r="AF4" i="12"/>
  <c r="AG4" i="12"/>
  <c r="A3" i="12"/>
  <c r="D3" i="12"/>
  <c r="J3" i="12"/>
  <c r="M3" i="12"/>
  <c r="N3" i="12"/>
  <c r="S3" i="12" a="1"/>
  <c r="S3" i="12" s="1"/>
  <c r="G3" i="12" s="1" a="1"/>
  <c r="G3" i="12" s="1"/>
  <c r="AC3" i="12"/>
  <c r="AD3" i="12"/>
  <c r="AE3" i="12"/>
  <c r="AF3" i="12"/>
  <c r="AG3" i="12"/>
  <c r="A2" i="12"/>
  <c r="D2" i="12"/>
  <c r="J2" i="12"/>
  <c r="M2" i="12"/>
  <c r="N2" i="12"/>
  <c r="S2" i="12" a="1"/>
  <c r="S2" i="12" s="1"/>
  <c r="G2" i="12" s="1" a="1"/>
  <c r="G2" i="12" s="1"/>
  <c r="AC2" i="12"/>
  <c r="AD2" i="12"/>
  <c r="AE2" i="12"/>
  <c r="AF2" i="12"/>
  <c r="AG2" i="12"/>
  <c r="A2" i="14" l="1"/>
  <c r="J2" i="14"/>
  <c r="M2" i="14"/>
  <c r="N2" i="14"/>
  <c r="Q2" i="14" a="1"/>
  <c r="Q2" i="14" s="1"/>
  <c r="T2" i="14"/>
  <c r="U2" i="14"/>
  <c r="V2" i="14"/>
  <c r="W2" i="14"/>
  <c r="X2" i="14"/>
  <c r="G22" i="18" l="1"/>
  <c r="G27" i="18"/>
  <c r="G52" i="18" l="1"/>
  <c r="H52" i="18"/>
  <c r="G57" i="18"/>
  <c r="H57" i="18"/>
  <c r="G37" i="18" l="1"/>
  <c r="G32" i="18"/>
  <c r="H37" i="18"/>
  <c r="H32" i="18"/>
  <c r="H22" i="18"/>
  <c r="H27" i="18"/>
  <c r="G7" i="18"/>
  <c r="H2" i="18"/>
  <c r="G2" i="18"/>
  <c r="H7" i="18"/>
  <c r="H17" i="18"/>
  <c r="H12" i="18"/>
  <c r="G17" i="18"/>
  <c r="G12" i="18"/>
  <c r="G47" i="18" l="1"/>
  <c r="G42" i="18"/>
  <c r="H42" i="18"/>
  <c r="H47" i="18"/>
  <c r="C2" i="17" l="1"/>
  <c r="E2" i="17" s="1"/>
  <c r="C4" i="17"/>
  <c r="E4" i="17" s="1"/>
  <c r="C3" i="17"/>
  <c r="E3" i="17" s="1"/>
  <c r="C6" i="17"/>
  <c r="E6" i="17" s="1"/>
  <c r="C3" i="18" s="1"/>
  <c r="G20" i="18" s="1"/>
  <c r="C5" i="17"/>
  <c r="E5" i="17" s="1"/>
  <c r="B4" i="17"/>
  <c r="D4" i="17"/>
  <c r="B6" i="17"/>
  <c r="H18" i="18" s="1"/>
  <c r="D6" i="17"/>
  <c r="B3" i="17"/>
  <c r="D3" i="17"/>
  <c r="B5" i="17"/>
  <c r="D5" i="17"/>
  <c r="D2" i="17"/>
  <c r="B2" i="17"/>
  <c r="H8" i="18" s="1"/>
  <c r="D9" i="17"/>
  <c r="C9" i="17"/>
  <c r="E9" i="17" s="1"/>
  <c r="C6" i="18" s="1"/>
  <c r="B9" i="17"/>
  <c r="H43" i="18" s="1"/>
  <c r="B10" i="17"/>
  <c r="C10" i="17"/>
  <c r="E10" i="17" s="1"/>
  <c r="D10" i="17"/>
  <c r="C7" i="18"/>
  <c r="H56" i="18" s="1"/>
  <c r="G61" i="18"/>
  <c r="D11" i="17"/>
  <c r="C11" i="17"/>
  <c r="E11" i="17" s="1"/>
  <c r="B11" i="17"/>
  <c r="B8" i="17"/>
  <c r="G38" i="18" s="1"/>
  <c r="C8" i="17"/>
  <c r="E8" i="17" s="1"/>
  <c r="C5" i="18" s="1"/>
  <c r="G41" i="18" s="1"/>
  <c r="D8" i="17"/>
  <c r="T6" i="12"/>
  <c r="T5" i="12"/>
  <c r="V5" i="12"/>
  <c r="G58" i="18"/>
  <c r="G8" i="18"/>
  <c r="V6" i="12"/>
  <c r="H3" i="18"/>
  <c r="U2" i="12"/>
  <c r="U5" i="12"/>
  <c r="G48" i="18"/>
  <c r="D7" i="17"/>
  <c r="G3" i="18"/>
  <c r="U3" i="12"/>
  <c r="V4" i="12"/>
  <c r="T2" i="12"/>
  <c r="V2" i="12"/>
  <c r="V3" i="12"/>
  <c r="G53" i="18"/>
  <c r="T3" i="12"/>
  <c r="T4" i="12"/>
  <c r="B7" i="17"/>
  <c r="G28" i="18" s="1"/>
  <c r="U4" i="12"/>
  <c r="H53" i="18"/>
  <c r="H48" i="18"/>
  <c r="H58" i="18"/>
  <c r="U6" i="12"/>
  <c r="C7" i="17"/>
  <c r="E7" i="17" s="1"/>
  <c r="C4" i="18" s="1"/>
  <c r="G43" i="18" l="1"/>
  <c r="H30" i="18"/>
  <c r="G33" i="18"/>
  <c r="H13" i="18"/>
  <c r="G13" i="18"/>
  <c r="G18" i="18"/>
  <c r="H28" i="18"/>
  <c r="H50" i="18"/>
  <c r="G46" i="18"/>
  <c r="G23" i="18"/>
  <c r="C2" i="18"/>
  <c r="H10" i="18" s="1"/>
  <c r="H33" i="18"/>
  <c r="H23" i="18"/>
  <c r="H38" i="18"/>
  <c r="H45" i="18"/>
  <c r="G45" i="18"/>
  <c r="H26" i="18"/>
  <c r="G26" i="18"/>
  <c r="G31" i="18"/>
  <c r="H25" i="18"/>
  <c r="H46" i="18"/>
  <c r="G30" i="18"/>
  <c r="H31" i="18"/>
  <c r="G25" i="18"/>
  <c r="H16" i="18"/>
  <c r="G35" i="18"/>
  <c r="G50" i="18"/>
  <c r="H20" i="18"/>
  <c r="H61" i="18"/>
  <c r="G55" i="18"/>
  <c r="H15" i="18"/>
  <c r="G36" i="18"/>
  <c r="H51" i="18"/>
  <c r="G16" i="18"/>
  <c r="H40" i="18"/>
  <c r="G51" i="18"/>
  <c r="H21" i="18"/>
  <c r="G60" i="18"/>
  <c r="H36" i="18"/>
  <c r="G21" i="18"/>
  <c r="G40" i="18"/>
  <c r="G15" i="18"/>
  <c r="H55" i="18"/>
  <c r="H41" i="18"/>
  <c r="G56" i="18"/>
  <c r="H35" i="18"/>
  <c r="H60" i="18"/>
  <c r="G11" i="18" l="1"/>
  <c r="G5" i="18"/>
  <c r="G10" i="18"/>
  <c r="H5" i="18"/>
  <c r="H6" i="18"/>
  <c r="G6" i="18"/>
  <c r="H11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9A530-EE82-481F-A6BF-578AF72D849E}" keepAlive="1" name="Query - NGS" description="Connection to the 'NGS' query in the workbook." type="5" refreshedVersion="8" background="1" saveData="1">
    <dbPr connection="Provider=Microsoft.Mashup.OleDb.1;Data Source=$Workbook$;Location=NGS;Extended Properties=&quot;&quot;" command="SELECT * FROM [NGS]"/>
  </connection>
  <connection id="2" xr16:uid="{997BD5FF-F680-4A44-AEF4-4A3DB49A1486}" keepAlive="1" name="Query - RT_PCR" description="Connection to the 'RT_PCR' query in the workbook." type="5" refreshedVersion="8" background="1" saveData="1">
    <dbPr connection="Provider=Microsoft.Mashup.OleDb.1;Data Source=$Workbook$;Location=RT_PCR;Extended Properties=&quot;&quot;" command="SELECT * FROM [RT_PC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<sst xmlns="http://schemas.openxmlformats.org/spreadsheetml/2006/main" count="573" uniqueCount="236">
  <si>
    <t>Data de envio</t>
  </si>
  <si>
    <t>Cancelado</t>
  </si>
  <si>
    <t>-</t>
  </si>
  <si>
    <t>DB - Patologia</t>
  </si>
  <si>
    <t>MINIP</t>
  </si>
  <si>
    <t>0120007</t>
  </si>
  <si>
    <t>Não processado</t>
  </si>
  <si>
    <t>Liberado</t>
  </si>
  <si>
    <t>Alta</t>
  </si>
  <si>
    <t>PBRAF</t>
  </si>
  <si>
    <t>0120001</t>
  </si>
  <si>
    <t>Media</t>
  </si>
  <si>
    <t>Baixa</t>
  </si>
  <si>
    <t>PEGFR</t>
  </si>
  <si>
    <t>0120003</t>
  </si>
  <si>
    <t>Falho</t>
  </si>
  <si>
    <t>Inviável</t>
  </si>
  <si>
    <t>Liberado Inconclusivo</t>
  </si>
  <si>
    <t>PKRAS</t>
  </si>
  <si>
    <t>0120005</t>
  </si>
  <si>
    <t>PNRAS</t>
  </si>
  <si>
    <t>0120006</t>
  </si>
  <si>
    <t>IDH1E2</t>
  </si>
  <si>
    <t>0120011</t>
  </si>
  <si>
    <t>Normal</t>
  </si>
  <si>
    <t>THYR</t>
  </si>
  <si>
    <t>0120016</t>
  </si>
  <si>
    <t>Urgência</t>
  </si>
  <si>
    <t>PPUL2</t>
  </si>
  <si>
    <t>0120014</t>
  </si>
  <si>
    <t>Prioridade</t>
  </si>
  <si>
    <t>PPUL1</t>
  </si>
  <si>
    <t>0120012</t>
  </si>
  <si>
    <t>Dias Corridos Restantes</t>
  </si>
  <si>
    <t>Status Interno</t>
  </si>
  <si>
    <t>Triagem</t>
  </si>
  <si>
    <t>Data Liberação</t>
  </si>
  <si>
    <t xml:space="preserve">Status Produção </t>
  </si>
  <si>
    <t>Tradução Status DB</t>
  </si>
  <si>
    <t>Status de urgncia</t>
  </si>
  <si>
    <t>Cd. Exame</t>
  </si>
  <si>
    <t>Exame</t>
  </si>
  <si>
    <t>Data Produção
(entrega)</t>
  </si>
  <si>
    <t>ID Tubo</t>
  </si>
  <si>
    <t>NanoDrop</t>
  </si>
  <si>
    <t>Fator</t>
  </si>
  <si>
    <t>Quibit</t>
  </si>
  <si>
    <t>Nome Paciente</t>
  </si>
  <si>
    <t>CPF</t>
  </si>
  <si>
    <t>Data de Nascimento</t>
  </si>
  <si>
    <t>Conselho</t>
  </si>
  <si>
    <t>Médico solicitante</t>
  </si>
  <si>
    <t>TAT XMol Dias Corridos</t>
  </si>
  <si>
    <t>TAT Triagem até recebimento XMol</t>
  </si>
  <si>
    <t>TAT DB</t>
  </si>
  <si>
    <t>TAT de recebimento até entrega</t>
  </si>
  <si>
    <t>TAT Liberação XMol</t>
  </si>
  <si>
    <t>0121004</t>
  </si>
  <si>
    <t>Não Enviar</t>
  </si>
  <si>
    <t>0122017</t>
  </si>
  <si>
    <t>0121002</t>
  </si>
  <si>
    <t>0222033</t>
  </si>
  <si>
    <t>0222028</t>
  </si>
  <si>
    <t>Enviado</t>
  </si>
  <si>
    <t>0222031</t>
  </si>
  <si>
    <t>Recebido</t>
  </si>
  <si>
    <t>Pendente</t>
  </si>
  <si>
    <t>BRAFBL</t>
  </si>
  <si>
    <t>DPYD</t>
  </si>
  <si>
    <t>EGFRBL</t>
  </si>
  <si>
    <t>KRASL</t>
  </si>
  <si>
    <t>PIK3BL</t>
  </si>
  <si>
    <t>PIK3PCR</t>
  </si>
  <si>
    <t>RASBL</t>
  </si>
  <si>
    <t>Xmol</t>
  </si>
  <si>
    <t>DB</t>
  </si>
  <si>
    <t>Digitado</t>
  </si>
  <si>
    <t>DB - Molecular</t>
  </si>
  <si>
    <t>BRCSM</t>
  </si>
  <si>
    <t>BRCSM (BRCA+MLPA)</t>
  </si>
  <si>
    <t>Liberado Técnico</t>
  </si>
  <si>
    <t>Aliquotado</t>
  </si>
  <si>
    <t>0222025</t>
  </si>
  <si>
    <t>BRC1S</t>
  </si>
  <si>
    <t>Bloqueado</t>
  </si>
  <si>
    <t>0222026</t>
  </si>
  <si>
    <t>BRC2S</t>
  </si>
  <si>
    <t>Liberado Clínico</t>
  </si>
  <si>
    <t>0222027</t>
  </si>
  <si>
    <t>BRCTP</t>
  </si>
  <si>
    <t>BRCTP (BRCA+TP+CNV)</t>
  </si>
  <si>
    <t>Trasporte</t>
  </si>
  <si>
    <t>Contestado Resultado</t>
  </si>
  <si>
    <t>Sangue EDTA</t>
  </si>
  <si>
    <t>BRCNG</t>
  </si>
  <si>
    <t>BRCNG (BRCA+CNV)</t>
  </si>
  <si>
    <t>Triado</t>
  </si>
  <si>
    <t>PAXgene</t>
  </si>
  <si>
    <t>TP53</t>
  </si>
  <si>
    <t>Divulgado</t>
  </si>
  <si>
    <t>Expedido</t>
  </si>
  <si>
    <t>0121008</t>
  </si>
  <si>
    <t>0121010</t>
  </si>
  <si>
    <t>01210018</t>
  </si>
  <si>
    <t>Recebido Área técnica</t>
  </si>
  <si>
    <t>**</t>
  </si>
  <si>
    <t>Observação</t>
  </si>
  <si>
    <t>Faturado</t>
  </si>
  <si>
    <t>Resultado Pendente</t>
  </si>
  <si>
    <t>Resultado Entregue</t>
  </si>
  <si>
    <t>Impresso</t>
  </si>
  <si>
    <t>DNA-G</t>
  </si>
  <si>
    <t>Biopur kit Extração Mini Spin Plus - 250</t>
  </si>
  <si>
    <t>DNA-T</t>
  </si>
  <si>
    <t>ReliaPrep FFPE gDNA Miniprep System</t>
  </si>
  <si>
    <t>ctDNA</t>
  </si>
  <si>
    <t>RNA-T</t>
  </si>
  <si>
    <t>OBSERVAÇÃO</t>
  </si>
  <si>
    <t>CONCENTRAÇÃO QUBIT</t>
  </si>
  <si>
    <t>PUREZA NANODROP</t>
  </si>
  <si>
    <t>CONCENTRAÇÃO NANODROP</t>
  </si>
  <si>
    <t xml:space="preserve">RESPONSAVEL EXTRAÇÃO </t>
  </si>
  <si>
    <t>DATA DE EXTRAÇÃO</t>
  </si>
  <si>
    <t>RESPONSAVEL DESPARAFINIZAÇÃO</t>
  </si>
  <si>
    <t>DATA DE DESPARAFINIZAÇÃO</t>
  </si>
  <si>
    <t xml:space="preserve">MATERIAL GENÉTICO </t>
  </si>
  <si>
    <t>VALIDADE</t>
  </si>
  <si>
    <t>LOTE</t>
  </si>
  <si>
    <t xml:space="preserve">KIT UTILIZADO </t>
  </si>
  <si>
    <t xml:space="preserve"> </t>
  </si>
  <si>
    <t xml:space="preserve"> DA </t>
  </si>
  <si>
    <t>Substituição de nomes</t>
  </si>
  <si>
    <t xml:space="preserve"> DO </t>
  </si>
  <si>
    <t xml:space="preserve"> DE </t>
  </si>
  <si>
    <t xml:space="preserve"> E </t>
  </si>
  <si>
    <t xml:space="preserve"> DOS </t>
  </si>
  <si>
    <t xml:space="preserve"> DI </t>
  </si>
  <si>
    <t>.</t>
  </si>
  <si>
    <t>(</t>
  </si>
  <si>
    <t>)</t>
  </si>
  <si>
    <t xml:space="preserve"> D'</t>
  </si>
  <si>
    <t xml:space="preserve"> D`</t>
  </si>
  <si>
    <t>Nº Bloco</t>
  </si>
  <si>
    <t>Amostra 1:</t>
  </si>
  <si>
    <t>Tipo</t>
  </si>
  <si>
    <t>Amostra 2:</t>
  </si>
  <si>
    <t>Amostra 3:</t>
  </si>
  <si>
    <t>Amostra 4:</t>
  </si>
  <si>
    <t>Amostra 5:</t>
  </si>
  <si>
    <t>Amostra 6:</t>
  </si>
  <si>
    <t>Solicitada Nova Amostra</t>
  </si>
  <si>
    <t>Em Processamento</t>
  </si>
  <si>
    <t>Em Análise</t>
  </si>
  <si>
    <t>Aguardando Documento</t>
  </si>
  <si>
    <t>Aguardando Amostra</t>
  </si>
  <si>
    <t>0220021</t>
  </si>
  <si>
    <t>FOCUS</t>
  </si>
  <si>
    <t>DNA-T/RNA-T</t>
  </si>
  <si>
    <t>BRCSOM</t>
  </si>
  <si>
    <t>0220024</t>
  </si>
  <si>
    <t>ID Rotina</t>
  </si>
  <si>
    <t>NGS</t>
  </si>
  <si>
    <t>RT-PCR</t>
  </si>
  <si>
    <t>Method</t>
  </si>
  <si>
    <t>Content.Dias Corridos Restantes</t>
  </si>
  <si>
    <t>Content.Status Interno</t>
  </si>
  <si>
    <t>Name</t>
  </si>
  <si>
    <t>Content.ID DB</t>
  </si>
  <si>
    <t>Content.ID Tubo</t>
  </si>
  <si>
    <t>Content.Exame</t>
  </si>
  <si>
    <t>Content.ID Rotina</t>
  </si>
  <si>
    <t>Content.Status de urgncia</t>
  </si>
  <si>
    <t>Content.Cd. Exame</t>
  </si>
  <si>
    <t>Content.Method</t>
  </si>
  <si>
    <t>Content.Data Produção
(entrega)</t>
  </si>
  <si>
    <t>DBMol</t>
  </si>
  <si>
    <t>DBPatol</t>
  </si>
  <si>
    <t>PIK3NG</t>
  </si>
  <si>
    <t>0220035</t>
  </si>
  <si>
    <t>Repetido</t>
  </si>
  <si>
    <t>IDHAML</t>
  </si>
  <si>
    <t>MINIMMNG</t>
  </si>
  <si>
    <t>0122041</t>
  </si>
  <si>
    <t>0222042</t>
  </si>
  <si>
    <t>0220034</t>
  </si>
  <si>
    <t>GISTNG</t>
  </si>
  <si>
    <t>NTRKNG</t>
  </si>
  <si>
    <t>0220019</t>
  </si>
  <si>
    <t>MELAN</t>
  </si>
  <si>
    <t>0220038</t>
  </si>
  <si>
    <t>0120009</t>
  </si>
  <si>
    <t>Exame em Repetição</t>
  </si>
  <si>
    <t xml:space="preserve"> DR </t>
  </si>
  <si>
    <t xml:space="preserve"> DR</t>
  </si>
  <si>
    <t>18,3 (1:5)</t>
  </si>
  <si>
    <t xml:space="preserve"> DAS </t>
  </si>
  <si>
    <t>PENDENTE</t>
  </si>
  <si>
    <t>0220020</t>
  </si>
  <si>
    <t>MINITNG</t>
  </si>
  <si>
    <t>12,2 (1:5)</t>
  </si>
  <si>
    <t>21/006547-2A</t>
  </si>
  <si>
    <t>22/21269</t>
  </si>
  <si>
    <t>31535/21-1A</t>
  </si>
  <si>
    <t>S-718</t>
  </si>
  <si>
    <t>11 (1:5)</t>
  </si>
  <si>
    <t>S-726</t>
  </si>
  <si>
    <t>S-720</t>
  </si>
  <si>
    <t>S-721</t>
  </si>
  <si>
    <t>S-722</t>
  </si>
  <si>
    <t>S-723</t>
  </si>
  <si>
    <t>S-724</t>
  </si>
  <si>
    <t>PLACA-0277</t>
  </si>
  <si>
    <t>S-729</t>
  </si>
  <si>
    <t>S-730</t>
  </si>
  <si>
    <t>S-731</t>
  </si>
  <si>
    <t>Gregório Tibúrcio Magro</t>
  </si>
  <si>
    <t>Teodora Adriano Pereira</t>
  </si>
  <si>
    <t>Janaína Mariana Mata</t>
  </si>
  <si>
    <t>Valério Isabel Fonseca</t>
  </si>
  <si>
    <t>Paulinha Carlinhos Vieira</t>
  </si>
  <si>
    <t xml:space="preserve">Data de Envio </t>
  </si>
  <si>
    <t>ID</t>
  </si>
  <si>
    <t>Status Envio</t>
  </si>
  <si>
    <t>Data Recebimento</t>
  </si>
  <si>
    <t>ID externo</t>
  </si>
  <si>
    <t>S-729 J.M.M.</t>
  </si>
  <si>
    <t>S-730 V.I.F.</t>
  </si>
  <si>
    <t>S-731 P.C.V.</t>
  </si>
  <si>
    <t>S-722 J.M.M.</t>
  </si>
  <si>
    <t>S-723 V.I.F.</t>
  </si>
  <si>
    <t>S-724 P.C.V.</t>
  </si>
  <si>
    <t>S-721 T.A.P.</t>
  </si>
  <si>
    <t>S-720 G.T.M.</t>
  </si>
  <si>
    <t>S-726 T.A.P.</t>
  </si>
  <si>
    <t>S-718 G.T.M.</t>
  </si>
  <si>
    <t>ID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</si>
</sst>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3F3F3F"/>
      </right>
      <top/>
      <bottom/>
      <diagonal/>
    </border>
    <border>
      <left style="thin">
        <color theme="4" tint="0.39997558519241921"/>
      </left>
      <right style="thin">
        <color rgb="FF3F3F3F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14" fontId="1" fillId="2" borderId="1" xfId="1" applyNumberFormat="1" applyAlignment="1">
      <alignment horizontal="center"/>
    </xf>
    <xf numFmtId="49" fontId="1" fillId="2" borderId="1" xfId="1" applyNumberForma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1" applyFill="1" applyAlignment="1">
      <alignment horizontal="center" vertical="center"/>
    </xf>
    <xf numFmtId="49" fontId="2" fillId="3" borderId="0" xfId="2" applyNumberFormat="1" applyAlignment="1">
      <alignment horizontal="center" vertical="center" wrapText="1"/>
    </xf>
    <xf numFmtId="1" fontId="1" fillId="2" borderId="2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4" borderId="2" xfId="1" applyFill="1" applyBorder="1" applyAlignment="1">
      <alignment horizontal="center" vertical="center"/>
    </xf>
    <xf numFmtId="14" fontId="2" fillId="3" borderId="0" xfId="2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1" fillId="2" borderId="2" xfId="1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2" borderId="1" xfId="1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1" fillId="2" borderId="1" xfId="1" applyNumberFormat="1" applyAlignment="1">
      <alignment horizontal="center"/>
    </xf>
    <xf numFmtId="164" fontId="1" fillId="2" borderId="2" xfId="1" applyNumberFormat="1" applyBorder="1" applyAlignment="1">
      <alignment horizont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6" fillId="2" borderId="1" xfId="1" applyFont="1"/>
    <xf numFmtId="2" fontId="1" fillId="2" borderId="1" xfId="1" applyNumberForma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1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</cellXfs>
  <cellStyles count="3">
    <cellStyle name="Accent5" xfId="2" builtinId="45"/>
    <cellStyle name="Normal" xfId="0" builtinId="0"/>
    <cellStyle name="Output" xfId="1" builtinId="21"/>
  </cellStyles>
  <dxfs count="136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hair">
          <color rgb="FFFF0000"/>
        </left>
        <right style="hair">
          <color rgb="FFFF0000"/>
        </right>
        <top style="hair">
          <color rgb="FFFF0000"/>
        </top>
        <bottom style="hair">
          <color rgb="FFFF0000"/>
        </bottom>
        <vertical/>
        <horizontal/>
      </border>
    </dxf>
    <dxf>
      <font>
        <color theme="5"/>
      </font>
      <border>
        <left style="hair">
          <color theme="5"/>
        </left>
        <right style="hair">
          <color theme="5"/>
        </right>
        <top style="hair">
          <color theme="5"/>
        </top>
        <bottom style="hair">
          <color theme="5"/>
        </bottom>
        <vertical/>
        <horizontal/>
      </border>
    </dxf>
    <dxf>
      <font>
        <color rgb="FFFF0000"/>
      </font>
      <fill>
        <patternFill patternType="none">
          <bgColor auto="1"/>
        </patternFill>
      </fill>
      <border>
        <left style="hair">
          <color rgb="FFFF0000"/>
        </left>
        <right style="hair">
          <color rgb="FFFF0000"/>
        </right>
        <top style="hair">
          <color rgb="FFFF0000"/>
        </top>
        <bottom style="hair">
          <color rgb="FFFF0000"/>
        </bottom>
        <vertical/>
        <horizontal/>
      </border>
    </dxf>
    <dxf>
      <font>
        <color theme="5"/>
      </font>
      <border>
        <left style="hair">
          <color theme="5"/>
        </left>
        <right style="hair">
          <color theme="5"/>
        </right>
        <top style="hair">
          <color theme="5"/>
        </top>
        <bottom style="hair">
          <color theme="5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rgb="FFFF5050"/>
        </patternFill>
      </fill>
    </dxf>
    <dxf>
      <font>
        <color rgb="FFFF0000"/>
      </font>
      <fill>
        <patternFill patternType="none">
          <bgColor auto="1"/>
        </patternFill>
      </fill>
      <border>
        <left style="hair">
          <color rgb="FFFF0000"/>
        </left>
        <right style="hair">
          <color rgb="FFFF0000"/>
        </right>
        <top style="hair">
          <color rgb="FFFF0000"/>
        </top>
        <bottom style="hair">
          <color rgb="FFFF0000"/>
        </bottom>
        <vertical/>
        <horizontal/>
      </border>
    </dxf>
    <dxf>
      <font>
        <color theme="5"/>
      </font>
      <border>
        <left style="hair">
          <color theme="5"/>
        </left>
        <right style="hair">
          <color theme="5"/>
        </right>
        <top style="hair">
          <color theme="5"/>
        </top>
        <bottom style="hair">
          <color theme="5"/>
        </bottom>
        <vertical/>
        <horizontal/>
      </border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hair">
          <color rgb="FFFF0000"/>
        </left>
        <right style="hair">
          <color rgb="FFFF0000"/>
        </right>
        <top style="hair">
          <color rgb="FFFF0000"/>
        </top>
        <bottom style="hair">
          <color rgb="FFFF0000"/>
        </bottom>
        <vertical/>
        <horizontal/>
      </border>
    </dxf>
    <dxf>
      <font>
        <color theme="5"/>
      </font>
      <border>
        <left style="hair">
          <color theme="5"/>
        </left>
        <right style="hair">
          <color theme="5"/>
        </right>
        <top style="hair">
          <color theme="5"/>
        </top>
        <bottom style="hair">
          <color theme="5"/>
        </bottom>
        <vertical/>
        <horizontal/>
      </border>
    </dxf>
    <dxf>
      <font>
        <color rgb="FFFF0000"/>
      </font>
    </dxf>
    <dxf>
      <font>
        <color rgb="FFFF0000"/>
      </font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  <border outline="0">
        <left style="thin">
          <color rgb="FF3F3F3F"/>
        </left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>
        <left style="thin">
          <color rgb="FF3F3F3F"/>
        </left>
      </border>
    </dxf>
    <dxf>
      <numFmt numFmtId="0" formatCode="General"/>
      <alignment horizontal="center" vertical="center" textRotation="0" wrapText="0" indent="0" justifyLastLine="0" shrinkToFit="0" readingOrder="0"/>
      <border>
        <left style="thin">
          <color rgb="FF3F3F3F"/>
        </left>
        <right style="thin">
          <color rgb="FF3F3F3F"/>
        </right>
      </border>
    </dxf>
    <dxf>
      <numFmt numFmtId="0" formatCode="General"/>
      <alignment horizontal="center" vertical="center" textRotation="0" wrapText="0" indent="0" justifyLastLine="0" shrinkToFit="0" readingOrder="0"/>
      <border>
        <right style="thin">
          <color rgb="FF3F3F3F"/>
        </right>
      </border>
    </dxf>
    <dxf>
      <alignment horizontal="center" vertical="center" textRotation="0" wrapText="0" indent="0" justifyLastLine="0" shrinkToFit="0" readingOrder="0"/>
      <border outline="0">
        <right style="thin">
          <color rgb="FF3F3F3F"/>
        </right>
      </border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outline="0">
        <right style="thin">
          <color rgb="FF3F3F3F"/>
        </right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3F3F3F"/>
        </right>
        <top style="thin">
          <color rgb="FF3F3F3F"/>
        </top>
        <bottom/>
      </border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E80DA25-E2D1-4B9B-AD22-E93B68447A3E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asvi-my.sharepoint.com/personal/rodrigo_alexandre_xmol_com_br/Documents/Farmacogen&#233;tica/Rotina/NGS/FQX%20-%20XX.XX%20-%20Formul&#225;rio%20de%20pools%20batch.xlsx" TargetMode="External"/><Relationship Id="rId1" Type="http://schemas.openxmlformats.org/officeDocument/2006/relationships/externalLinkPath" Target="https://kasvi-my.sharepoint.com/personal/rodrigo_alexandre_xmol_com_br/Documents/Farmacogen&#233;tica/Rotina/NGS/FQX%20-%20XX.XX%20-%20Formul&#225;rio%20de%20pools%20ba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e de Preparo"/>
      <sheetName val="Modelo Run Illumina"/>
      <sheetName val="SampleSheet Generator"/>
      <sheetName val="QiaSeq pipeline Generator"/>
      <sheetName val="pipeline Generator test"/>
      <sheetName val="Database"/>
      <sheetName val="Folha de trabalho modelo"/>
      <sheetName val="20220812"/>
      <sheetName val="20220830"/>
      <sheetName val="20220912"/>
      <sheetName val="20221004"/>
      <sheetName val="20221007"/>
      <sheetName val="20221010"/>
      <sheetName val="20230331-Qiaseq V4"/>
      <sheetName val="20221013-AmpliSeq RNA"/>
      <sheetName val="20221013-AmpliSeq DNA"/>
      <sheetName val="20230207-MiniSeq"/>
      <sheetName val="20230209-MiniSeq"/>
      <sheetName val="20230209-MiSeq"/>
      <sheetName val="20230210-ISeq"/>
      <sheetName val="20230217-ISeq"/>
      <sheetName val="20230303-ISeq"/>
      <sheetName val="20230304-ISeq"/>
      <sheetName val="20230306-MiSeq"/>
      <sheetName val="20230313-Qiaseq V4"/>
      <sheetName val="20230308-Qiaseq V4"/>
      <sheetName val="20230315-Ampliseq DNA"/>
      <sheetName val="20230315-Ampliseq RNA"/>
      <sheetName val="20230315-Qiaseq V4"/>
      <sheetName val="20230323-Qiaseq V4"/>
      <sheetName val="20230328-AmpliSeq DNA"/>
      <sheetName val="20230329-Ampliseq RNA"/>
      <sheetName val="20230329-Qiaseq V4"/>
      <sheetName val="20221014-QiaSeq"/>
      <sheetName val="20221014-AmpliSeq"/>
      <sheetName val="20230404-Qiaseq V4 FFPE"/>
      <sheetName val="20230405-Ampliseq DNA"/>
      <sheetName val="20230410-Ampliseq RNA"/>
      <sheetName val="20230411-Qiaseq V4"/>
      <sheetName val="20230317-Miseq"/>
      <sheetName val="20230331-MiSeq"/>
      <sheetName val="20230417-Qiaseq V4"/>
      <sheetName val="20230420-Ampliseq DNA"/>
      <sheetName val="20230424-Qiaseq V4 FFPE MAMA"/>
      <sheetName val="20230426-Qiaseq V4 "/>
      <sheetName val="20230428-Miniseq"/>
      <sheetName val="20230502-Qiaseq V4"/>
      <sheetName val="20230508-Qiaseq V4 FFPE"/>
      <sheetName val="20230510-Qiaseq V4"/>
      <sheetName val="20230512-Iseq"/>
      <sheetName val="20230515-Qiaseq V4"/>
      <sheetName val="20230516-Qiaseq V4 FFPE"/>
      <sheetName val="20230515-Iseq "/>
      <sheetName val="20230516-Miseq"/>
      <sheetName val="20230519-Miseq"/>
      <sheetName val="20230522-Qiaseq V4"/>
      <sheetName val="20230523-Miniseq"/>
      <sheetName val="20230524-Ampliseq RNA"/>
      <sheetName val="20230525-Qiaseq V4 FFPE"/>
      <sheetName val="20230529-Qiaseq V4"/>
      <sheetName val="20230530-Qiaseq V4 FFPE"/>
      <sheetName val="20230601-Miniseq"/>
      <sheetName val="20230605-Miniseq"/>
      <sheetName val="20230607-Qiaseq V4"/>
      <sheetName val="20230612-Qiaseq V4"/>
      <sheetName val="20230615-Iseq"/>
      <sheetName val="20230619-Iseq"/>
      <sheetName val="20230615-Qiaseq V4"/>
      <sheetName val="20230621-Ampliseq DNA"/>
      <sheetName val="20230626-Ampliseq RNA"/>
      <sheetName val="20230627-Qiaseq V4"/>
      <sheetName val="20230628-Qiaseq V4 FFPE"/>
      <sheetName val="20230629-Qiaseq V4"/>
      <sheetName val="20230413-MiniSeq"/>
      <sheetName val="20230630-Miniseq"/>
      <sheetName val="20230706-Qiaseq V4"/>
      <sheetName val="20230711-Qiaseq V4 FFPE"/>
      <sheetName val="20230712-Miseq"/>
      <sheetName val="20230714-Qiasq V4 FFPE"/>
      <sheetName val="20230717-Qiaseq V4"/>
      <sheetName val="20230719-Qiaseq V4"/>
      <sheetName val="20220929-QiaSeq V4"/>
      <sheetName val="20220802-AmpliSeq DNA"/>
      <sheetName val="20220810-AmpliSeq RNA"/>
      <sheetName val="20220810-AmpliSeq DNA"/>
      <sheetName val="20220824-QiaSeq V4"/>
      <sheetName val="20220826-AmpliSeq RNA"/>
      <sheetName val="20220826-AmpliSeq DNA"/>
      <sheetName val="20220822-QiaSeq V4"/>
      <sheetName val="20220906-QiaSeqV4"/>
      <sheetName val="20230130-Qiaseq V4"/>
      <sheetName val="20230203-Qiaseq V4"/>
      <sheetName val="20230206-Qiaseq V4"/>
      <sheetName val="20230210-Qiaseq V4"/>
      <sheetName val="20230214-Qiaseq V4-1"/>
      <sheetName val="20230214-Qiaseq V4-2"/>
      <sheetName val="20230223-Qiaseq V4 "/>
      <sheetName val="20230227-Qiaseq V4"/>
    </sheetNames>
    <sheetDataSet>
      <sheetData sheetId="0">
        <row r="77">
          <cell r="D77" t="str">
            <v>POOL-10076</v>
          </cell>
        </row>
        <row r="341">
          <cell r="D341" t="str">
            <v>POOL-10340</v>
          </cell>
          <cell r="E341" t="str">
            <v>S-482 E.J.Q.N.</v>
          </cell>
        </row>
        <row r="342">
          <cell r="D342" t="str">
            <v>POOL-10341</v>
          </cell>
          <cell r="E342" t="str">
            <v>S-393 J.A.A.</v>
          </cell>
        </row>
        <row r="343">
          <cell r="D343" t="str">
            <v>POOL-10342</v>
          </cell>
          <cell r="E343" t="str">
            <v>S-492 L.D.N.B.</v>
          </cell>
        </row>
        <row r="344">
          <cell r="D344" t="str">
            <v>POOL-10343</v>
          </cell>
          <cell r="E344" t="str">
            <v>CN</v>
          </cell>
        </row>
        <row r="345">
          <cell r="D345" t="str">
            <v>POOL-10344</v>
          </cell>
          <cell r="E345" t="str">
            <v>212- M.F.M.S.</v>
          </cell>
        </row>
        <row r="346">
          <cell r="D346" t="str">
            <v>POOL-10345</v>
          </cell>
          <cell r="E346" t="str">
            <v>213 - L.M.M.S.S.</v>
          </cell>
        </row>
        <row r="347">
          <cell r="D347" t="str">
            <v>POOL-10346</v>
          </cell>
          <cell r="E347" t="str">
            <v>S-483 J.A.B.C.</v>
          </cell>
        </row>
        <row r="348">
          <cell r="D348" t="str">
            <v>POOL-10347</v>
          </cell>
          <cell r="E348" t="str">
            <v>S-484 M.M.P.</v>
          </cell>
        </row>
        <row r="349">
          <cell r="D349" t="str">
            <v>POOL-10348</v>
          </cell>
          <cell r="E349" t="str">
            <v>S-485 M.C.P.A.</v>
          </cell>
        </row>
        <row r="350">
          <cell r="D350" t="str">
            <v>POOL-10349</v>
          </cell>
          <cell r="E350" t="str">
            <v>S-486 G.S.R.M.</v>
          </cell>
        </row>
        <row r="351">
          <cell r="D351" t="str">
            <v>POOL-10350</v>
          </cell>
          <cell r="E351" t="str">
            <v>S-487 C.M.M.M.</v>
          </cell>
        </row>
        <row r="352">
          <cell r="D352" t="str">
            <v>POOL-10351</v>
          </cell>
          <cell r="E352" t="str">
            <v>S-488 A.C.N.S.</v>
          </cell>
        </row>
        <row r="353">
          <cell r="D353" t="str">
            <v>POOL-10352</v>
          </cell>
          <cell r="E353" t="str">
            <v>S-489-496 N.P.Z.</v>
          </cell>
        </row>
        <row r="354">
          <cell r="D354" t="str">
            <v>POOL-10353</v>
          </cell>
          <cell r="E354" t="str">
            <v>S-490 V.L.S.O.</v>
          </cell>
        </row>
        <row r="355">
          <cell r="D355" t="str">
            <v>POOL-10354</v>
          </cell>
          <cell r="E355" t="str">
            <v>S-493 A.C.C.F.</v>
          </cell>
        </row>
        <row r="356">
          <cell r="D356" t="str">
            <v>POOL-10355</v>
          </cell>
          <cell r="E356" t="str">
            <v>S-494 M.E.Z.M.</v>
          </cell>
        </row>
        <row r="357">
          <cell r="D357" t="str">
            <v>POOL-10356</v>
          </cell>
          <cell r="E357" t="str">
            <v>S-495 I.H.R.C.</v>
          </cell>
        </row>
        <row r="358">
          <cell r="D358" t="str">
            <v>POOL-10357</v>
          </cell>
          <cell r="E358" t="str">
            <v>S-498 L.A.G.L.</v>
          </cell>
        </row>
        <row r="359">
          <cell r="D359" t="str">
            <v>POOL-10358</v>
          </cell>
          <cell r="E359" t="str">
            <v>S-499 M.H.P.</v>
          </cell>
        </row>
        <row r="360">
          <cell r="D360" t="str">
            <v>POOL-10359</v>
          </cell>
          <cell r="E360" t="str">
            <v>S-500 J.M.S.G.</v>
          </cell>
        </row>
        <row r="361">
          <cell r="D361" t="str">
            <v>POOL-10360</v>
          </cell>
          <cell r="E361" t="str">
            <v>S-501 F.F.Q.</v>
          </cell>
        </row>
        <row r="362">
          <cell r="D362" t="str">
            <v>POOL-10361</v>
          </cell>
          <cell r="E362" t="str">
            <v>S-502 M.L.W.L.</v>
          </cell>
        </row>
        <row r="363">
          <cell r="D363" t="str">
            <v>POOL-10362</v>
          </cell>
          <cell r="E363" t="str">
            <v>S-503 L.A.S.</v>
          </cell>
        </row>
        <row r="364">
          <cell r="D364" t="str">
            <v>POOL-10363</v>
          </cell>
          <cell r="E364" t="str">
            <v>S-504 A.C.S.</v>
          </cell>
        </row>
        <row r="365">
          <cell r="D365" t="str">
            <v>POOL-10364</v>
          </cell>
          <cell r="E365" t="str">
            <v>S-505 R.V.S.</v>
          </cell>
        </row>
        <row r="366">
          <cell r="D366" t="str">
            <v>POOL-10365</v>
          </cell>
          <cell r="E366" t="str">
            <v>S-506 A.V.L.</v>
          </cell>
        </row>
        <row r="367">
          <cell r="D367" t="str">
            <v>POOL-10366</v>
          </cell>
          <cell r="E367" t="str">
            <v>S-507 L.P.V.</v>
          </cell>
        </row>
        <row r="368">
          <cell r="D368" t="str">
            <v>POOL-10367</v>
          </cell>
          <cell r="E368" t="str">
            <v>S-509 A.W.S.</v>
          </cell>
        </row>
        <row r="369">
          <cell r="D369" t="str">
            <v>POOL-10368</v>
          </cell>
          <cell r="E369" t="str">
            <v>S-511 C.S.L.</v>
          </cell>
        </row>
        <row r="370">
          <cell r="D370" t="str">
            <v>POOL-10369</v>
          </cell>
          <cell r="E370" t="str">
            <v>S-516 L.D.A.R.</v>
          </cell>
        </row>
        <row r="371">
          <cell r="D371" t="str">
            <v>POOL-10370</v>
          </cell>
          <cell r="E371" t="str">
            <v>S-517 M.G.C.</v>
          </cell>
        </row>
        <row r="372">
          <cell r="D372" t="str">
            <v>POOL-10371</v>
          </cell>
          <cell r="E372" t="str">
            <v>CN</v>
          </cell>
        </row>
        <row r="373">
          <cell r="D373" t="str">
            <v>POOL-10372</v>
          </cell>
          <cell r="E373" t="str">
            <v>S-510 J.V.B.O.</v>
          </cell>
        </row>
        <row r="374">
          <cell r="D374" t="str">
            <v>POOL-10373</v>
          </cell>
          <cell r="E374" t="str">
            <v>S-513 A.M.T.M.</v>
          </cell>
        </row>
        <row r="375">
          <cell r="D375" t="str">
            <v>POOL-10374</v>
          </cell>
          <cell r="E375" t="str">
            <v>S-514 J.M.S.</v>
          </cell>
        </row>
        <row r="376">
          <cell r="D376" t="str">
            <v>POOL-10375</v>
          </cell>
          <cell r="E376" t="str">
            <v>S-515 E.R.G.</v>
          </cell>
        </row>
        <row r="377">
          <cell r="D377" t="str">
            <v>POOL-10376</v>
          </cell>
          <cell r="E377" t="str">
            <v>S-519 R.F.V.</v>
          </cell>
        </row>
        <row r="378">
          <cell r="D378" t="str">
            <v>POOL-10377</v>
          </cell>
          <cell r="E378" t="str">
            <v>S-520 E.F.L.C.</v>
          </cell>
        </row>
        <row r="379">
          <cell r="D379" t="str">
            <v>POOL-10378</v>
          </cell>
          <cell r="E379" t="str">
            <v>S-521 B.R.C.</v>
          </cell>
        </row>
        <row r="380">
          <cell r="D380" t="str">
            <v>POOL-10379</v>
          </cell>
          <cell r="E380" t="str">
            <v>S-522 L.E.D.N.</v>
          </cell>
        </row>
        <row r="381">
          <cell r="D381" t="str">
            <v>POOL-10380</v>
          </cell>
          <cell r="E381" t="str">
            <v>S-523 E.B.L.S.</v>
          </cell>
        </row>
        <row r="382">
          <cell r="D382" t="str">
            <v>POOL-10381</v>
          </cell>
          <cell r="E382" t="str">
            <v>S-524 R.C.T.</v>
          </cell>
        </row>
        <row r="383">
          <cell r="D383" t="str">
            <v>POOL-10382</v>
          </cell>
          <cell r="E383" t="str">
            <v>S-525 J.J.S.S.</v>
          </cell>
        </row>
        <row r="384">
          <cell r="D384" t="str">
            <v>POOL-10383</v>
          </cell>
          <cell r="E384" t="str">
            <v>S-526 V.V.E.R.</v>
          </cell>
        </row>
        <row r="385">
          <cell r="D385" t="str">
            <v>POOL-10384</v>
          </cell>
          <cell r="E385" t="str">
            <v>S-530 V.A.C.</v>
          </cell>
        </row>
        <row r="386">
          <cell r="D386" t="str">
            <v>POOL-10385</v>
          </cell>
          <cell r="E386" t="str">
            <v>S-531 J.S.P.</v>
          </cell>
        </row>
        <row r="387">
          <cell r="D387" t="str">
            <v>POOL-10386</v>
          </cell>
          <cell r="E387" t="str">
            <v>S-534 E.P.S.D.</v>
          </cell>
        </row>
        <row r="388">
          <cell r="D388" t="str">
            <v>POOL-10387</v>
          </cell>
          <cell r="E388" t="str">
            <v>S-535 J.F.T.</v>
          </cell>
        </row>
        <row r="389">
          <cell r="D389" t="str">
            <v>POOL-10388</v>
          </cell>
          <cell r="E389" t="str">
            <v>S-536 F.F.O.S.</v>
          </cell>
        </row>
        <row r="390">
          <cell r="D390" t="str">
            <v>POOL-10389</v>
          </cell>
          <cell r="E390" t="str">
            <v>S-537 J.G.</v>
          </cell>
        </row>
        <row r="391">
          <cell r="D391" t="str">
            <v>POOL-10390</v>
          </cell>
          <cell r="E391" t="str">
            <v>S-538 L.B.A.F.</v>
          </cell>
        </row>
        <row r="392">
          <cell r="D392" t="str">
            <v>POOL-10391</v>
          </cell>
          <cell r="E392" t="str">
            <v>S-539 E.V.R.O.</v>
          </cell>
        </row>
        <row r="393">
          <cell r="D393" t="str">
            <v>POOL-10392</v>
          </cell>
          <cell r="E393" t="str">
            <v>S-540 P.M.S.S.</v>
          </cell>
        </row>
        <row r="394">
          <cell r="D394" t="str">
            <v>POOL-10393</v>
          </cell>
          <cell r="E394" t="str">
            <v>S-541 M.D.A.S.</v>
          </cell>
        </row>
        <row r="395">
          <cell r="D395" t="str">
            <v>POOL-10394</v>
          </cell>
          <cell r="E395" t="str">
            <v>S-543 G.S.S.L.</v>
          </cell>
        </row>
        <row r="396">
          <cell r="D396" t="str">
            <v>POOL-10395</v>
          </cell>
          <cell r="E396" t="str">
            <v>S-545 L.L.L.</v>
          </cell>
        </row>
        <row r="397">
          <cell r="D397" t="str">
            <v>POOL-10396</v>
          </cell>
          <cell r="E397" t="str">
            <v>S-527 J.E.S.A.</v>
          </cell>
        </row>
        <row r="398">
          <cell r="D398" t="str">
            <v>POOL-10397</v>
          </cell>
          <cell r="E398" t="str">
            <v>S-516 L.D.A.R.</v>
          </cell>
        </row>
        <row r="399">
          <cell r="D399" t="str">
            <v>POOL-10398</v>
          </cell>
          <cell r="E399" t="str">
            <v>S-528 R.C.B.S.</v>
          </cell>
        </row>
        <row r="400">
          <cell r="D400" t="str">
            <v>POOL-10399</v>
          </cell>
          <cell r="E400" t="str">
            <v>S-546 K.N.C.</v>
          </cell>
        </row>
        <row r="401">
          <cell r="D401" t="str">
            <v>POOL-10403</v>
          </cell>
          <cell r="E401" t="str">
            <v>S-547 M.R.</v>
          </cell>
        </row>
        <row r="402">
          <cell r="D402" t="str">
            <v>POOL-10404</v>
          </cell>
          <cell r="E402" t="str">
            <v>S-549 A.E.F.S.</v>
          </cell>
        </row>
        <row r="403">
          <cell r="D403" t="str">
            <v>POOL-10405</v>
          </cell>
          <cell r="E403" t="str">
            <v>S-550 L.D.R.M.</v>
          </cell>
        </row>
        <row r="404">
          <cell r="D404" t="str">
            <v>POOL-10406</v>
          </cell>
          <cell r="E404" t="str">
            <v>S-551 C.R.S.</v>
          </cell>
        </row>
        <row r="405">
          <cell r="D405" t="str">
            <v>POOL-10407</v>
          </cell>
          <cell r="E405" t="str">
            <v>S-556 K.C.C.</v>
          </cell>
        </row>
        <row r="406">
          <cell r="D406" t="str">
            <v>POOL-10408</v>
          </cell>
          <cell r="E406" t="str">
            <v>S-557 W.S.B.</v>
          </cell>
        </row>
        <row r="407">
          <cell r="D407" t="str">
            <v>POOL-10409</v>
          </cell>
          <cell r="E407" t="str">
            <v>S-558 G.C.V.M.</v>
          </cell>
        </row>
        <row r="408">
          <cell r="D408" t="str">
            <v>POOL-10410</v>
          </cell>
          <cell r="E408" t="str">
            <v>S-559 L.M.G.F.</v>
          </cell>
        </row>
        <row r="409">
          <cell r="D409" t="str">
            <v>POOL-10411</v>
          </cell>
          <cell r="E409" t="str">
            <v>S-560 E.A.B.</v>
          </cell>
        </row>
        <row r="410">
          <cell r="D410" t="str">
            <v>POOL-10412</v>
          </cell>
          <cell r="E410" t="str">
            <v>S-561 L.C.N.B.M.</v>
          </cell>
        </row>
        <row r="411">
          <cell r="D411" t="str">
            <v>POOL-10413</v>
          </cell>
          <cell r="E411" t="str">
            <v>S-563 A.S.S.</v>
          </cell>
        </row>
        <row r="412">
          <cell r="D412" t="str">
            <v>POOL-10414</v>
          </cell>
          <cell r="E412" t="str">
            <v>S-564 M.N.</v>
          </cell>
        </row>
        <row r="413">
          <cell r="D413" t="str">
            <v>POOL-10415</v>
          </cell>
          <cell r="E413" t="str">
            <v>S-565 A.C.L.</v>
          </cell>
        </row>
        <row r="414">
          <cell r="D414" t="str">
            <v>POOL-10416</v>
          </cell>
          <cell r="E414" t="str">
            <v>S-566 S.C.C.J.S.</v>
          </cell>
        </row>
        <row r="415">
          <cell r="D415" t="str">
            <v>POOL-10417</v>
          </cell>
          <cell r="E415" t="str">
            <v>S-567 M.F.C.M.</v>
          </cell>
        </row>
        <row r="416">
          <cell r="D416" t="str">
            <v>POOL-10418</v>
          </cell>
          <cell r="E416" t="str">
            <v>CN</v>
          </cell>
        </row>
        <row r="417">
          <cell r="D417" t="str">
            <v>POOL-10400</v>
          </cell>
          <cell r="E417" t="str">
            <v>S-492 L.D.N.B.</v>
          </cell>
        </row>
        <row r="418">
          <cell r="D418" t="str">
            <v>POOL-10401</v>
          </cell>
          <cell r="E418" t="str">
            <v>S-569 M.R.S.F.</v>
          </cell>
        </row>
        <row r="419">
          <cell r="D419" t="str">
            <v>POOL-10402</v>
          </cell>
          <cell r="E419" t="str">
            <v>S-570 N.G.T.</v>
          </cell>
        </row>
        <row r="420">
          <cell r="D420" t="str">
            <v>POOL-10419</v>
          </cell>
          <cell r="E420" t="str">
            <v>S-551 C.R.S.</v>
          </cell>
        </row>
        <row r="421">
          <cell r="D421" t="str">
            <v>POOL-10420</v>
          </cell>
          <cell r="E421" t="str">
            <v>S-568 P.C.Q.S.</v>
          </cell>
        </row>
        <row r="422">
          <cell r="D422" t="str">
            <v>POOL-10421</v>
          </cell>
          <cell r="E422" t="str">
            <v>S-571 R.R.C.</v>
          </cell>
        </row>
        <row r="423">
          <cell r="D423" t="str">
            <v>POOL-10422</v>
          </cell>
          <cell r="E423" t="str">
            <v>S-572 A.M.J.</v>
          </cell>
        </row>
        <row r="424">
          <cell r="D424" t="str">
            <v>POOL-10423</v>
          </cell>
          <cell r="E424" t="str">
            <v>S-573 L.L.C.</v>
          </cell>
        </row>
        <row r="425">
          <cell r="D425" t="str">
            <v>POOL-10424</v>
          </cell>
          <cell r="E425" t="str">
            <v>S-574 E.D.E.</v>
          </cell>
        </row>
        <row r="426">
          <cell r="D426" t="str">
            <v>POOL-10425</v>
          </cell>
          <cell r="E426" t="str">
            <v>S-575 C.A.S.</v>
          </cell>
        </row>
        <row r="427">
          <cell r="D427" t="str">
            <v>POOL-10426</v>
          </cell>
          <cell r="E427" t="str">
            <v>S-576 I.K.</v>
          </cell>
        </row>
        <row r="428">
          <cell r="D428" t="str">
            <v>POOL-10427</v>
          </cell>
          <cell r="E428" t="str">
            <v>S-577 M.R.G.L.</v>
          </cell>
        </row>
        <row r="429">
          <cell r="D429" t="str">
            <v>POOL-10428</v>
          </cell>
          <cell r="E429" t="str">
            <v>S-578 M.R.V.M.</v>
          </cell>
        </row>
        <row r="430">
          <cell r="D430" t="str">
            <v>POOL-10429</v>
          </cell>
          <cell r="E430" t="str">
            <v>S-579 K.M.S.L.</v>
          </cell>
        </row>
        <row r="431">
          <cell r="D431" t="str">
            <v>POOL-10430</v>
          </cell>
          <cell r="E431" t="str">
            <v>S-580 M.K.E.</v>
          </cell>
        </row>
        <row r="432">
          <cell r="D432" t="str">
            <v>POOL-10431</v>
          </cell>
          <cell r="E432" t="str">
            <v>S-582 M.S.S.M.</v>
          </cell>
        </row>
        <row r="433">
          <cell r="D433" t="str">
            <v>POOL-10432</v>
          </cell>
          <cell r="E433" t="str">
            <v>S-583 L.V.S.</v>
          </cell>
        </row>
        <row r="434">
          <cell r="D434" t="str">
            <v>POOL-10433</v>
          </cell>
          <cell r="E434" t="str">
            <v>S-584 D.V.G.</v>
          </cell>
        </row>
        <row r="435">
          <cell r="D435" t="str">
            <v>POOL-10434</v>
          </cell>
          <cell r="E435" t="str">
            <v>S-585 E.F.S.</v>
          </cell>
        </row>
        <row r="436">
          <cell r="D436" t="str">
            <v>POOL-10435</v>
          </cell>
          <cell r="E436" t="str">
            <v>S-588 I.S.A.</v>
          </cell>
        </row>
        <row r="437">
          <cell r="D437" t="str">
            <v>POOL-10436</v>
          </cell>
          <cell r="E437" t="str">
            <v>S-589 I.C.S.P.V.</v>
          </cell>
        </row>
        <row r="438">
          <cell r="D438" t="str">
            <v>POOL-10437</v>
          </cell>
          <cell r="E438" t="str">
            <v>S-591 R.A.S.</v>
          </cell>
        </row>
        <row r="439">
          <cell r="D439" t="str">
            <v>POOL-10438</v>
          </cell>
          <cell r="E439" t="str">
            <v>S-592 M.C.F.Q.</v>
          </cell>
        </row>
        <row r="440">
          <cell r="D440" t="str">
            <v>POOL-10439</v>
          </cell>
          <cell r="E440" t="str">
            <v>S-593 H.A.</v>
          </cell>
        </row>
        <row r="441">
          <cell r="D441" t="str">
            <v>POOL-10440</v>
          </cell>
          <cell r="E441" t="str">
            <v>S-594 J.S.S.</v>
          </cell>
        </row>
        <row r="442">
          <cell r="D442" t="str">
            <v>POOL-10441</v>
          </cell>
          <cell r="E442" t="str">
            <v>S-595 M.O.G.S.</v>
          </cell>
        </row>
        <row r="443">
          <cell r="D443" t="str">
            <v>POOL-10442</v>
          </cell>
          <cell r="E443" t="str">
            <v>CN</v>
          </cell>
        </row>
        <row r="444">
          <cell r="D444" t="str">
            <v>POOL-10443</v>
          </cell>
          <cell r="E444" t="str">
            <v>S-596 C.T.A.</v>
          </cell>
        </row>
        <row r="445">
          <cell r="D445" t="str">
            <v>POOL-10444</v>
          </cell>
          <cell r="E445" t="str">
            <v>S-597 T.M.C.A.S.</v>
          </cell>
        </row>
        <row r="446">
          <cell r="D446" t="str">
            <v>POOL-10445</v>
          </cell>
          <cell r="E446" t="str">
            <v>S-600 W.P.S.</v>
          </cell>
        </row>
        <row r="447">
          <cell r="D447" t="str">
            <v>POOL-10446</v>
          </cell>
          <cell r="E447" t="str">
            <v>S-601 J.A.K.N.</v>
          </cell>
        </row>
        <row r="448">
          <cell r="D448" t="str">
            <v>POOL-10447</v>
          </cell>
          <cell r="E448" t="str">
            <v>S-602 J.P.D.</v>
          </cell>
        </row>
        <row r="449">
          <cell r="D449" t="str">
            <v>POOL-10448</v>
          </cell>
          <cell r="E449" t="str">
            <v>S-605 G.F.C.B.</v>
          </cell>
        </row>
        <row r="450">
          <cell r="D450" t="str">
            <v>POOL-10449</v>
          </cell>
          <cell r="E450" t="str">
            <v>S-606 J.R.</v>
          </cell>
        </row>
        <row r="451">
          <cell r="D451" t="str">
            <v>POOL-10450</v>
          </cell>
          <cell r="E451" t="str">
            <v>S-607 N.M.Q.M.</v>
          </cell>
        </row>
        <row r="452">
          <cell r="D452" t="str">
            <v>POOL-10451</v>
          </cell>
          <cell r="E452" t="str">
            <v>S-608 M.F.C.F.</v>
          </cell>
        </row>
        <row r="453">
          <cell r="D453" t="str">
            <v>POOL-10452</v>
          </cell>
          <cell r="E453" t="str">
            <v>S-609 N.F.L.H.</v>
          </cell>
        </row>
        <row r="454">
          <cell r="D454" t="str">
            <v>POOL-10453</v>
          </cell>
          <cell r="E454" t="str">
            <v>S-610 J.M.A.S.</v>
          </cell>
        </row>
        <row r="455">
          <cell r="D455" t="str">
            <v>POOL-10454</v>
          </cell>
          <cell r="E455" t="str">
            <v>S-611 S.K.C.P.L.</v>
          </cell>
        </row>
        <row r="456">
          <cell r="D456" t="str">
            <v>POOL-10455</v>
          </cell>
          <cell r="E456" t="str">
            <v>S-612 M.G.N.T.A.</v>
          </cell>
        </row>
        <row r="457">
          <cell r="D457" t="str">
            <v>POOL-10456</v>
          </cell>
          <cell r="E457" t="str">
            <v>S-615 E.H.R.</v>
          </cell>
        </row>
        <row r="458">
          <cell r="D458" t="str">
            <v>POOL-10457</v>
          </cell>
          <cell r="E458" t="str">
            <v>S-616 M.C.C.</v>
          </cell>
        </row>
        <row r="459">
          <cell r="D459" t="str">
            <v>POOL-10458</v>
          </cell>
          <cell r="E459" t="str">
            <v>S-617 T.F.C.</v>
          </cell>
        </row>
        <row r="460">
          <cell r="D460" t="str">
            <v>POOL-10459</v>
          </cell>
          <cell r="E460" t="str">
            <v>S-618 M.J.L.R.</v>
          </cell>
        </row>
        <row r="461">
          <cell r="D461" t="str">
            <v>POOL-10460</v>
          </cell>
          <cell r="E461" t="str">
            <v>S-619 A.A.S.</v>
          </cell>
        </row>
        <row r="462">
          <cell r="D462" t="str">
            <v>POOL-10461</v>
          </cell>
          <cell r="E462" t="str">
            <v>S-620 N.O.M.</v>
          </cell>
        </row>
        <row r="463">
          <cell r="D463" t="str">
            <v>POOL-10462</v>
          </cell>
          <cell r="E463" t="str">
            <v>S-621 M.A.S.</v>
          </cell>
        </row>
        <row r="464">
          <cell r="D464" t="str">
            <v>POOL-10463</v>
          </cell>
          <cell r="E464" t="str">
            <v>S-622 S.P.S.</v>
          </cell>
        </row>
        <row r="465">
          <cell r="D465" t="str">
            <v>POOL-10464</v>
          </cell>
          <cell r="E465" t="str">
            <v>S-623 R.C.R.M.</v>
          </cell>
        </row>
        <row r="466">
          <cell r="D466" t="str">
            <v>POOL-10465</v>
          </cell>
          <cell r="E466" t="str">
            <v>S-624 M.C.S.N.</v>
          </cell>
        </row>
        <row r="467">
          <cell r="D467" t="str">
            <v>POOL-10466</v>
          </cell>
          <cell r="E467" t="str">
            <v>S-625 T.L.R.</v>
          </cell>
        </row>
        <row r="468">
          <cell r="D468" t="str">
            <v>POOL-10467</v>
          </cell>
          <cell r="E468" t="str">
            <v>225 - V.H.K.</v>
          </cell>
        </row>
        <row r="469">
          <cell r="D469" t="str">
            <v>POOL-10468</v>
          </cell>
          <cell r="E469" t="str">
            <v>226- V.H.K</v>
          </cell>
        </row>
        <row r="470">
          <cell r="D470" t="str">
            <v>POOL-10469</v>
          </cell>
          <cell r="E470" t="str">
            <v>S-384 J.C.M.</v>
          </cell>
        </row>
        <row r="471">
          <cell r="D471" t="str">
            <v>POOL-10470</v>
          </cell>
          <cell r="E471" t="str">
            <v>S-584 D.V.G.</v>
          </cell>
        </row>
        <row r="472">
          <cell r="D472" t="str">
            <v>POOL-10471</v>
          </cell>
          <cell r="E472" t="str">
            <v>S-626 L.F.A.M.</v>
          </cell>
        </row>
        <row r="473">
          <cell r="D473" t="str">
            <v>POOL-10472</v>
          </cell>
          <cell r="E473" t="str">
            <v>S-628 E.S.R.</v>
          </cell>
        </row>
        <row r="474">
          <cell r="D474" t="str">
            <v>POOL-10473</v>
          </cell>
          <cell r="E474" t="str">
            <v>S-630 M.A.C.S.S.</v>
          </cell>
        </row>
        <row r="475">
          <cell r="D475" t="str">
            <v>POOL-10474</v>
          </cell>
          <cell r="E475" t="str">
            <v>S-633 P.E.R.</v>
          </cell>
        </row>
        <row r="476">
          <cell r="D476" t="str">
            <v>POOL-10475</v>
          </cell>
          <cell r="E476" t="str">
            <v>S-634 E.M.S.</v>
          </cell>
        </row>
        <row r="477">
          <cell r="D477" t="str">
            <v>POOL-10476</v>
          </cell>
          <cell r="E477" t="str">
            <v>S-635 J.A.S.S.</v>
          </cell>
        </row>
        <row r="478">
          <cell r="D478" t="str">
            <v>POOL-10477</v>
          </cell>
          <cell r="E478" t="str">
            <v>S-638 T.M.S.</v>
          </cell>
        </row>
        <row r="479">
          <cell r="D479" t="str">
            <v>POOL-10478</v>
          </cell>
          <cell r="E479" t="str">
            <v>S-639 S.B.M.</v>
          </cell>
        </row>
        <row r="480">
          <cell r="D480" t="str">
            <v>POOL-10479</v>
          </cell>
          <cell r="E480" t="str">
            <v>S-640 F.A.A.</v>
          </cell>
        </row>
        <row r="481">
          <cell r="D481" t="str">
            <v>POOL-10480</v>
          </cell>
          <cell r="E481" t="str">
            <v>S-644 S.C.C.</v>
          </cell>
        </row>
        <row r="482">
          <cell r="D482" t="str">
            <v>POOL-10481</v>
          </cell>
          <cell r="E482" t="str">
            <v>S-645 E.C.C.M.</v>
          </cell>
        </row>
        <row r="483">
          <cell r="D483" t="str">
            <v>POOL-10482</v>
          </cell>
          <cell r="E483" t="str">
            <v>S-646 I.S.C.</v>
          </cell>
        </row>
        <row r="484">
          <cell r="D484" t="str">
            <v>POOL-10483</v>
          </cell>
          <cell r="E484" t="str">
            <v>S-648 D.P.L.</v>
          </cell>
        </row>
        <row r="485">
          <cell r="D485" t="str">
            <v>POOL-10484</v>
          </cell>
          <cell r="E485" t="str">
            <v>CN</v>
          </cell>
        </row>
        <row r="486">
          <cell r="D486" t="str">
            <v>POOL-10485</v>
          </cell>
          <cell r="E486" t="str">
            <v>S-651 A.L.H.</v>
          </cell>
        </row>
        <row r="487">
          <cell r="D487" t="str">
            <v>POOL-10486</v>
          </cell>
          <cell r="E487" t="str">
            <v>S-652 S.S.C.</v>
          </cell>
        </row>
        <row r="488">
          <cell r="D488" t="str">
            <v>POOL-10487</v>
          </cell>
          <cell r="E488" t="str">
            <v>S-653 M.C.M.</v>
          </cell>
        </row>
        <row r="489">
          <cell r="D489" t="str">
            <v>POOL-10488</v>
          </cell>
          <cell r="E489" t="str">
            <v>S-655 M.F.F.A.</v>
          </cell>
        </row>
        <row r="490">
          <cell r="D490" t="str">
            <v>POOL-10489</v>
          </cell>
          <cell r="E490" t="str">
            <v>S-614 N.E.C.O.</v>
          </cell>
        </row>
        <row r="491">
          <cell r="D491" t="str">
            <v>POOL-10490</v>
          </cell>
          <cell r="E491" t="str">
            <v>S-659 C.A.W.</v>
          </cell>
        </row>
        <row r="492">
          <cell r="D492" t="str">
            <v>POOL-10491</v>
          </cell>
          <cell r="E492" t="str">
            <v>S-384 J.C.M.</v>
          </cell>
        </row>
        <row r="493">
          <cell r="D493" t="str">
            <v>POOL-10492</v>
          </cell>
          <cell r="E493" t="str">
            <v>S-584 D.V.G.</v>
          </cell>
        </row>
        <row r="494">
          <cell r="D494" t="str">
            <v>POOL-10493</v>
          </cell>
          <cell r="E494" t="str">
            <v>S-626 L.F.A.M.</v>
          </cell>
        </row>
        <row r="495">
          <cell r="D495" t="str">
            <v>POOL-10494</v>
          </cell>
          <cell r="E495" t="str">
            <v>S-628 E.S.R.</v>
          </cell>
        </row>
        <row r="496">
          <cell r="D496" t="str">
            <v>POOL-10495</v>
          </cell>
          <cell r="E496" t="str">
            <v>S-630 M.A.C.S.S.</v>
          </cell>
        </row>
        <row r="497">
          <cell r="D497" t="str">
            <v>POOL-10496</v>
          </cell>
          <cell r="E497" t="str">
            <v>S-633 P.E.R.</v>
          </cell>
        </row>
        <row r="498">
          <cell r="D498" t="str">
            <v>POOL-10497</v>
          </cell>
          <cell r="E498" t="str">
            <v>S-634 E.M.S.</v>
          </cell>
        </row>
        <row r="499">
          <cell r="D499" t="str">
            <v>POOL-10498</v>
          </cell>
          <cell r="E499" t="str">
            <v>S-635 J.A.S.S.</v>
          </cell>
        </row>
        <row r="500">
          <cell r="D500" t="str">
            <v>POOL-10499</v>
          </cell>
          <cell r="E500" t="str">
            <v>S-656 S.R.P.S.</v>
          </cell>
        </row>
        <row r="501">
          <cell r="D501" t="str">
            <v>POOL-10500</v>
          </cell>
          <cell r="E501" t="str">
            <v>S-657 D.K.O.S.N.</v>
          </cell>
        </row>
        <row r="502">
          <cell r="D502" t="str">
            <v>POOL-10501</v>
          </cell>
          <cell r="E502" t="str">
            <v>S-658 C.F.L.D.A.</v>
          </cell>
        </row>
        <row r="503">
          <cell r="D503" t="str">
            <v>POOL-10502</v>
          </cell>
          <cell r="E503" t="str">
            <v>S-660 M.A.S.</v>
          </cell>
        </row>
        <row r="504">
          <cell r="D504" t="str">
            <v>POOL-10503</v>
          </cell>
          <cell r="E504" t="str">
            <v>S-661 M.R.M.G.</v>
          </cell>
        </row>
        <row r="505">
          <cell r="D505" t="str">
            <v>POOL-10504</v>
          </cell>
          <cell r="E505" t="str">
            <v>S-662 J.S.S.</v>
          </cell>
        </row>
        <row r="506">
          <cell r="D506" t="str">
            <v>POOL-10505</v>
          </cell>
          <cell r="E506" t="str">
            <v>S-663 S.R.J.Q.M.</v>
          </cell>
        </row>
        <row r="507">
          <cell r="D507" t="str">
            <v>POOL-10506</v>
          </cell>
          <cell r="E507" t="str">
            <v>S-666 B.P.F.</v>
          </cell>
        </row>
        <row r="508">
          <cell r="D508" t="str">
            <v>POOL-10507</v>
          </cell>
          <cell r="E508" t="str">
            <v>227-A.C.T.K.</v>
          </cell>
        </row>
        <row r="509">
          <cell r="D509" t="str">
            <v>POOL-10508</v>
          </cell>
          <cell r="E509" t="str">
            <v>S-653 M.C.M.</v>
          </cell>
        </row>
        <row r="510">
          <cell r="D510" t="str">
            <v>POOL-10509</v>
          </cell>
          <cell r="E510" t="str">
            <v>S-655 M.F.F.A.</v>
          </cell>
        </row>
        <row r="511">
          <cell r="D511" t="str">
            <v>POOL-10510</v>
          </cell>
          <cell r="E511" t="str">
            <v>S-665 K.E.C.L.</v>
          </cell>
        </row>
        <row r="512">
          <cell r="D512" t="str">
            <v>POOL-10511</v>
          </cell>
          <cell r="E512" t="str">
            <v>S-668 A.F.S.</v>
          </cell>
        </row>
        <row r="513">
          <cell r="D513" t="str">
            <v>POOL-10512</v>
          </cell>
          <cell r="E513" t="str">
            <v>S-669 I.S.L.</v>
          </cell>
        </row>
        <row r="514">
          <cell r="D514" t="str">
            <v>POOL-10513</v>
          </cell>
          <cell r="E514" t="str">
            <v>S-670 A.C.P.</v>
          </cell>
        </row>
        <row r="515">
          <cell r="D515" t="str">
            <v>POOL-10514</v>
          </cell>
          <cell r="E515" t="str">
            <v>S-671 J.S.F.C.</v>
          </cell>
        </row>
        <row r="516">
          <cell r="D516" t="str">
            <v>POOL-10515</v>
          </cell>
          <cell r="E516" t="str">
            <v>S-672 G.L.N.</v>
          </cell>
        </row>
        <row r="517">
          <cell r="D517" t="str">
            <v>POOL-10516</v>
          </cell>
          <cell r="E517" t="str">
            <v>S-673 R.A.S.</v>
          </cell>
        </row>
        <row r="518">
          <cell r="D518" t="str">
            <v>POOL-10517</v>
          </cell>
          <cell r="E518" t="str">
            <v>S-674 E.J.T.S.</v>
          </cell>
        </row>
        <row r="519">
          <cell r="D519" t="str">
            <v>POOL-10518</v>
          </cell>
          <cell r="E519" t="str">
            <v>S-675 R.L.A.C.</v>
          </cell>
        </row>
        <row r="520">
          <cell r="D520" t="str">
            <v>POOL-10519</v>
          </cell>
          <cell r="E520" t="str">
            <v>S-677 M.P.M.N.</v>
          </cell>
        </row>
        <row r="521">
          <cell r="D521" t="str">
            <v>POOL-10520</v>
          </cell>
          <cell r="E521" t="str">
            <v>S-678 V.B.C.O.</v>
          </cell>
        </row>
        <row r="522">
          <cell r="D522" t="str">
            <v>POOL-10521</v>
          </cell>
          <cell r="E522" t="str">
            <v>S-679 E.N.S.S.</v>
          </cell>
        </row>
        <row r="523">
          <cell r="D523" t="str">
            <v>POOL-10522</v>
          </cell>
          <cell r="E523" t="str">
            <v>CN</v>
          </cell>
        </row>
        <row r="524">
          <cell r="D524" t="str">
            <v>POOL-10523</v>
          </cell>
          <cell r="E524" t="str">
            <v>S-695 M.A.M.S.</v>
          </cell>
        </row>
        <row r="525">
          <cell r="D525" t="str">
            <v>POOL-10530</v>
          </cell>
          <cell r="E525" t="str">
            <v>S-680 V.J.C.J.P.</v>
          </cell>
        </row>
        <row r="526">
          <cell r="D526" t="str">
            <v>POOL-10531</v>
          </cell>
          <cell r="E526" t="str">
            <v>S-681 J.W.B.</v>
          </cell>
        </row>
        <row r="527">
          <cell r="D527" t="str">
            <v>POOL-10532</v>
          </cell>
          <cell r="E527" t="str">
            <v>S-682 S.A.N.M.</v>
          </cell>
        </row>
        <row r="528">
          <cell r="D528" t="str">
            <v>POOL-10533</v>
          </cell>
          <cell r="E528" t="str">
            <v>S-686 L.S.V.</v>
          </cell>
        </row>
        <row r="529">
          <cell r="D529" t="str">
            <v>POOL-10534</v>
          </cell>
          <cell r="E529" t="str">
            <v>S-687 C.A.M.</v>
          </cell>
        </row>
        <row r="530">
          <cell r="D530" t="str">
            <v>POOL-10535</v>
          </cell>
          <cell r="E530" t="str">
            <v>S-688 S.L.P.</v>
          </cell>
        </row>
        <row r="531">
          <cell r="D531" t="str">
            <v>POOL-10536</v>
          </cell>
          <cell r="E531" t="str">
            <v>S-689 A.G.S.</v>
          </cell>
        </row>
        <row r="532">
          <cell r="D532" t="str">
            <v>POOL-10537</v>
          </cell>
          <cell r="E532" t="str">
            <v>S-690 Z.P.G.S.</v>
          </cell>
        </row>
        <row r="533">
          <cell r="D533" t="str">
            <v>POOL-10538</v>
          </cell>
          <cell r="E533" t="str">
            <v>S-691 J.F.</v>
          </cell>
        </row>
        <row r="534">
          <cell r="D534" t="str">
            <v>POOL-10539</v>
          </cell>
          <cell r="E534" t="str">
            <v>S-692 R.M.G.F.</v>
          </cell>
        </row>
        <row r="535">
          <cell r="D535" t="str">
            <v>POOL-10540</v>
          </cell>
          <cell r="E535" t="str">
            <v>S-696 M.H.S.</v>
          </cell>
        </row>
        <row r="536">
          <cell r="D536" t="str">
            <v>POOL-10541</v>
          </cell>
          <cell r="E536" t="str">
            <v>S-697 V.N.H.</v>
          </cell>
        </row>
        <row r="537">
          <cell r="D537" t="str">
            <v>POOL-10542</v>
          </cell>
          <cell r="E537" t="str">
            <v>S-699 A.L.S.A.</v>
          </cell>
        </row>
        <row r="538">
          <cell r="D538" t="str">
            <v>POOL-10543</v>
          </cell>
          <cell r="E538" t="str">
            <v>S-700 M.C.F.C.</v>
          </cell>
        </row>
        <row r="539">
          <cell r="D539" t="str">
            <v>POOL-10544</v>
          </cell>
          <cell r="E539" t="str">
            <v>S-701 E.M.R.P.S.</v>
          </cell>
        </row>
        <row r="540">
          <cell r="D540" t="str">
            <v>POOL-10545</v>
          </cell>
          <cell r="E540" t="str">
            <v>S-702 F.N.A.</v>
          </cell>
        </row>
        <row r="541">
          <cell r="D541" t="str">
            <v>POOL-10546</v>
          </cell>
          <cell r="E541" t="str">
            <v>S-703 C.C.A.</v>
          </cell>
        </row>
        <row r="542">
          <cell r="D542" t="str">
            <v>POOL-10547</v>
          </cell>
          <cell r="E542" t="str">
            <v>S-706 S.M.F.M.</v>
          </cell>
        </row>
        <row r="543">
          <cell r="D543" t="str">
            <v>POOL-10548</v>
          </cell>
          <cell r="E543" t="str">
            <v>S-707 M.F.R.</v>
          </cell>
        </row>
        <row r="544">
          <cell r="D544" t="str">
            <v>POOL-10549</v>
          </cell>
          <cell r="E544" t="str">
            <v>S-708 P.O.P.</v>
          </cell>
        </row>
        <row r="545">
          <cell r="D545" t="str">
            <v>POOL-10550</v>
          </cell>
          <cell r="E545" t="str">
            <v>S-710 R.C.</v>
          </cell>
        </row>
        <row r="546">
          <cell r="D546" t="str">
            <v>POOL-10551</v>
          </cell>
          <cell r="E546" t="str">
            <v>S-711 S.C.A.H.</v>
          </cell>
        </row>
        <row r="547">
          <cell r="D547" t="str">
            <v>POOL-10552</v>
          </cell>
          <cell r="E547" t="str">
            <v>S-712 L.G.F.C.</v>
          </cell>
        </row>
        <row r="548">
          <cell r="D548" t="str">
            <v>POOL-10553</v>
          </cell>
          <cell r="E548" t="str">
            <v>CN</v>
          </cell>
        </row>
        <row r="549">
          <cell r="D549" t="str">
            <v>POOL-10554</v>
          </cell>
          <cell r="E549" t="str">
            <v>S-687 C.A.M.</v>
          </cell>
        </row>
        <row r="550">
          <cell r="D550" t="str">
            <v>POOL-10555</v>
          </cell>
          <cell r="E550" t="str">
            <v>S-688 S.L.P.</v>
          </cell>
        </row>
        <row r="551">
          <cell r="D551" t="str">
            <v>POOL-10556</v>
          </cell>
          <cell r="E551" t="str">
            <v>S-689 A.G.S.</v>
          </cell>
        </row>
        <row r="552">
          <cell r="D552" t="str">
            <v>POOL-10557</v>
          </cell>
          <cell r="E552" t="str">
            <v>S-690 Z.P.G.S.</v>
          </cell>
        </row>
        <row r="553">
          <cell r="D553" t="str">
            <v>POOL-10558</v>
          </cell>
          <cell r="E553" t="str">
            <v>S-699 A.L.S.A.</v>
          </cell>
        </row>
        <row r="554">
          <cell r="D554" t="str">
            <v>POOL-10559</v>
          </cell>
          <cell r="E554" t="str">
            <v>S-700 M.C.F.C.</v>
          </cell>
        </row>
        <row r="555">
          <cell r="D555" t="str">
            <v>POOL-10560</v>
          </cell>
          <cell r="E555" t="str">
            <v>S-701 E.M.R.P.S.</v>
          </cell>
        </row>
        <row r="556">
          <cell r="D556" t="str">
            <v>POOL-10561</v>
          </cell>
          <cell r="E556" t="str">
            <v>S-702 F.N.A.</v>
          </cell>
        </row>
        <row r="557">
          <cell r="D557" t="str">
            <v>POOL-10562</v>
          </cell>
          <cell r="E557" t="str">
            <v>S-710 R.C.</v>
          </cell>
        </row>
        <row r="558">
          <cell r="D558" t="str">
            <v>POOL-10563</v>
          </cell>
          <cell r="E558" t="str">
            <v>S-711 S.C.A.H.</v>
          </cell>
        </row>
        <row r="559">
          <cell r="D559" t="str">
            <v>POOL-10564</v>
          </cell>
          <cell r="E559" t="str">
            <v>S-712 L.G.F.C.</v>
          </cell>
        </row>
        <row r="560">
          <cell r="D560" t="str">
            <v>POOL-10565</v>
          </cell>
          <cell r="E560" t="str">
            <v>CN</v>
          </cell>
        </row>
        <row r="561">
          <cell r="D561"/>
          <cell r="E561"/>
        </row>
        <row r="562">
          <cell r="D562"/>
          <cell r="E562"/>
        </row>
        <row r="563">
          <cell r="D563"/>
          <cell r="E56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EE0A20C7-7B95-47DC-A6FD-69FD8A254AE4}"/>
  <namedSheetView name="Exibição 2" id="{96194BEE-586A-4861-ABB0-C0A8BCD366E0}"/>
  <namedSheetView name="Exibição 3" id="{52F12DD3-38B2-4DD8-9005-F144BC99A1A3}"/>
</namedSheetView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811623-C271-44E0-B472-80E08ED8EB09}" autoFormatId="16" applyNumberFormats="0" applyBorderFormats="0" applyFontFormats="0" applyPatternFormats="0" applyAlignmentFormats="0" applyWidthHeightFormats="0">
  <queryTableRefresh nextId="12">
    <queryTableFields count="11">
      <queryTableField id="1" name="Content.Dias Corridos Restantes" tableColumnId="1"/>
      <queryTableField id="2" name="Content.Status Interno" tableColumnId="2"/>
      <queryTableField id="3" name="Name" tableColumnId="3"/>
      <queryTableField id="4" name="Content.ID DB" tableColumnId="4"/>
      <queryTableField id="5" name="Content.ID Tubo" tableColumnId="5"/>
      <queryTableField id="6" name="Content.Exame" tableColumnId="6"/>
      <queryTableField id="7" name="Content.ID Rotina" tableColumnId="7"/>
      <queryTableField id="8" name="Content.Status de urgncia" tableColumnId="8"/>
      <queryTableField id="9" name="Content.Cd. Exame" tableColumnId="9"/>
      <queryTableField id="10" name="Content.Method" tableColumnId="10"/>
      <queryTableField id="11" name="Content.Data Produção_x000a_(entrega)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D004C5-ADDB-46E5-BAB4-B4E958E74BD0}" autoFormatId="16" applyNumberFormats="0" applyBorderFormats="0" applyFontFormats="0" applyPatternFormats="0" applyAlignmentFormats="0" applyWidthHeightFormats="0">
  <queryTableRefresh nextId="12">
    <queryTableFields count="11">
      <queryTableField id="1" name="Content.Dias Corridos Restantes" tableColumnId="1"/>
      <queryTableField id="2" name="Content.Status Interno" tableColumnId="2"/>
      <queryTableField id="3" name="Name" tableColumnId="3"/>
      <queryTableField id="4" name="Content.ID DB" tableColumnId="4"/>
      <queryTableField id="5" name="Content.ID Tubo" tableColumnId="5"/>
      <queryTableField id="6" name="Content.Exame" tableColumnId="6"/>
      <queryTableField id="7" name="Content.ID Rotina" tableColumnId="7"/>
      <queryTableField id="8" name="Content.Status de urgncia" tableColumnId="8"/>
      <queryTableField id="9" name="Content.Cd. Exame" tableColumnId="9"/>
      <queryTableField id="10" name="Content.Method" tableColumnId="10"/>
      <queryTableField id="11" name="Content.Data Produção_x000a_(entrega)" tableColumnId="1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37F4B-B146-42BD-B172-75EA6C927767}" name="DBPatol" displayName="DBPatol" ref="A1:X6" totalsRowShown="0" headerRowDxfId="135" dataDxfId="134">
  <tableColumns count="24">
    <tableColumn id="22" xr3:uid="{0FBAAD5A-DAA9-48AA-82C9-16FA6C0A9BE2}" name="Dias Corridos Restantes" dataDxfId="133">
      <calculatedColumnFormula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calculatedColumnFormula>
    </tableColumn>
    <tableColumn id="1" xr3:uid="{6EF24A25-0AEB-472C-8C54-6E84E9823F95}" name="Status Interno" dataDxfId="132"/>
    <tableColumn id="18" xr3:uid="{57377401-E2C2-4B30-AB01-002801FED805}" name="Triagem" dataDxfId="131"/>
    <tableColumn id="10" xr3:uid="{D8A70E67-1D99-49A9-8244-BD2336ACB48D}" name="Data de envio" dataDxfId="130"/>
    <tableColumn id="2" xr3:uid="{42ADDD7B-04AE-4663-B6F8-65ACDC5A5C1C}" name="Data Recebimento" dataDxfId="129"/>
    <tableColumn id="11" xr3:uid="{9B81A861-B884-496B-8F6C-760E74D222A1}" name="ID" dataDxfId="128"/>
    <tableColumn id="13" xr3:uid="{6CD17F37-A1D6-4169-8481-13E037A2D6BB}" name="ID Rotina" dataDxfId="127"/>
    <tableColumn id="23" xr3:uid="{7B4FDF7C-89AC-45FA-90FB-2AB010755A62}" name="Data Liberação" dataDxfId="126"/>
    <tableColumn id="16" xr3:uid="{D7301A8A-4D13-45CB-A470-681987140A87}" name="Status Produção " dataDxfId="125"/>
    <tableColumn id="12" xr3:uid="{22A2DC2C-E92D-42F1-8F44-DA770B4740C8}" name="Tradução Status DB" dataDxfId="124">
      <calculatedColumnFormula>_xlfn.IFNA(VLOOKUP(DBPatol[[#This Row],[Status Produção ]],'Opções de status'!$R$1:$S$50,2,FALSE),"-")</calculatedColumnFormula>
    </tableColumn>
    <tableColumn id="5" xr3:uid="{D6932753-6C41-428E-9A76-1C90F54C9F47}" name="Status de urgncia" dataDxfId="123"/>
    <tableColumn id="7" xr3:uid="{196E7C2E-3065-4CED-813E-8C2EC761F516}" name="Cd. Exame" dataDxfId="122"/>
    <tableColumn id="8" xr3:uid="{1D3A9120-5F72-4C21-9AF0-B2535614C7DC}" name="Exame" dataDxfId="121">
      <calculatedColumnFormula>VLOOKUP(L2,'Opções de status'!$J$1:$L$100,3,FALSE)</calculatedColumnFormula>
    </tableColumn>
    <tableColumn id="14" xr3:uid="{BF675A23-E426-4938-81EF-84D299EEB797}" name="Method" dataDxfId="120">
      <calculatedColumnFormula>VLOOKUP(DBPatol[[#This Row],[Cd. Exame]],'Opções de status'!$J$2:$O$200,6,FALSE)</calculatedColumnFormula>
    </tableColumn>
    <tableColumn id="6" xr3:uid="{5241F694-7D2E-435E-98A5-F1406C42DA9D}" name="ID externo" dataDxfId="119"/>
    <tableColumn id="4" xr3:uid="{9A3281BD-A94B-495E-BA58-05CA31564341}" name="Data Produção_x000a_(entrega)" dataDxfId="118"/>
    <tableColumn id="3" xr3:uid="{BA6F629B-DC05-477A-B48A-F922EA011900}" name="ID Tubo" dataDxfId="117">
      <calculatedColumnFormula array="1">DBPatol[[#This Row],[ID]]&amp;" "&amp;TRIM(_xlfn.TEXTJOIN(".", TRUE, IF(MID(" "&amp;TRIM(MultiReplace(UPPER(R2),'Opções de status'!$X$2,'Opções de status'!$Y$2)), ROW($Q$1:$Q$4995), 1)=" ", ""&amp;MID(TRIM(MultiReplace(UPPER(R2),'Opções de status'!$X$2,'Opções de status'!$Y$2)), ROW($Q$1:$Q$4995), 1), "")))&amp;"."</calculatedColumnFormula>
    </tableColumn>
    <tableColumn id="9" xr3:uid="{4BCDCCB6-5EB4-4653-BBB3-01C538CD8E0F}" name="Nome Paciente" dataDxfId="116"/>
    <tableColumn id="30" xr3:uid="{468CAE80-FB7D-48E9-9F93-12D8890E6DDF}" name="Observação" dataDxfId="115"/>
    <tableColumn id="21" xr3:uid="{FE1F5C96-EF6C-44A3-871C-5C6C0CB5A35C}" name="TAT XMol Dias Corridos" dataDxfId="114">
      <calculatedColumnFormula>IF(OR(DBPatol[[#This Row],[Status Interno]]="Cancelado",DBPatol[[#This Row],[Status Interno]]="Aguardando amostra"),"-",WORKDAY(DBPatol[[#This Row],[Data Recebimento]],VLOOKUP(DBPatol[[#This Row],[Cd. Exame]],'Opções de status'!$J$1:$M$2000,4,FALSE)))</calculatedColumnFormula>
    </tableColumn>
    <tableColumn id="20" xr3:uid="{891D7F9A-75F5-4AEF-9DE2-B8C24DEE321F}" name="TAT Triagem até recebimento XMol" dataDxfId="113">
      <calculatedColumnFormula>IF(OR(DBPatol[[#This Row],[Status Interno]]="Cancelado",DBPatol[[#This Row],[Status Interno]]="Aguardando amostra"),"-",IFERROR(NETWORKDAYS(DBPatol[[#This Row],[Triagem]],DBPatol[[#This Row],[Data Recebimento]]),"-"))</calculatedColumnFormula>
    </tableColumn>
    <tableColumn id="19" xr3:uid="{2FE39E07-4518-406B-8C73-13F05A3D84CA}" name="TAT DB" dataDxfId="112">
      <calculatedColumnFormula>IF(OR(DBPatol[[#This Row],[Status Interno]]="Cancelado",DBPatol[[#This Row],[Status Interno]]="Aguardando amostra"),"-",IFERROR(NETWORKDAYS(DBPatol[[#This Row],[Triagem]],DBPatol[[#This Row],[Data Produção
(entrega)]]),"-"))</calculatedColumnFormula>
    </tableColumn>
    <tableColumn id="17" xr3:uid="{160E744A-1842-4E44-B0D6-CF37051C5992}" name="TAT de recebimento até entrega" dataDxfId="111">
      <calculatedColumnFormula>IF(OR(DBPatol[[#This Row],[Status Interno]]="Cancelado",DBPatol[[#This Row],[Status Interno]]="Aguardando amostra"),"-",IFERROR(NETWORKDAYS(DBPatol[[#This Row],[Data Recebimento]],DBPatol[[#This Row],[Data Produção
(entrega)]]),"-"))</calculatedColumnFormula>
    </tableColumn>
    <tableColumn id="24" xr3:uid="{F34AE3EF-D651-4CA0-932D-D6E7C64AA787}" name="TAT Liberação XMol" dataDxfId="110">
      <calculatedColumnFormula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24C26-55AD-4FD2-BE12-E9D88859E89F}" name="DBMol" displayName="DBMol" ref="A1:AG6" totalsRowShown="0" headerRowDxfId="109" dataDxfId="108">
  <autoFilter ref="A1:AG6" xr:uid="{24824C26-55AD-4FD2-BE12-E9D88859E89F}"/>
  <tableColumns count="33">
    <tableColumn id="22" xr3:uid="{4A6C6716-3295-4776-AA88-C5DE650FD668}" name="Dias Corridos Restantes" dataDxfId="107">
      <calculatedColumnFormula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calculatedColumnFormula>
    </tableColumn>
    <tableColumn id="1" xr3:uid="{8FC42D2A-3619-4A65-9812-B47C8DB48391}" name="Status Interno" dataDxfId="106"/>
    <tableColumn id="18" xr3:uid="{038DB01C-73B0-465A-9104-02266B089226}" name="Triagem" dataDxfId="105"/>
    <tableColumn id="31" xr3:uid="{455CE111-ED55-4687-B1C9-AA01BCAEB877}" name="Data de envio" dataDxfId="104">
      <calculatedColumnFormula>DBMol[[#This Row],[Triagem]]</calculatedColumnFormula>
    </tableColumn>
    <tableColumn id="2" xr3:uid="{E35CA075-C421-40F1-A8FE-DE6932C1553A}" name="Data Recebimento" dataDxfId="103"/>
    <tableColumn id="32" xr3:uid="{CC93D478-F705-4D4A-AB01-75034EC2554F}" name="ID" dataDxfId="102"/>
    <tableColumn id="13" xr3:uid="{AC1CB09F-F68A-4AAD-BBBE-3B27821A61B6}" name="ID Rotina" dataDxfId="101"/>
    <tableColumn id="23" xr3:uid="{D47B43DD-CF38-4158-B955-0981C0664544}" name="Data Liberação" dataDxfId="100"/>
    <tableColumn id="16" xr3:uid="{6F16F6DF-529D-4EDB-A557-052C4712F8DA}" name="Status Produção " dataDxfId="99"/>
    <tableColumn id="12" xr3:uid="{ACB66E43-6594-447A-8E88-2E191B414AB6}" name="Tradução Status DB" dataDxfId="98">
      <calculatedColumnFormula>_xlfn.IFNA(VLOOKUP(DBMol[[#This Row],[Status Produção ]],'Opções de status'!$R$1:$S$50,2,FALSE),"-")</calculatedColumnFormula>
    </tableColumn>
    <tableColumn id="5" xr3:uid="{CC18FE95-2C27-4FF4-BC71-7C9960366402}" name="Status de urgncia" dataDxfId="97"/>
    <tableColumn id="7" xr3:uid="{344D114E-A630-4279-A54E-F582B2FD6DBD}" name="Cd. Exame" dataDxfId="96"/>
    <tableColumn id="8" xr3:uid="{66A9FA87-FBF0-4FE2-89B2-2C2985404AAE}" name="Exame" dataDxfId="95">
      <calculatedColumnFormula>VLOOKUP(L2,'Opções de status'!$J$1:$L$100,3,FALSE)</calculatedColumnFormula>
    </tableColumn>
    <tableColumn id="33" xr3:uid="{AA9DF4C2-2650-4113-B562-88C2405A200F}" name="Method" dataDxfId="94">
      <calculatedColumnFormula>VLOOKUP(DBMol[[#This Row],[Cd. Exame]],'Opções de status'!$J$2:$O$200,6,FALSE)</calculatedColumnFormula>
    </tableColumn>
    <tableColumn id="28" xr3:uid="{9C39AD47-5896-4C46-92EC-B5EF9E135AB6}" name="Status Envio" dataDxfId="93"/>
    <tableColumn id="29" xr3:uid="{83BB20E4-3B7B-475C-B437-4306A94E2A02}" name="Data de Envio " dataDxfId="92"/>
    <tableColumn id="6" xr3:uid="{44989912-53C0-4AF4-AADB-14FE5E74037F}" name="ID externo" dataDxfId="91"/>
    <tableColumn id="4" xr3:uid="{330186FC-8216-481E-AF17-DDEF17A00B99}" name="Data Produção_x000a_(entrega)" dataDxfId="90"/>
    <tableColumn id="3" xr3:uid="{FC601BBA-81A2-48B9-819E-726726B68EAE}" name="ID Tubo" dataDxfId="89">
      <calculatedColumnFormula array="1">DBMol[[#This Row],[ID]]&amp;" "&amp;TRIM(_xlfn.TEXTJOIN(".", TRUE, IF(MID(" "&amp;TRIM(MultiReplace(UPPER(W2),'Opções de status'!$X$2,'Opções de status'!$Y$2)), ROW($W$1:$W$4828), 1)=" ", ""&amp;MID(TRIM(MultiReplace(UPPER(W2),'Opções de status'!$X$2,'Opções de status'!$Y$2)), ROW($W$1:$W$4828), 1), "")))&amp;"."</calculatedColumnFormula>
    </tableColumn>
    <tableColumn id="27" xr3:uid="{2C42931F-34AE-494F-8BAD-8982A2B36E49}" name="NanoDrop" dataDxfId="88">
      <calculatedColumnFormula>_xlfn.IFNA(VLOOKUP(DBMol[[#This Row],[ID Tubo]],'Controle Extração'!$A$1:$P$4337,14,FALSE),"-")</calculatedColumnFormula>
    </tableColumn>
    <tableColumn id="26" xr3:uid="{E50A0B39-A828-45C8-94D4-4DD8D844F0A6}" name="Fator" dataDxfId="87">
      <calculatedColumnFormula>_xlfn.IFNA(VLOOKUP(DBMol[[#This Row],[ID Tubo]],'Controle Extração'!$A$1:$P$4337,15,FALSE),"-")</calculatedColumnFormula>
    </tableColumn>
    <tableColumn id="25" xr3:uid="{CDA1A82C-7BF8-4C73-B1D1-12FE4EAAF240}" name="Quibit" dataDxfId="86">
      <calculatedColumnFormula>_xlfn.IFNA(VLOOKUP(DBMol[[#This Row],[ID Tubo]],'Controle Extração'!$A$1:$P$4337,16,FALSE),"-")</calculatedColumnFormula>
    </tableColumn>
    <tableColumn id="9" xr3:uid="{924988B7-3490-4525-9428-CAFB56EB9E05}" name="Nome Paciente" dataDxfId="85"/>
    <tableColumn id="10" xr3:uid="{DB46B4AB-A000-48DF-B154-0BC3354FDE85}" name="CPF" dataDxfId="56"/>
    <tableColumn id="11" xr3:uid="{A91CF441-8A14-41B3-BC48-3632B8EC9D9E}" name="Data de Nascimento" dataDxfId="53"/>
    <tableColumn id="14" xr3:uid="{88DF9BF7-DF65-4C72-A861-A5183360853F}" name="Conselho" dataDxfId="55"/>
    <tableColumn id="15" xr3:uid="{863D9A3C-52AC-4999-B451-3C2240E77A3B}" name="Médico solicitante" dataDxfId="54"/>
    <tableColumn id="30" xr3:uid="{A3B9B4A0-CFBB-491F-8C08-3AE4D5A81705}" name="Observação" dataDxfId="84"/>
    <tableColumn id="21" xr3:uid="{30824388-D057-42D9-AEC8-48955AF8CC20}" name="TAT XMol Dias Corridos" dataDxfId="83">
      <calculatedColumnFormula>IF(OR(DBMol[[#This Row],[Status Interno]]="Cancelado",DBMol[[#This Row],[Status Interno]]="Aguardando amostra"),"-",WORKDAY(DBMol[[#This Row],[Data Recebimento]],VLOOKUP(DBMol[[#This Row],[Cd. Exame]],'Opções de status'!$J$1:$M$200,4,FALSE)))</calculatedColumnFormula>
    </tableColumn>
    <tableColumn id="20" xr3:uid="{5D11E04C-E71F-4AA5-A338-E75122086D88}" name="TAT Triagem até recebimento XMol" dataDxfId="82">
      <calculatedColumnFormula>IF(OR(DBMol[[#This Row],[Status Interno]]="Cancelado",DBMol[[#This Row],[Status Interno]]="Aguardando amostra"),"-",IFERROR(NETWORKDAYS(DBMol[[#This Row],[Triagem]],DBMol[[#This Row],[Data Recebimento]]),"-"))</calculatedColumnFormula>
    </tableColumn>
    <tableColumn id="19" xr3:uid="{512404BB-0C64-4583-8239-F45F5D8D73BF}" name="TAT DB" dataDxfId="81">
      <calculatedColumnFormula>IF(OR(DBMol[[#This Row],[Status Interno]]="Cancelado",DBMol[[#This Row],[Status Interno]]="Aguardando amostra"),"-",IFERROR(NETWORKDAYS(DBMol[[#This Row],[Triagem]],DBMol[[#This Row],[Data Produção
(entrega)]]),"-"))</calculatedColumnFormula>
    </tableColumn>
    <tableColumn id="17" xr3:uid="{E1EE859F-72EB-4CBF-A071-13BD18D99267}" name="TAT de recebimento até entrega" dataDxfId="80">
      <calculatedColumnFormula>IF(OR(DBMol[[#This Row],[Status Interno]]="Cancelado",DBMol[[#This Row],[Status Interno]]="Aguardando amostra"),"-",IFERROR(NETWORKDAYS(DBMol[[#This Row],[Data Recebimento]],DBMol[[#This Row],[Data Produção
(entrega)]]),"-"))</calculatedColumnFormula>
    </tableColumn>
    <tableColumn id="24" xr3:uid="{53A2D164-312A-4260-99C6-37EBAC459772}" name="TAT Liberação XMol" dataDxfId="79">
      <calculatedColumnFormula>IF(OR(DBMol[[#This Row],[Status Interno]]="Cancelado",DBMol[[#This Row],[Status Interno]]="Aguardando amostra"),"-",IF(DBMol[[#This Row],[Data Liberação]]&lt;&gt;"",IFERROR(NETWORKDAYS(DBMol[[#This Row],[Data Recebimento]],DBMol[[#This Row],[Data Liberação]]),"-"),"-"))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33DB6C-1A38-446D-AC11-DD8A16CE1F96}" name="Extração" displayName="Extração" ref="A1:Q11" totalsRowShown="0" headerRowDxfId="78" dataDxfId="77">
  <tableColumns count="17">
    <tableColumn id="1" xr3:uid="{04CCCC4B-F060-48F5-B665-B06558DD7377}" name="ID Tubo" dataDxfId="76"/>
    <tableColumn id="2" xr3:uid="{B6637278-6672-455F-B6BA-085664A3F654}" name="Nome Paciente" dataDxfId="75">
      <calculatedColumnFormula>_xlfn.IFNA(VLOOKUP(Extração[[#This Row],[ID Tubo]],'Controle Patol'!$Q$1:$R$1728,2,FALSE),VLOOKUP(Extração[[#This Row],[ID Tubo]],'Controle Mol'!$S$1:$W$1554,5,FALSE))</calculatedColumnFormula>
    </tableColumn>
    <tableColumn id="3" xr3:uid="{EE29EC32-A76D-4B1B-A5E0-DD8F5131FD69}" name="Exame" dataDxfId="74">
      <calculatedColumnFormula>_xlfn.IFNA(VLOOKUP(Extração[[#This Row],[ID Tubo]],CHOOSE({1,2},'Controle Patol'!$Q$1:$Q$1728,'Controle Patol'!$M$1:$M$1728),2,FALSE),VLOOKUP(Extração[[#This Row],[ID Tubo]],CHOOSE({1,2},'Controle Mol'!$S$1:$S$1554,'Controle Mol'!$M$1:$M$1554),2,FALSE))</calculatedColumnFormula>
    </tableColumn>
    <tableColumn id="4" xr3:uid="{E2F83672-A62A-49DB-9A7E-B436758FBF44}" name="ID Externo" dataDxfId="73">
      <calculatedColumnFormula>_xlfn.IFNA(VLOOKUP(Extração[[#This Row],[ID Tubo]],CHOOSE({1,2},'Controle Patol'!$Q$1:$Q$1728,'Controle Patol'!$O$1:$O$1728),2,FALSE),VLOOKUP(Extração[[#This Row],[ID Tubo]],CHOOSE({1,2},'Controle Mol'!$S$1:$S$1554,'Controle Mol'!$Q$1:$Q$1554),2,FALSE))</calculatedColumnFormula>
    </tableColumn>
    <tableColumn id="9" xr3:uid="{0F33DB53-CC52-4A47-839D-892CE21AE779}" name="MATERIAL GENÉTICO " dataDxfId="72">
      <calculatedColumnFormula>VLOOKUP(Extração[[#This Row],[Exame]],'Opções de status'!$L$1:$N$100,3,FALSE)</calculatedColumnFormula>
    </tableColumn>
    <tableColumn id="5" xr3:uid="{20411B0F-FBEA-46D3-A040-69E96912B6DB}" name="Nº Bloco" dataDxfId="71"/>
    <tableColumn id="10" xr3:uid="{9D2E6EFB-5344-4D72-A3B3-A2EBB7789D23}" name="DATA DE DESPARAFINIZAÇÃO" dataDxfId="70"/>
    <tableColumn id="11" xr3:uid="{A8015B27-1BBE-49BD-BEF0-E8B0D1DAA88A}" name="RESPONSAVEL DESPARAFINIZAÇÃO" dataDxfId="69"/>
    <tableColumn id="6" xr3:uid="{5421E2CD-AFAE-4F5C-9260-E840BFF0B2B1}" name="KIT UTILIZADO " dataDxfId="68"/>
    <tableColumn id="7" xr3:uid="{599E625E-0D6D-49F4-8105-6C9EFFAC31B5}" name="LOTE" dataDxfId="67"/>
    <tableColumn id="8" xr3:uid="{03EE8668-3062-44AB-B2E4-AB03EC0A7422}" name="VALIDADE" dataDxfId="66"/>
    <tableColumn id="12" xr3:uid="{D82CA6B9-AF8B-4C08-ABCB-7D3640FDD430}" name="DATA DE EXTRAÇÃO" dataDxfId="65"/>
    <tableColumn id="13" xr3:uid="{97555EC3-FB24-4769-A681-4CF27E811006}" name="RESPONSAVEL EXTRAÇÃO " dataDxfId="23"/>
    <tableColumn id="14" xr3:uid="{D19CBB9F-5CCA-422E-8834-15AFB3717991}" name="CONCENTRAÇÃO NANODROP" dataDxfId="64"/>
    <tableColumn id="15" xr3:uid="{084B4711-7995-487C-A89A-C4FA6C843F4E}" name="PUREZA NANODROP" dataDxfId="63"/>
    <tableColumn id="16" xr3:uid="{4D0BDA5B-E63A-4374-B7F8-3903AB0B022D}" name="CONCENTRAÇÃO QUBIT" dataDxfId="62"/>
    <tableColumn id="17" xr3:uid="{F5E7B360-653A-47A0-912B-AB601AB59A43}" name="OBSERVAÇÃO" dataDxfId="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41F7C8-67B8-460F-B9A6-A5EEF2E44CE1}" name="RT_PCR" displayName="RT_PCR" ref="A1:K4" tableType="queryTable" totalsRowShown="0" headerRowDxfId="60" dataDxfId="59">
  <autoFilter ref="A1:K4" xr:uid="{FC99B19F-3CC3-4986-A2A4-030E0B3CE897}"/>
  <tableColumns count="11">
    <tableColumn id="1" xr3:uid="{EDCDC5FA-5980-4962-B93E-7BE7AF2D94D9}" uniqueName="1" name="Content.Dias Corridos Restantes" queryTableFieldId="1" dataDxfId="21" dataCellStyle="Output"/>
    <tableColumn id="2" xr3:uid="{AFB3FA15-CD53-4DC7-B8E9-B8450ABD6826}" uniqueName="2" name="Content.Status Interno" queryTableFieldId="2" dataDxfId="20"/>
    <tableColumn id="3" xr3:uid="{D2C96154-E88B-4E1E-B54D-7071F378A628}" uniqueName="3" name="Name" queryTableFieldId="3" dataDxfId="19" dataCellStyle="Output"/>
    <tableColumn id="4" xr3:uid="{626BA080-D771-4ABA-95E4-F6D63B23C232}" uniqueName="4" name="Content.ID DB" queryTableFieldId="4" dataDxfId="18"/>
    <tableColumn id="5" xr3:uid="{0D502A4A-BA0D-4430-AB29-02E04CA62366}" uniqueName="5" name="Content.ID Tubo" queryTableFieldId="5" dataDxfId="17" dataCellStyle="Output"/>
    <tableColumn id="6" xr3:uid="{87F05A9F-98E6-4906-8319-DE100EAF1799}" uniqueName="6" name="Content.Exame" queryTableFieldId="6" dataDxfId="16" dataCellStyle="Output"/>
    <tableColumn id="7" xr3:uid="{6DB74806-9DA4-4D6D-AA23-B31D88857A43}" uniqueName="7" name="Content.ID Rotina" queryTableFieldId="7" dataDxfId="15" dataCellStyle="Output"/>
    <tableColumn id="8" xr3:uid="{FFE288AF-0A5B-4A22-BFA1-66EF3A1BE2EB}" uniqueName="8" name="Content.Status de urgncia" queryTableFieldId="8" dataDxfId="14"/>
    <tableColumn id="9" xr3:uid="{C6970062-7C92-483C-B297-E88C81DF04EB}" uniqueName="9" name="Content.Cd. Exame" queryTableFieldId="9" dataDxfId="13"/>
    <tableColumn id="10" xr3:uid="{C73893E9-A5C9-4479-BB66-0FEF8E2442BA}" uniqueName="10" name="Content.Method" queryTableFieldId="10" dataDxfId="12" dataCellStyle="Output"/>
    <tableColumn id="11" xr3:uid="{C56F5448-C06D-45F2-9D89-FA4B4BA6E37F}" uniqueName="11" name="Content.Data Produção_x000a_(entrega)" queryTableFieldId="11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99B19F-3CC3-4986-A2A4-030E0B3CE897}" name="NGS" displayName="NGS" ref="A1:K7" tableType="queryTable" totalsRowShown="0" headerRowDxfId="58" dataDxfId="57">
  <autoFilter ref="A1:K7" xr:uid="{FC99B19F-3CC3-4986-A2A4-030E0B3CE897}"/>
  <tableColumns count="11">
    <tableColumn id="1" xr3:uid="{75FE9C2F-73EC-4C28-9BA4-0C25293A3476}" uniqueName="1" name="Content.Dias Corridos Restantes" queryTableFieldId="1" dataDxfId="10" dataCellStyle="Output"/>
    <tableColumn id="2" xr3:uid="{06FE4340-2028-4F9E-8745-5463492278B0}" uniqueName="2" name="Content.Status Interno" queryTableFieldId="2" dataDxfId="9"/>
    <tableColumn id="3" xr3:uid="{08DE0F48-6459-45CE-A0AE-30A3EA0BBE9D}" uniqueName="3" name="Name" queryTableFieldId="3" dataDxfId="8" dataCellStyle="Output"/>
    <tableColumn id="4" xr3:uid="{C05D2ACE-F7CA-4E99-AB0F-450A280EAA51}" uniqueName="4" name="Content.ID DB" queryTableFieldId="4" dataDxfId="7"/>
    <tableColumn id="5" xr3:uid="{2F7A5C71-1393-4E6D-A641-98DAA9F319E9}" uniqueName="5" name="Content.ID Tubo" queryTableFieldId="5" dataDxfId="6" dataCellStyle="Output"/>
    <tableColumn id="6" xr3:uid="{2FE17C3B-D396-423B-B101-100C7535BBA9}" uniqueName="6" name="Content.Exame" queryTableFieldId="6" dataDxfId="5" dataCellStyle="Output"/>
    <tableColumn id="7" xr3:uid="{33E42C43-0D3D-477F-A87E-EF437D4ED421}" uniqueName="7" name="Content.ID Rotina" queryTableFieldId="7" dataDxfId="4" dataCellStyle="Output"/>
    <tableColumn id="8" xr3:uid="{D9C6C3B2-7831-4987-829E-CDC566ED53B8}" uniqueName="8" name="Content.Status de urgncia" queryTableFieldId="8" dataDxfId="3"/>
    <tableColumn id="9" xr3:uid="{7F32F9FF-05D5-440E-8568-883EC8FB4344}" uniqueName="9" name="Content.Cd. Exame" queryTableFieldId="9" dataDxfId="2"/>
    <tableColumn id="10" xr3:uid="{67D7B615-A5DF-4D6B-AF5E-5901845BBB66}" uniqueName="10" name="Content.Method" queryTableFieldId="10" dataDxfId="1" dataCellStyle="Output"/>
    <tableColumn id="11" xr3:uid="{D3156D55-978B-4D94-A7FF-3A35270C6165}" uniqueName="11" name="Content.Data Produção_x000a_(entrega)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402B-77B8-41E4-85A8-E9D6B1D863FD}">
  <dimension ref="A1:AC232"/>
  <sheetViews>
    <sheetView zoomScale="68" zoomScaleNormal="68" workbookViewId="0">
      <pane ySplit="1" topLeftCell="A2" activePane="bottomLeft" state="frozen"/>
      <selection pane="bottomLeft" activeCell="Q2" sqref="Q2:Q6"/>
    </sheetView>
  </sheetViews>
  <sheetFormatPr defaultColWidth="20.42578125" defaultRowHeight="15" x14ac:dyDescent="0.25"/>
  <cols>
    <col min="1" max="1" width="12.5703125" style="7" bestFit="1" customWidth="1"/>
    <col min="2" max="2" width="24" style="2" bestFit="1" customWidth="1"/>
    <col min="3" max="4" width="16.42578125" style="4" customWidth="1"/>
    <col min="5" max="5" width="17.5703125" style="4" bestFit="1" customWidth="1"/>
    <col min="6" max="6" width="17.5703125" style="3" customWidth="1"/>
    <col min="7" max="7" width="26.85546875" style="2" bestFit="1" customWidth="1"/>
    <col min="8" max="8" width="15.7109375" customWidth="1"/>
    <col min="9" max="9" width="16.85546875" style="2" bestFit="1" customWidth="1"/>
    <col min="10" max="10" width="29.28515625" bestFit="1" customWidth="1"/>
    <col min="11" max="11" width="15.85546875" bestFit="1" customWidth="1"/>
    <col min="12" max="12" width="13.85546875" style="3" customWidth="1"/>
    <col min="13" max="13" width="24.42578125" customWidth="1"/>
    <col min="14" max="14" width="11.85546875" bestFit="1" customWidth="1"/>
    <col min="15" max="15" width="15.42578125" style="6" customWidth="1"/>
    <col min="16" max="16" width="26.5703125" style="2" customWidth="1"/>
    <col min="17" max="17" width="49.5703125" style="2" bestFit="1" customWidth="1"/>
    <col min="18" max="18" width="60.7109375" style="6" bestFit="1" customWidth="1"/>
    <col min="19" max="19" width="20.140625" style="2" customWidth="1"/>
    <col min="20" max="20" width="16.5703125" style="2" bestFit="1" customWidth="1"/>
    <col min="21" max="21" width="10.42578125" bestFit="1" customWidth="1"/>
    <col min="22" max="22" width="11.5703125" bestFit="1" customWidth="1"/>
    <col min="23" max="23" width="13.28515625" bestFit="1" customWidth="1"/>
    <col min="24" max="24" width="13.28515625" style="2" bestFit="1" customWidth="1"/>
    <col min="25" max="25" width="148" style="4" customWidth="1"/>
    <col min="27" max="27" width="20.42578125" style="1"/>
    <col min="28" max="28" width="20.42578125" style="7"/>
  </cols>
  <sheetData>
    <row r="1" spans="1:28" s="2" customFormat="1" ht="75" x14ac:dyDescent="0.25">
      <c r="A1" s="11" t="s">
        <v>33</v>
      </c>
      <c r="B1" s="12" t="s">
        <v>34</v>
      </c>
      <c r="C1" s="14" t="s">
        <v>35</v>
      </c>
      <c r="D1" s="14" t="s">
        <v>0</v>
      </c>
      <c r="E1" s="12" t="s">
        <v>223</v>
      </c>
      <c r="F1" s="17" t="s">
        <v>221</v>
      </c>
      <c r="G1" s="12" t="s">
        <v>160</v>
      </c>
      <c r="H1" s="12" t="s">
        <v>36</v>
      </c>
      <c r="I1" s="14" t="s">
        <v>37</v>
      </c>
      <c r="J1" s="11" t="s">
        <v>38</v>
      </c>
      <c r="K1" s="14" t="s">
        <v>39</v>
      </c>
      <c r="L1" s="17" t="s">
        <v>40</v>
      </c>
      <c r="M1" s="11" t="s">
        <v>41</v>
      </c>
      <c r="N1" s="11" t="s">
        <v>163</v>
      </c>
      <c r="O1" s="14" t="s">
        <v>224</v>
      </c>
      <c r="P1" s="13" t="s">
        <v>42</v>
      </c>
      <c r="Q1" s="12" t="s">
        <v>43</v>
      </c>
      <c r="R1" s="12" t="s">
        <v>47</v>
      </c>
      <c r="S1" s="14" t="s">
        <v>106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</row>
    <row r="2" spans="1:28" x14ac:dyDescent="0.25">
      <c r="A2" s="29" t="str">
        <f ca="1"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f>
        <v>0</v>
      </c>
      <c r="B2" s="2" t="s">
        <v>7</v>
      </c>
      <c r="C2" s="4">
        <v>45124.352083333331</v>
      </c>
      <c r="D2" s="4" t="s">
        <v>105</v>
      </c>
      <c r="E2" s="4">
        <v>45124.416666666664</v>
      </c>
      <c r="F2" s="4" t="s">
        <v>203</v>
      </c>
      <c r="G2" s="39" t="s">
        <v>211</v>
      </c>
      <c r="H2" s="4">
        <v>45126.65902777778</v>
      </c>
      <c r="I2" s="2">
        <v>19</v>
      </c>
      <c r="J2" s="41" t="str">
        <f>_xlfn.IFNA(VLOOKUP(DBPatol[[#This Row],[Status Produção ]],'Opções de status'!$R$1:$S$50,2,FALSE),"-")</f>
        <v>Expedido</v>
      </c>
      <c r="K2" s="2" t="s">
        <v>27</v>
      </c>
      <c r="L2" s="3" t="s">
        <v>14</v>
      </c>
      <c r="M2" s="41" t="str">
        <f>VLOOKUP(L2,'Opções de status'!$J$1:$L$100,3,FALSE)</f>
        <v>PEGFR</v>
      </c>
      <c r="N2" s="41" t="str">
        <f>VLOOKUP(DBPatol[[#This Row],[Cd. Exame]],'Opções de status'!$J$2:$O$200,6,FALSE)</f>
        <v>RT-PCR</v>
      </c>
      <c r="O2" s="2"/>
      <c r="P2" s="4">
        <v>45131.333333333336</v>
      </c>
      <c r="Q2" s="41" t="str" cm="1">
        <f t="array" aca="1" ref="Q2" ca="1">DBPatol[[#This Row],[ID]]&amp;" "&amp;TRIM(_xlfn.TEXTJOIN(".", TRUE, IF(MID(" "&amp;TRIM(MultiReplace(UPPER(R2),'Opções de status'!$X$2,'Opções de status'!$Y$2)), ROW($Q$1:$Q$4967), 1)=" ", ""&amp;MID(TRIM(MultiReplace(UPPER(R2),'Opções de status'!$X$2,'Opções de status'!$Y$2)), ROW($Q$1:$Q$4967), 1), "")))&amp;"."</f>
        <v>S-718 G.T.M.</v>
      </c>
      <c r="R2" s="2" t="s">
        <v>215</v>
      </c>
      <c r="S2" s="27"/>
      <c r="T2" s="23">
        <f>IF(OR(DBPatol[[#This Row],[Status Interno]]="Cancelado",DBPatol[[#This Row],[Status Interno]]="Aguardando amostra"),"-",WORKDAY(DBPatol[[#This Row],[Data Recebimento]],VLOOKUP(DBPatol[[#This Row],[Cd. Exame]],'Opções de status'!$J$1:$M$2000,4,FALSE)))</f>
        <v>45131</v>
      </c>
      <c r="U2" s="18">
        <f>IF(OR(DBPatol[[#This Row],[Status Interno]]="Cancelado",DBPatol[[#This Row],[Status Interno]]="Aguardando amostra"),"-",IFERROR(NETWORKDAYS(DBPatol[[#This Row],[Triagem]],DBPatol[[#This Row],[Data Recebimento]]),"-"))</f>
        <v>1</v>
      </c>
      <c r="V2" s="18">
        <f>IF(OR(DBPatol[[#This Row],[Status Interno]]="Cancelado",DBPatol[[#This Row],[Status Interno]]="Aguardando amostra"),"-",IFERROR(NETWORKDAYS(DBPatol[[#This Row],[Triagem]],DBPatol[[#This Row],[Data Produção
(entrega)]]),"-"))</f>
        <v>6</v>
      </c>
      <c r="W2" s="18">
        <f>IF(OR(DBPatol[[#This Row],[Status Interno]]="Cancelado",DBPatol[[#This Row],[Status Interno]]="Aguardando amostra"),"-",IFERROR(NETWORKDAYS(DBPatol[[#This Row],[Data Recebimento]],DBPatol[[#This Row],[Data Produção
(entrega)]]),"-"))</f>
        <v>6</v>
      </c>
      <c r="X2" s="18">
        <f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f>
        <v>3</v>
      </c>
      <c r="Y2"/>
      <c r="AA2"/>
      <c r="AB2"/>
    </row>
    <row r="3" spans="1:28" x14ac:dyDescent="0.25">
      <c r="A3" s="29">
        <f ca="1"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f>
        <v>26.427159953709634</v>
      </c>
      <c r="B3" s="2" t="s">
        <v>65</v>
      </c>
      <c r="C3" s="4">
        <v>45126.342361111114</v>
      </c>
      <c r="D3" s="4" t="s">
        <v>105</v>
      </c>
      <c r="E3" s="4">
        <v>45126.416666666664</v>
      </c>
      <c r="F3" s="4" t="s">
        <v>205</v>
      </c>
      <c r="G3" s="39"/>
      <c r="H3" s="4"/>
      <c r="I3" s="2">
        <v>19</v>
      </c>
      <c r="J3" s="41" t="str">
        <f>_xlfn.IFNA(VLOOKUP(DBPatol[[#This Row],[Status Produção ]],'Opções de status'!$R$1:$S$50,2,FALSE),"-")</f>
        <v>Expedido</v>
      </c>
      <c r="K3" s="2" t="s">
        <v>24</v>
      </c>
      <c r="L3" s="3" t="s">
        <v>155</v>
      </c>
      <c r="M3" s="41" t="str">
        <f>VLOOKUP(L3,'Opções de status'!$J$1:$L$100,3,FALSE)</f>
        <v>FOCUS</v>
      </c>
      <c r="N3" s="41" t="str">
        <f>VLOOKUP(DBPatol[[#This Row],[Cd. Exame]],'Opções de status'!$J$2:$O$200,6,FALSE)</f>
        <v>NGS</v>
      </c>
      <c r="O3" s="2"/>
      <c r="P3" s="4">
        <v>45153.333333333336</v>
      </c>
      <c r="Q3" s="41" t="str" cm="1">
        <f t="array" aca="1" ref="Q3" ca="1">DBPatol[[#This Row],[ID]]&amp;" "&amp;TRIM(_xlfn.TEXTJOIN(".", TRUE, IF(MID(" "&amp;TRIM(MultiReplace(UPPER(R3),'Opções de status'!$X$2,'Opções de status'!$Y$2)), ROW($Q$1:$Q$4967), 1)=" ", ""&amp;MID(TRIM(MultiReplace(UPPER(R3),'Opções de status'!$X$2,'Opções de status'!$Y$2)), ROW($Q$1:$Q$4967), 1), "")))&amp;"."</f>
        <v>S-726 T.A.P.</v>
      </c>
      <c r="R3" s="2" t="s">
        <v>216</v>
      </c>
      <c r="S3" s="27"/>
      <c r="T3" s="23">
        <f>IF(OR(DBPatol[[#This Row],[Status Interno]]="Cancelado",DBPatol[[#This Row],[Status Interno]]="Aguardando amostra"),"-",WORKDAY(DBPatol[[#This Row],[Data Recebimento]],VLOOKUP(DBPatol[[#This Row],[Cd. Exame]],'Opções de status'!$J$1:$M$2000,4,FALSE)))</f>
        <v>45147</v>
      </c>
      <c r="U3" s="18">
        <f>IF(OR(DBPatol[[#This Row],[Status Interno]]="Cancelado",DBPatol[[#This Row],[Status Interno]]="Aguardando amostra"),"-",IFERROR(NETWORKDAYS(DBPatol[[#This Row],[Triagem]],DBPatol[[#This Row],[Data Recebimento]]),"-"))</f>
        <v>1</v>
      </c>
      <c r="V3" s="18">
        <f>IF(OR(DBPatol[[#This Row],[Status Interno]]="Cancelado",DBPatol[[#This Row],[Status Interno]]="Aguardando amostra"),"-",IFERROR(NETWORKDAYS(DBPatol[[#This Row],[Triagem]],DBPatol[[#This Row],[Data Produção
(entrega)]]),"-"))</f>
        <v>20</v>
      </c>
      <c r="W3" s="18">
        <f>IF(OR(DBPatol[[#This Row],[Status Interno]]="Cancelado",DBPatol[[#This Row],[Status Interno]]="Aguardando amostra"),"-",IFERROR(NETWORKDAYS(DBPatol[[#This Row],[Data Recebimento]],DBPatol[[#This Row],[Data Produção
(entrega)]]),"-"))</f>
        <v>20</v>
      </c>
      <c r="X3" s="18" t="str">
        <f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f>
        <v>-</v>
      </c>
      <c r="Y3"/>
      <c r="AA3"/>
      <c r="AB3"/>
    </row>
    <row r="4" spans="1:28" x14ac:dyDescent="0.25">
      <c r="A4" s="29">
        <f ca="1"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f>
        <v>0.76049328703811625</v>
      </c>
      <c r="B4" s="2" t="s">
        <v>65</v>
      </c>
      <c r="C4" s="4">
        <v>45120.660416666666</v>
      </c>
      <c r="D4" s="4">
        <v>45124</v>
      </c>
      <c r="E4" s="4">
        <v>45126.583333333336</v>
      </c>
      <c r="F4" s="4" t="s">
        <v>212</v>
      </c>
      <c r="G4" s="39"/>
      <c r="H4" s="4"/>
      <c r="I4" s="2">
        <v>13</v>
      </c>
      <c r="J4" s="41" t="str">
        <f>_xlfn.IFNA(VLOOKUP(DBPatol[[#This Row],[Status Produção ]],'Opções de status'!$R$1:$S$50,2,FALSE),"-")</f>
        <v>Triado</v>
      </c>
      <c r="K4" s="2" t="s">
        <v>24</v>
      </c>
      <c r="L4" s="3" t="s">
        <v>10</v>
      </c>
      <c r="M4" s="41" t="str">
        <f>VLOOKUP(L4,'Opções de status'!$J$1:$L$100,3,FALSE)</f>
        <v>PBRAF</v>
      </c>
      <c r="N4" s="41" t="str">
        <f>VLOOKUP(DBPatol[[#This Row],[Cd. Exame]],'Opções de status'!$J$2:$O$200,6,FALSE)</f>
        <v>RT-PCR</v>
      </c>
      <c r="O4" s="2"/>
      <c r="P4" s="4">
        <v>45127.666666666664</v>
      </c>
      <c r="Q4" s="41" t="str" cm="1">
        <f t="array" aca="1" ref="Q4" ca="1">DBPatol[[#This Row],[ID]]&amp;" "&amp;TRIM(_xlfn.TEXTJOIN(".", TRUE, IF(MID(" "&amp;TRIM(MultiReplace(UPPER(R4),'Opções de status'!$X$2,'Opções de status'!$Y$2)), ROW($Q$1:$Q$4967), 1)=" ", ""&amp;MID(TRIM(MultiReplace(UPPER(R4),'Opções de status'!$X$2,'Opções de status'!$Y$2)), ROW($Q$1:$Q$4967), 1), "")))&amp;"."</f>
        <v>S-729 J.M.M.</v>
      </c>
      <c r="R4" s="2" t="s">
        <v>217</v>
      </c>
      <c r="S4" s="27"/>
      <c r="T4" s="23">
        <f>IF(OR(DBPatol[[#This Row],[Status Interno]]="Cancelado",DBPatol[[#This Row],[Status Interno]]="Aguardando amostra"),"-",WORKDAY(DBPatol[[#This Row],[Data Recebimento]],VLOOKUP(DBPatol[[#This Row],[Cd. Exame]],'Opções de status'!$J$1:$M$2000,4,FALSE)))</f>
        <v>45133</v>
      </c>
      <c r="U4" s="18">
        <f>IF(OR(DBPatol[[#This Row],[Status Interno]]="Cancelado",DBPatol[[#This Row],[Status Interno]]="Aguardando amostra"),"-",IFERROR(NETWORKDAYS(DBPatol[[#This Row],[Triagem]],DBPatol[[#This Row],[Data Recebimento]]),"-"))</f>
        <v>5</v>
      </c>
      <c r="V4" s="18">
        <f>IF(OR(DBPatol[[#This Row],[Status Interno]]="Cancelado",DBPatol[[#This Row],[Status Interno]]="Aguardando amostra"),"-",IFERROR(NETWORKDAYS(DBPatol[[#This Row],[Triagem]],DBPatol[[#This Row],[Data Produção
(entrega)]]),"-"))</f>
        <v>6</v>
      </c>
      <c r="W4" s="18">
        <f>IF(OR(DBPatol[[#This Row],[Status Interno]]="Cancelado",DBPatol[[#This Row],[Status Interno]]="Aguardando amostra"),"-",IFERROR(NETWORKDAYS(DBPatol[[#This Row],[Data Recebimento]],DBPatol[[#This Row],[Data Produção
(entrega)]]),"-"))</f>
        <v>2</v>
      </c>
      <c r="X4" s="18" t="str">
        <f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f>
        <v>-</v>
      </c>
      <c r="Y4"/>
      <c r="AA4"/>
      <c r="AB4"/>
    </row>
    <row r="5" spans="1:28" x14ac:dyDescent="0.25">
      <c r="A5" s="29">
        <f ca="1"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f>
        <v>4.5521599537096336</v>
      </c>
      <c r="B5" s="2" t="s">
        <v>65</v>
      </c>
      <c r="C5" s="4">
        <v>45122</v>
      </c>
      <c r="D5" s="4">
        <v>45124</v>
      </c>
      <c r="E5" s="4">
        <v>45126.583333333336</v>
      </c>
      <c r="F5" s="4" t="s">
        <v>213</v>
      </c>
      <c r="G5" s="39"/>
      <c r="H5" s="4"/>
      <c r="I5" s="2">
        <v>13</v>
      </c>
      <c r="J5" s="41" t="str">
        <f>_xlfn.IFNA(VLOOKUP(DBPatol[[#This Row],[Status Produção ]],'Opções de status'!$R$1:$S$50,2,FALSE),"-")</f>
        <v>Triado</v>
      </c>
      <c r="K5" s="2" t="s">
        <v>24</v>
      </c>
      <c r="L5" s="3" t="s">
        <v>10</v>
      </c>
      <c r="M5" s="41" t="str">
        <f>VLOOKUP(L5,'Opções de status'!$J$1:$L$100,3,FALSE)</f>
        <v>PBRAF</v>
      </c>
      <c r="N5" s="41" t="str">
        <f>VLOOKUP(DBPatol[[#This Row],[Cd. Exame]],'Opções de status'!$J$2:$O$200,6,FALSE)</f>
        <v>RT-PCR</v>
      </c>
      <c r="O5" s="2"/>
      <c r="P5" s="4">
        <v>45131.458333333336</v>
      </c>
      <c r="Q5" s="41" t="str" cm="1">
        <f t="array" aca="1" ref="Q5" ca="1">DBPatol[[#This Row],[ID]]&amp;" "&amp;TRIM(_xlfn.TEXTJOIN(".", TRUE, IF(MID(" "&amp;TRIM(MultiReplace(UPPER(R5),'Opções de status'!$X$2,'Opções de status'!$Y$2)), ROW($Q$1:$Q$4967), 1)=" ", ""&amp;MID(TRIM(MultiReplace(UPPER(R5),'Opções de status'!$X$2,'Opções de status'!$Y$2)), ROW($Q$1:$Q$4967), 1), "")))&amp;"."</f>
        <v>S-730 V.I.F.</v>
      </c>
      <c r="R5" s="2" t="s">
        <v>218</v>
      </c>
      <c r="S5" s="27"/>
      <c r="T5" s="23">
        <f>IF(OR(DBPatol[[#This Row],[Status Interno]]="Cancelado",DBPatol[[#This Row],[Status Interno]]="Aguardando amostra"),"-",WORKDAY(DBPatol[[#This Row],[Data Recebimento]],VLOOKUP(DBPatol[[#This Row],[Cd. Exame]],'Opções de status'!$J$1:$M$2000,4,FALSE)))</f>
        <v>45133</v>
      </c>
      <c r="U5" s="18">
        <f>IF(OR(DBPatol[[#This Row],[Status Interno]]="Cancelado",DBPatol[[#This Row],[Status Interno]]="Aguardando amostra"),"-",IFERROR(NETWORKDAYS(DBPatol[[#This Row],[Triagem]],DBPatol[[#This Row],[Data Recebimento]]),"-"))</f>
        <v>3</v>
      </c>
      <c r="V5" s="18">
        <f>IF(OR(DBPatol[[#This Row],[Status Interno]]="Cancelado",DBPatol[[#This Row],[Status Interno]]="Aguardando amostra"),"-",IFERROR(NETWORKDAYS(DBPatol[[#This Row],[Triagem]],DBPatol[[#This Row],[Data Produção
(entrega)]]),"-"))</f>
        <v>6</v>
      </c>
      <c r="W5" s="18">
        <f>IF(OR(DBPatol[[#This Row],[Status Interno]]="Cancelado",DBPatol[[#This Row],[Status Interno]]="Aguardando amostra"),"-",IFERROR(NETWORKDAYS(DBPatol[[#This Row],[Data Recebimento]],DBPatol[[#This Row],[Data Produção
(entrega)]]),"-"))</f>
        <v>4</v>
      </c>
      <c r="X5" s="18" t="str">
        <f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f>
        <v>-</v>
      </c>
      <c r="Y5"/>
      <c r="AA5"/>
      <c r="AB5"/>
    </row>
    <row r="6" spans="1:28" x14ac:dyDescent="0.25">
      <c r="A6" s="29">
        <f ca="1">IF(OR(DBPatol[[#This Row],[Status Interno]]="Cancelado",DBPatol[[#This Row],[Status Interno]]="Liberado",DBPatol[[#This Row],[Status Interno]]="Liberado Inconclusivo",DBPatol[[#This Row],[Status Interno]]="Falho",DBPatol[[#This Row],[Status Interno]]="Solicitada Nova Amostra"),"0",DBPatol[[#This Row],[Data Produção
(entrega)]]-NOW())</f>
        <v>4.5521599537096336</v>
      </c>
      <c r="B6" s="2" t="s">
        <v>65</v>
      </c>
      <c r="C6" s="4">
        <v>45122</v>
      </c>
      <c r="D6" s="4">
        <v>45124</v>
      </c>
      <c r="E6" s="4">
        <v>45126.583333333336</v>
      </c>
      <c r="F6" s="4" t="s">
        <v>214</v>
      </c>
      <c r="G6" s="39"/>
      <c r="H6" s="4"/>
      <c r="I6" s="2">
        <v>13</v>
      </c>
      <c r="J6" s="41" t="str">
        <f>_xlfn.IFNA(VLOOKUP(DBPatol[[#This Row],[Status Produção ]],'Opções de status'!$R$1:$S$50,2,FALSE),"-")</f>
        <v>Triado</v>
      </c>
      <c r="K6" s="2" t="s">
        <v>24</v>
      </c>
      <c r="L6" s="3" t="s">
        <v>19</v>
      </c>
      <c r="M6" s="41" t="str">
        <f>VLOOKUP(L6,'Opções de status'!$J$1:$L$100,3,FALSE)</f>
        <v>PKRAS</v>
      </c>
      <c r="N6" s="41" t="str">
        <f>VLOOKUP(DBPatol[[#This Row],[Cd. Exame]],'Opções de status'!$J$2:$O$200,6,FALSE)</f>
        <v>RT-PCR</v>
      </c>
      <c r="O6" s="2"/>
      <c r="P6" s="4">
        <v>45131.458333333336</v>
      </c>
      <c r="Q6" s="41" t="str" cm="1">
        <f t="array" aca="1" ref="Q6" ca="1">DBPatol[[#This Row],[ID]]&amp;" "&amp;TRIM(_xlfn.TEXTJOIN(".", TRUE, IF(MID(" "&amp;TRIM(MultiReplace(UPPER(R6),'Opções de status'!$X$2,'Opções de status'!$Y$2)), ROW($Q$1:$Q$4967), 1)=" ", ""&amp;MID(TRIM(MultiReplace(UPPER(R6),'Opções de status'!$X$2,'Opções de status'!$Y$2)), ROW($Q$1:$Q$4967), 1), "")))&amp;"."</f>
        <v>S-731 P.C.V.</v>
      </c>
      <c r="R6" s="2" t="s">
        <v>219</v>
      </c>
      <c r="S6" s="27"/>
      <c r="T6" s="23">
        <f>IF(OR(DBPatol[[#This Row],[Status Interno]]="Cancelado",DBPatol[[#This Row],[Status Interno]]="Aguardando amostra"),"-",WORKDAY(DBPatol[[#This Row],[Data Recebimento]],VLOOKUP(DBPatol[[#This Row],[Cd. Exame]],'Opções de status'!$J$1:$M$2000,4,FALSE)))</f>
        <v>45133</v>
      </c>
      <c r="U6" s="18">
        <f>IF(OR(DBPatol[[#This Row],[Status Interno]]="Cancelado",DBPatol[[#This Row],[Status Interno]]="Aguardando amostra"),"-",IFERROR(NETWORKDAYS(DBPatol[[#This Row],[Triagem]],DBPatol[[#This Row],[Data Recebimento]]),"-"))</f>
        <v>3</v>
      </c>
      <c r="V6" s="18">
        <f>IF(OR(DBPatol[[#This Row],[Status Interno]]="Cancelado",DBPatol[[#This Row],[Status Interno]]="Aguardando amostra"),"-",IFERROR(NETWORKDAYS(DBPatol[[#This Row],[Triagem]],DBPatol[[#This Row],[Data Produção
(entrega)]]),"-"))</f>
        <v>6</v>
      </c>
      <c r="W6" s="18">
        <f>IF(OR(DBPatol[[#This Row],[Status Interno]]="Cancelado",DBPatol[[#This Row],[Status Interno]]="Aguardando amostra"),"-",IFERROR(NETWORKDAYS(DBPatol[[#This Row],[Data Recebimento]],DBPatol[[#This Row],[Data Produção
(entrega)]]),"-"))</f>
        <v>4</v>
      </c>
      <c r="X6" s="18" t="str">
        <f>IF(OR(DBPatol[[#This Row],[Status Interno]]="Cancelado",DBPatol[[#This Row],[Status Interno]]="Aguardando amostra"),"-",IF(DBPatol[[#This Row],[Data Liberação]]&lt;&gt;"",IFERROR(NETWORKDAYS(DBPatol[[#This Row],[Data Recebimento]],DBPatol[[#This Row],[Data Liberação]]),"-"),"-"))</f>
        <v>-</v>
      </c>
      <c r="Y6"/>
      <c r="AA6"/>
      <c r="AB6"/>
    </row>
    <row r="7" spans="1:28" x14ac:dyDescent="0.25">
      <c r="Y7"/>
      <c r="AA7"/>
      <c r="AB7"/>
    </row>
    <row r="8" spans="1:28" x14ac:dyDescent="0.25">
      <c r="Y8"/>
      <c r="AA8"/>
      <c r="AB8"/>
    </row>
    <row r="9" spans="1:28" x14ac:dyDescent="0.25">
      <c r="Y9"/>
      <c r="AA9"/>
      <c r="AB9"/>
    </row>
    <row r="10" spans="1:28" x14ac:dyDescent="0.25">
      <c r="Y10"/>
      <c r="AA10"/>
      <c r="AB10"/>
    </row>
    <row r="11" spans="1:28" x14ac:dyDescent="0.25">
      <c r="Y11"/>
      <c r="AA11"/>
      <c r="AB11"/>
    </row>
    <row r="12" spans="1:28" x14ac:dyDescent="0.25">
      <c r="Y12"/>
      <c r="AA12"/>
      <c r="AB12"/>
    </row>
    <row r="13" spans="1:28" x14ac:dyDescent="0.25">
      <c r="Y13"/>
      <c r="AA13"/>
      <c r="AB13"/>
    </row>
    <row r="14" spans="1:28" x14ac:dyDescent="0.25">
      <c r="Y14"/>
      <c r="AA14"/>
      <c r="AB14"/>
    </row>
    <row r="15" spans="1:28" x14ac:dyDescent="0.25">
      <c r="Y15"/>
      <c r="AA15"/>
      <c r="AB15"/>
    </row>
    <row r="16" spans="1:28" x14ac:dyDescent="0.25">
      <c r="Y16"/>
      <c r="AA16"/>
      <c r="AB16"/>
    </row>
    <row r="17" spans="25:29" x14ac:dyDescent="0.25">
      <c r="Y17"/>
      <c r="AA17"/>
      <c r="AB17"/>
    </row>
    <row r="18" spans="25:29" x14ac:dyDescent="0.25">
      <c r="Y18"/>
      <c r="AA18"/>
      <c r="AB18"/>
    </row>
    <row r="19" spans="25:29" x14ac:dyDescent="0.25">
      <c r="Y19"/>
      <c r="AA19"/>
      <c r="AB19"/>
    </row>
    <row r="20" spans="25:29" x14ac:dyDescent="0.25">
      <c r="Y20"/>
      <c r="AA20"/>
      <c r="AB20"/>
    </row>
    <row r="21" spans="25:29" x14ac:dyDescent="0.25">
      <c r="Y21" s="2"/>
      <c r="Z21" s="4"/>
      <c r="AA21"/>
      <c r="AB21" s="1"/>
      <c r="AC21" s="7"/>
    </row>
    <row r="22" spans="25:29" x14ac:dyDescent="0.25">
      <c r="Y22" s="2"/>
      <c r="Z22" s="4"/>
      <c r="AA22"/>
      <c r="AB22" s="1"/>
      <c r="AC22" s="7"/>
    </row>
    <row r="23" spans="25:29" x14ac:dyDescent="0.25">
      <c r="Y23" s="2"/>
      <c r="Z23" s="4"/>
      <c r="AA23"/>
      <c r="AB23" s="1"/>
      <c r="AC23" s="7"/>
    </row>
    <row r="24" spans="25:29" x14ac:dyDescent="0.25">
      <c r="Y24" s="2"/>
      <c r="Z24" s="4"/>
      <c r="AA24"/>
      <c r="AB24" s="1"/>
      <c r="AC24" s="7"/>
    </row>
    <row r="25" spans="25:29" x14ac:dyDescent="0.25">
      <c r="Y25" s="2"/>
      <c r="Z25" s="4"/>
      <c r="AA25"/>
      <c r="AB25" s="1"/>
      <c r="AC25" s="7"/>
    </row>
    <row r="26" spans="25:29" x14ac:dyDescent="0.25">
      <c r="Y26" s="2"/>
      <c r="Z26" s="4"/>
      <c r="AA26"/>
      <c r="AB26" s="1"/>
      <c r="AC26" s="7"/>
    </row>
    <row r="27" spans="25:29" x14ac:dyDescent="0.25">
      <c r="Y27" s="2"/>
      <c r="Z27" s="4"/>
      <c r="AA27"/>
      <c r="AB27" s="1"/>
      <c r="AC27" s="7"/>
    </row>
    <row r="28" spans="25:29" x14ac:dyDescent="0.25">
      <c r="Y28" s="2"/>
      <c r="Z28" s="4"/>
      <c r="AA28"/>
      <c r="AB28" s="1"/>
      <c r="AC28" s="7"/>
    </row>
    <row r="29" spans="25:29" x14ac:dyDescent="0.25">
      <c r="Y29" s="2"/>
      <c r="Z29" s="4"/>
      <c r="AA29"/>
      <c r="AB29" s="1"/>
      <c r="AC29" s="7"/>
    </row>
    <row r="30" spans="25:29" x14ac:dyDescent="0.25">
      <c r="Y30" s="2"/>
      <c r="Z30" s="4"/>
      <c r="AA30"/>
      <c r="AB30" s="1"/>
      <c r="AC30" s="7"/>
    </row>
    <row r="31" spans="25:29" x14ac:dyDescent="0.25">
      <c r="Y31" s="2"/>
      <c r="Z31" s="4"/>
      <c r="AA31"/>
      <c r="AB31" s="1"/>
      <c r="AC31" s="7"/>
    </row>
    <row r="32" spans="25:29" x14ac:dyDescent="0.25">
      <c r="Y32" s="2"/>
      <c r="Z32" s="4"/>
      <c r="AA32"/>
      <c r="AB32" s="1"/>
      <c r="AC32" s="7"/>
    </row>
    <row r="33" spans="25:29" x14ac:dyDescent="0.25">
      <c r="Y33" s="2"/>
      <c r="Z33" s="4"/>
      <c r="AA33"/>
      <c r="AB33" s="1"/>
      <c r="AC33" s="7"/>
    </row>
    <row r="34" spans="25:29" x14ac:dyDescent="0.25">
      <c r="Y34" s="2"/>
      <c r="Z34" s="4"/>
      <c r="AA34"/>
      <c r="AB34" s="1"/>
      <c r="AC34" s="7"/>
    </row>
    <row r="35" spans="25:29" x14ac:dyDescent="0.25">
      <c r="Y35" s="2"/>
      <c r="Z35" s="4"/>
      <c r="AA35"/>
      <c r="AB35" s="1"/>
      <c r="AC35" s="7"/>
    </row>
    <row r="36" spans="25:29" x14ac:dyDescent="0.25">
      <c r="Y36" s="2"/>
      <c r="Z36" s="4"/>
      <c r="AA36"/>
      <c r="AB36" s="1"/>
      <c r="AC36" s="7"/>
    </row>
    <row r="37" spans="25:29" x14ac:dyDescent="0.25">
      <c r="Y37" s="2"/>
      <c r="Z37" s="4"/>
      <c r="AA37"/>
      <c r="AB37" s="1"/>
      <c r="AC37" s="7"/>
    </row>
    <row r="38" spans="25:29" x14ac:dyDescent="0.25">
      <c r="Y38" s="2"/>
      <c r="Z38" s="4"/>
      <c r="AA38"/>
      <c r="AB38" s="1"/>
      <c r="AC38" s="7"/>
    </row>
    <row r="39" spans="25:29" x14ac:dyDescent="0.25">
      <c r="Y39" s="2"/>
      <c r="Z39" s="4"/>
      <c r="AA39"/>
      <c r="AB39" s="1"/>
      <c r="AC39" s="7"/>
    </row>
    <row r="40" spans="25:29" x14ac:dyDescent="0.25">
      <c r="Y40" s="2"/>
      <c r="Z40" s="4"/>
      <c r="AA40"/>
      <c r="AB40" s="1"/>
      <c r="AC40" s="7"/>
    </row>
    <row r="41" spans="25:29" x14ac:dyDescent="0.25">
      <c r="Y41" s="2"/>
      <c r="Z41" s="4"/>
      <c r="AA41"/>
      <c r="AB41" s="1"/>
      <c r="AC41" s="7"/>
    </row>
    <row r="42" spans="25:29" x14ac:dyDescent="0.25">
      <c r="Y42" s="2"/>
      <c r="Z42" s="4"/>
      <c r="AA42"/>
      <c r="AB42" s="1"/>
      <c r="AC42" s="7"/>
    </row>
    <row r="43" spans="25:29" x14ac:dyDescent="0.25">
      <c r="Y43" s="2"/>
      <c r="Z43" s="4"/>
      <c r="AA43"/>
      <c r="AB43" s="1"/>
      <c r="AC43" s="7"/>
    </row>
    <row r="44" spans="25:29" x14ac:dyDescent="0.25">
      <c r="Y44" s="2"/>
      <c r="Z44" s="4"/>
      <c r="AA44"/>
      <c r="AB44" s="1"/>
      <c r="AC44" s="7"/>
    </row>
    <row r="45" spans="25:29" x14ac:dyDescent="0.25">
      <c r="Y45" s="2"/>
      <c r="Z45" s="4"/>
      <c r="AA45"/>
      <c r="AB45" s="1"/>
      <c r="AC45" s="7"/>
    </row>
    <row r="46" spans="25:29" x14ac:dyDescent="0.25">
      <c r="Y46" s="2"/>
      <c r="Z46" s="4"/>
      <c r="AA46"/>
      <c r="AB46" s="1"/>
      <c r="AC46" s="7"/>
    </row>
    <row r="47" spans="25:29" x14ac:dyDescent="0.25">
      <c r="Y47" s="2"/>
      <c r="Z47" s="4"/>
      <c r="AA47"/>
      <c r="AB47" s="1"/>
      <c r="AC47" s="7"/>
    </row>
    <row r="48" spans="25:29" x14ac:dyDescent="0.25">
      <c r="Y48" s="2"/>
      <c r="Z48" s="4"/>
      <c r="AA48"/>
      <c r="AB48" s="1"/>
      <c r="AC48" s="7"/>
    </row>
    <row r="49" spans="25:29" x14ac:dyDescent="0.25">
      <c r="Y49" s="2"/>
      <c r="Z49" s="4"/>
      <c r="AA49"/>
      <c r="AB49" s="1"/>
      <c r="AC49" s="7"/>
    </row>
    <row r="50" spans="25:29" x14ac:dyDescent="0.25">
      <c r="Y50" s="2"/>
      <c r="Z50" s="4"/>
      <c r="AA50"/>
      <c r="AB50" s="1"/>
      <c r="AC50" s="7"/>
    </row>
    <row r="51" spans="25:29" x14ac:dyDescent="0.25">
      <c r="Y51" s="2"/>
      <c r="Z51" s="4"/>
      <c r="AA51"/>
      <c r="AB51" s="1"/>
      <c r="AC51" s="7"/>
    </row>
    <row r="52" spans="25:29" ht="14.25" customHeight="1" x14ac:dyDescent="0.25">
      <c r="Y52" s="2"/>
      <c r="Z52" s="4"/>
      <c r="AA52"/>
      <c r="AB52" s="1"/>
      <c r="AC52" s="7"/>
    </row>
    <row r="53" spans="25:29" x14ac:dyDescent="0.25">
      <c r="Y53" s="2"/>
      <c r="Z53" s="4"/>
      <c r="AA53"/>
      <c r="AB53" s="1"/>
      <c r="AC53" s="7"/>
    </row>
    <row r="54" spans="25:29" x14ac:dyDescent="0.25">
      <c r="Y54" s="2"/>
      <c r="Z54" s="4"/>
      <c r="AA54"/>
      <c r="AB54" s="1"/>
      <c r="AC54" s="7"/>
    </row>
    <row r="55" spans="25:29" x14ac:dyDescent="0.25">
      <c r="Y55" s="2"/>
      <c r="Z55" s="4"/>
      <c r="AA55"/>
      <c r="AB55" s="1"/>
      <c r="AC55" s="7"/>
    </row>
    <row r="56" spans="25:29" x14ac:dyDescent="0.25">
      <c r="Y56" s="2"/>
      <c r="Z56" s="4"/>
      <c r="AA56"/>
      <c r="AB56" s="1"/>
      <c r="AC56" s="7"/>
    </row>
    <row r="57" spans="25:29" x14ac:dyDescent="0.25">
      <c r="Y57" s="2"/>
      <c r="Z57" s="4"/>
      <c r="AA57"/>
      <c r="AB57" s="1"/>
      <c r="AC57" s="7"/>
    </row>
    <row r="58" spans="25:29" x14ac:dyDescent="0.25">
      <c r="Y58" s="2"/>
      <c r="Z58" s="4"/>
      <c r="AA58"/>
      <c r="AB58" s="1"/>
      <c r="AC58" s="7"/>
    </row>
    <row r="59" spans="25:29" x14ac:dyDescent="0.25">
      <c r="Y59" s="2"/>
      <c r="Z59" s="4"/>
      <c r="AA59"/>
      <c r="AB59" s="1"/>
      <c r="AC59" s="7"/>
    </row>
    <row r="60" spans="25:29" x14ac:dyDescent="0.25">
      <c r="Y60" s="2"/>
      <c r="Z60" s="4"/>
      <c r="AA60"/>
      <c r="AB60" s="1"/>
      <c r="AC60" s="7"/>
    </row>
    <row r="61" spans="25:29" x14ac:dyDescent="0.25">
      <c r="Y61" s="2"/>
      <c r="Z61" s="4"/>
      <c r="AA61"/>
      <c r="AB61" s="1"/>
      <c r="AC61" s="7"/>
    </row>
    <row r="62" spans="25:29" x14ac:dyDescent="0.25">
      <c r="Y62" s="2"/>
      <c r="Z62" s="4"/>
      <c r="AA62"/>
      <c r="AB62" s="1"/>
      <c r="AC62" s="7"/>
    </row>
    <row r="63" spans="25:29" x14ac:dyDescent="0.25">
      <c r="Y63" s="2"/>
      <c r="Z63" s="4"/>
      <c r="AA63"/>
      <c r="AB63" s="1"/>
      <c r="AC63" s="7"/>
    </row>
    <row r="64" spans="25:29" x14ac:dyDescent="0.25">
      <c r="Y64" s="2"/>
      <c r="Z64" s="4"/>
      <c r="AA64"/>
      <c r="AB64" s="1"/>
      <c r="AC64" s="7"/>
    </row>
    <row r="65" spans="25:29" x14ac:dyDescent="0.25">
      <c r="Y65" s="2"/>
      <c r="Z65" s="4"/>
      <c r="AA65"/>
      <c r="AB65" s="1"/>
      <c r="AC65" s="7"/>
    </row>
    <row r="66" spans="25:29" x14ac:dyDescent="0.25">
      <c r="Y66" s="2"/>
      <c r="Z66" s="4"/>
      <c r="AA66"/>
      <c r="AB66" s="1"/>
      <c r="AC66" s="7"/>
    </row>
    <row r="67" spans="25:29" x14ac:dyDescent="0.25">
      <c r="Y67" s="2"/>
      <c r="Z67" s="4"/>
      <c r="AA67"/>
      <c r="AB67" s="1"/>
      <c r="AC67" s="7"/>
    </row>
    <row r="68" spans="25:29" x14ac:dyDescent="0.25">
      <c r="Y68" s="2"/>
      <c r="Z68" s="4"/>
      <c r="AA68"/>
      <c r="AB68" s="1"/>
      <c r="AC68" s="7"/>
    </row>
    <row r="69" spans="25:29" x14ac:dyDescent="0.25">
      <c r="Y69" s="2"/>
      <c r="Z69" s="4"/>
      <c r="AA69"/>
      <c r="AB69" s="1"/>
      <c r="AC69" s="7"/>
    </row>
    <row r="70" spans="25:29" x14ac:dyDescent="0.25">
      <c r="Y70" s="2"/>
      <c r="Z70" s="4"/>
      <c r="AA70"/>
      <c r="AB70" s="1"/>
      <c r="AC70" s="7"/>
    </row>
    <row r="71" spans="25:29" x14ac:dyDescent="0.25">
      <c r="Y71" s="2"/>
      <c r="Z71" s="4"/>
      <c r="AA71"/>
      <c r="AB71" s="1"/>
      <c r="AC71" s="7"/>
    </row>
    <row r="72" spans="25:29" x14ac:dyDescent="0.25">
      <c r="Y72" s="2"/>
      <c r="Z72" s="4"/>
      <c r="AA72"/>
      <c r="AB72" s="1"/>
      <c r="AC72" s="7"/>
    </row>
    <row r="73" spans="25:29" x14ac:dyDescent="0.25">
      <c r="Y73" s="2"/>
      <c r="Z73" s="4"/>
      <c r="AA73"/>
      <c r="AB73" s="1"/>
      <c r="AC73" s="7"/>
    </row>
    <row r="74" spans="25:29" x14ac:dyDescent="0.25">
      <c r="Y74" s="2"/>
      <c r="Z74" s="4"/>
      <c r="AA74"/>
      <c r="AB74" s="1"/>
      <c r="AC74" s="7"/>
    </row>
    <row r="75" spans="25:29" x14ac:dyDescent="0.25">
      <c r="Y75" s="2"/>
      <c r="Z75" s="4"/>
      <c r="AA75"/>
      <c r="AB75" s="1"/>
      <c r="AC75" s="7"/>
    </row>
    <row r="76" spans="25:29" x14ac:dyDescent="0.25">
      <c r="Y76" s="2"/>
      <c r="Z76" s="4"/>
      <c r="AA76"/>
      <c r="AB76" s="1"/>
      <c r="AC76" s="7"/>
    </row>
    <row r="77" spans="25:29" x14ac:dyDescent="0.25">
      <c r="Y77" s="2"/>
      <c r="Z77" s="4"/>
      <c r="AA77"/>
      <c r="AB77" s="1"/>
      <c r="AC77" s="7"/>
    </row>
    <row r="78" spans="25:29" x14ac:dyDescent="0.25">
      <c r="Y78" s="2"/>
      <c r="Z78" s="4"/>
      <c r="AA78"/>
      <c r="AB78" s="1"/>
      <c r="AC78" s="7"/>
    </row>
    <row r="79" spans="25:29" x14ac:dyDescent="0.25">
      <c r="Y79" s="2"/>
      <c r="Z79" s="4"/>
      <c r="AA79"/>
      <c r="AB79" s="1"/>
      <c r="AC79" s="7"/>
    </row>
    <row r="80" spans="25:29" x14ac:dyDescent="0.25">
      <c r="Y80" s="2"/>
      <c r="Z80" s="4"/>
      <c r="AA80"/>
      <c r="AB80" s="1"/>
      <c r="AC80" s="7"/>
    </row>
    <row r="81" spans="25:29" x14ac:dyDescent="0.25">
      <c r="Y81" s="2"/>
      <c r="Z81" s="4"/>
      <c r="AA81"/>
      <c r="AB81" s="1"/>
      <c r="AC81" s="7"/>
    </row>
    <row r="82" spans="25:29" x14ac:dyDescent="0.25">
      <c r="Y82" s="2"/>
      <c r="Z82" s="4"/>
      <c r="AA82"/>
      <c r="AB82" s="1"/>
      <c r="AC82" s="7"/>
    </row>
    <row r="83" spans="25:29" x14ac:dyDescent="0.25">
      <c r="Y83" s="2"/>
      <c r="Z83" s="4"/>
      <c r="AA83"/>
      <c r="AB83" s="1"/>
      <c r="AC83" s="7"/>
    </row>
    <row r="84" spans="25:29" x14ac:dyDescent="0.25">
      <c r="Y84" s="2"/>
      <c r="Z84" s="4"/>
      <c r="AA84"/>
      <c r="AB84" s="1"/>
      <c r="AC84" s="7"/>
    </row>
    <row r="85" spans="25:29" x14ac:dyDescent="0.25">
      <c r="Y85" s="2"/>
      <c r="Z85" s="4"/>
      <c r="AA85"/>
      <c r="AB85" s="1"/>
      <c r="AC85" s="7"/>
    </row>
    <row r="86" spans="25:29" x14ac:dyDescent="0.25">
      <c r="Y86" s="2"/>
      <c r="Z86" s="4"/>
      <c r="AA86"/>
      <c r="AB86" s="1"/>
      <c r="AC86" s="7"/>
    </row>
    <row r="87" spans="25:29" x14ac:dyDescent="0.25">
      <c r="Y87" s="2"/>
      <c r="Z87" s="4"/>
      <c r="AA87"/>
      <c r="AB87" s="1"/>
      <c r="AC87" s="7"/>
    </row>
    <row r="88" spans="25:29" x14ac:dyDescent="0.25">
      <c r="Y88" s="2"/>
      <c r="Z88" s="4"/>
      <c r="AA88"/>
      <c r="AB88" s="1"/>
      <c r="AC88" s="7"/>
    </row>
    <row r="89" spans="25:29" x14ac:dyDescent="0.25">
      <c r="Y89" s="2"/>
      <c r="Z89" s="4"/>
      <c r="AA89"/>
      <c r="AB89" s="1"/>
      <c r="AC89" s="7"/>
    </row>
    <row r="90" spans="25:29" x14ac:dyDescent="0.25">
      <c r="Y90" s="2"/>
      <c r="Z90" s="4"/>
      <c r="AA90"/>
      <c r="AB90" s="1"/>
      <c r="AC90" s="7"/>
    </row>
    <row r="91" spans="25:29" x14ac:dyDescent="0.25">
      <c r="Y91" s="2"/>
      <c r="Z91" s="4"/>
      <c r="AA91"/>
      <c r="AB91" s="1"/>
      <c r="AC91" s="7"/>
    </row>
    <row r="92" spans="25:29" x14ac:dyDescent="0.25">
      <c r="Y92" s="2"/>
      <c r="Z92" s="4"/>
      <c r="AA92"/>
      <c r="AB92" s="1"/>
      <c r="AC92" s="7"/>
    </row>
    <row r="93" spans="25:29" x14ac:dyDescent="0.25">
      <c r="Y93" s="2"/>
      <c r="Z93" s="4"/>
      <c r="AA93"/>
      <c r="AB93" s="1"/>
      <c r="AC93" s="7"/>
    </row>
    <row r="94" spans="25:29" x14ac:dyDescent="0.25">
      <c r="Y94" s="2"/>
      <c r="Z94" s="4"/>
      <c r="AA94"/>
      <c r="AB94" s="1"/>
      <c r="AC94" s="7"/>
    </row>
    <row r="95" spans="25:29" x14ac:dyDescent="0.25">
      <c r="Y95" s="2"/>
      <c r="Z95" s="4"/>
      <c r="AA95"/>
      <c r="AB95" s="1"/>
      <c r="AC95" s="7"/>
    </row>
    <row r="96" spans="25:29" x14ac:dyDescent="0.25">
      <c r="Y96" s="2"/>
      <c r="Z96" s="4"/>
      <c r="AA96"/>
      <c r="AB96" s="1"/>
      <c r="AC96" s="7"/>
    </row>
    <row r="97" spans="25:29" x14ac:dyDescent="0.25">
      <c r="Y97" s="2"/>
      <c r="Z97" s="4"/>
      <c r="AA97"/>
      <c r="AB97" s="1"/>
      <c r="AC97" s="7"/>
    </row>
    <row r="98" spans="25:29" x14ac:dyDescent="0.25">
      <c r="Y98" s="2"/>
      <c r="Z98" s="4"/>
      <c r="AA98"/>
      <c r="AB98" s="1"/>
      <c r="AC98" s="7"/>
    </row>
    <row r="99" spans="25:29" x14ac:dyDescent="0.25">
      <c r="Y99" s="2"/>
      <c r="Z99" s="4"/>
      <c r="AA99"/>
      <c r="AB99" s="1"/>
      <c r="AC99" s="7"/>
    </row>
    <row r="100" spans="25:29" x14ac:dyDescent="0.25">
      <c r="Y100" s="2"/>
      <c r="Z100" s="4"/>
      <c r="AA100"/>
      <c r="AB100" s="1"/>
      <c r="AC100" s="7"/>
    </row>
    <row r="101" spans="25:29" x14ac:dyDescent="0.25">
      <c r="Y101" s="2"/>
      <c r="Z101" s="4"/>
      <c r="AA101"/>
      <c r="AB101" s="1"/>
      <c r="AC101" s="7"/>
    </row>
    <row r="102" spans="25:29" x14ac:dyDescent="0.25">
      <c r="Y102" s="2"/>
      <c r="Z102" s="4"/>
      <c r="AA102"/>
      <c r="AB102" s="1"/>
      <c r="AC102" s="7"/>
    </row>
    <row r="103" spans="25:29" x14ac:dyDescent="0.25">
      <c r="Y103" s="2"/>
      <c r="Z103" s="4"/>
      <c r="AA103"/>
      <c r="AB103" s="1"/>
      <c r="AC103" s="7"/>
    </row>
    <row r="104" spans="25:29" x14ac:dyDescent="0.25">
      <c r="Y104" s="2"/>
      <c r="Z104" s="4"/>
      <c r="AA104"/>
      <c r="AB104" s="1"/>
      <c r="AC104" s="7"/>
    </row>
    <row r="105" spans="25:29" x14ac:dyDescent="0.25">
      <c r="Y105" s="2"/>
      <c r="Z105" s="4"/>
      <c r="AA105"/>
      <c r="AB105" s="1"/>
      <c r="AC105" s="7"/>
    </row>
    <row r="106" spans="25:29" x14ac:dyDescent="0.25">
      <c r="Y106" s="2"/>
      <c r="Z106" s="4"/>
      <c r="AA106"/>
      <c r="AB106" s="1"/>
      <c r="AC106" s="7"/>
    </row>
    <row r="107" spans="25:29" x14ac:dyDescent="0.25">
      <c r="Y107" s="2"/>
      <c r="Z107" s="4"/>
      <c r="AA107"/>
      <c r="AB107" s="1"/>
      <c r="AC107" s="7"/>
    </row>
    <row r="108" spans="25:29" x14ac:dyDescent="0.25">
      <c r="Y108" s="2"/>
      <c r="Z108" s="4"/>
      <c r="AA108"/>
      <c r="AB108" s="1"/>
      <c r="AC108" s="7"/>
    </row>
    <row r="109" spans="25:29" x14ac:dyDescent="0.25">
      <c r="Y109" s="2"/>
      <c r="Z109" s="4"/>
      <c r="AA109"/>
      <c r="AB109" s="1"/>
      <c r="AC109" s="7"/>
    </row>
    <row r="110" spans="25:29" x14ac:dyDescent="0.25">
      <c r="Y110" s="2"/>
      <c r="Z110" s="4"/>
      <c r="AA110"/>
      <c r="AB110" s="1"/>
      <c r="AC110" s="7"/>
    </row>
    <row r="111" spans="25:29" x14ac:dyDescent="0.25">
      <c r="Y111" s="2"/>
      <c r="Z111" s="4"/>
      <c r="AA111"/>
      <c r="AB111" s="1"/>
      <c r="AC111" s="7"/>
    </row>
    <row r="112" spans="25:29" x14ac:dyDescent="0.25">
      <c r="Y112" s="2"/>
      <c r="Z112" s="4"/>
      <c r="AA112"/>
      <c r="AB112" s="1"/>
      <c r="AC112" s="7"/>
    </row>
    <row r="113" spans="25:29" x14ac:dyDescent="0.25">
      <c r="Y113" s="2"/>
      <c r="Z113" s="4"/>
      <c r="AA113"/>
      <c r="AB113" s="1"/>
      <c r="AC113" s="7"/>
    </row>
    <row r="114" spans="25:29" x14ac:dyDescent="0.25">
      <c r="Y114" s="2"/>
      <c r="Z114" s="4"/>
      <c r="AA114"/>
      <c r="AB114" s="1"/>
      <c r="AC114" s="7"/>
    </row>
    <row r="115" spans="25:29" x14ac:dyDescent="0.25">
      <c r="Y115" s="2"/>
      <c r="Z115" s="4"/>
      <c r="AA115"/>
      <c r="AB115" s="1"/>
      <c r="AC115" s="7"/>
    </row>
    <row r="116" spans="25:29" x14ac:dyDescent="0.25">
      <c r="Y116" s="2"/>
      <c r="Z116" s="4"/>
      <c r="AA116"/>
      <c r="AB116" s="1"/>
      <c r="AC116" s="7"/>
    </row>
    <row r="117" spans="25:29" x14ac:dyDescent="0.25">
      <c r="Y117" s="2"/>
      <c r="Z117" s="4"/>
      <c r="AA117"/>
      <c r="AB117" s="1"/>
      <c r="AC117" s="7"/>
    </row>
    <row r="118" spans="25:29" x14ac:dyDescent="0.25">
      <c r="Y118" s="2"/>
      <c r="Z118" s="4"/>
      <c r="AA118"/>
      <c r="AB118" s="1"/>
      <c r="AC118" s="7"/>
    </row>
    <row r="119" spans="25:29" x14ac:dyDescent="0.25">
      <c r="Y119" s="2"/>
      <c r="Z119" s="4"/>
      <c r="AA119"/>
      <c r="AB119" s="1"/>
      <c r="AC119" s="7"/>
    </row>
    <row r="120" spans="25:29" x14ac:dyDescent="0.25">
      <c r="Y120" s="2"/>
      <c r="Z120" s="4"/>
      <c r="AA120"/>
      <c r="AB120" s="1"/>
      <c r="AC120" s="7"/>
    </row>
    <row r="121" spans="25:29" x14ac:dyDescent="0.25">
      <c r="Y121" s="2"/>
      <c r="Z121" s="4"/>
      <c r="AA121"/>
      <c r="AB121" s="1"/>
      <c r="AC121" s="7"/>
    </row>
    <row r="122" spans="25:29" x14ac:dyDescent="0.25">
      <c r="Y122" s="2"/>
      <c r="Z122" s="4"/>
      <c r="AA122"/>
      <c r="AB122" s="1"/>
      <c r="AC122" s="7"/>
    </row>
    <row r="123" spans="25:29" x14ac:dyDescent="0.25">
      <c r="Y123" s="2"/>
      <c r="Z123" s="4"/>
      <c r="AA123"/>
      <c r="AB123" s="1"/>
      <c r="AC123" s="7"/>
    </row>
    <row r="124" spans="25:29" x14ac:dyDescent="0.25">
      <c r="Y124" s="2"/>
      <c r="Z124" s="4"/>
      <c r="AA124"/>
      <c r="AB124" s="1"/>
      <c r="AC124" s="7"/>
    </row>
    <row r="125" spans="25:29" x14ac:dyDescent="0.25">
      <c r="Y125" s="2"/>
      <c r="Z125" s="4"/>
      <c r="AA125"/>
      <c r="AB125" s="1"/>
      <c r="AC125" s="7"/>
    </row>
    <row r="126" spans="25:29" x14ac:dyDescent="0.25">
      <c r="Y126" s="2"/>
      <c r="Z126" s="4"/>
      <c r="AA126"/>
      <c r="AB126" s="1"/>
      <c r="AC126" s="7"/>
    </row>
    <row r="127" spans="25:29" x14ac:dyDescent="0.25">
      <c r="Y127" s="2"/>
      <c r="Z127" s="4"/>
      <c r="AA127"/>
      <c r="AB127" s="1"/>
      <c r="AC127" s="7"/>
    </row>
    <row r="128" spans="25:29" x14ac:dyDescent="0.25">
      <c r="Y128" s="2"/>
      <c r="Z128" s="4"/>
      <c r="AA128"/>
      <c r="AB128" s="1"/>
      <c r="AC128" s="7"/>
    </row>
    <row r="129" spans="25:29" x14ac:dyDescent="0.25">
      <c r="Y129" s="2"/>
      <c r="Z129" s="4"/>
      <c r="AA129"/>
      <c r="AB129" s="1"/>
      <c r="AC129" s="7"/>
    </row>
    <row r="130" spans="25:29" x14ac:dyDescent="0.25">
      <c r="Y130" s="2"/>
      <c r="Z130" s="4"/>
      <c r="AA130"/>
      <c r="AB130" s="1"/>
      <c r="AC130" s="7"/>
    </row>
    <row r="131" spans="25:29" x14ac:dyDescent="0.25">
      <c r="Y131" s="2"/>
      <c r="Z131" s="4"/>
      <c r="AA131"/>
      <c r="AB131" s="1"/>
      <c r="AC131" s="7"/>
    </row>
    <row r="132" spans="25:29" x14ac:dyDescent="0.25">
      <c r="Y132" s="2"/>
      <c r="Z132" s="4"/>
      <c r="AA132"/>
      <c r="AB132" s="1"/>
      <c r="AC132" s="7"/>
    </row>
    <row r="133" spans="25:29" x14ac:dyDescent="0.25">
      <c r="Y133" s="2"/>
      <c r="Z133" s="4"/>
      <c r="AA133"/>
      <c r="AB133" s="1"/>
      <c r="AC133" s="7"/>
    </row>
    <row r="134" spans="25:29" x14ac:dyDescent="0.25">
      <c r="Y134" s="2"/>
      <c r="Z134" s="4"/>
      <c r="AA134"/>
      <c r="AB134" s="1"/>
      <c r="AC134" s="7"/>
    </row>
    <row r="135" spans="25:29" x14ac:dyDescent="0.25">
      <c r="Y135" s="2"/>
      <c r="Z135" s="4"/>
      <c r="AA135"/>
      <c r="AB135" s="1"/>
      <c r="AC135" s="7"/>
    </row>
    <row r="136" spans="25:29" x14ac:dyDescent="0.25">
      <c r="Y136" s="2"/>
      <c r="Z136" s="4"/>
      <c r="AA136"/>
      <c r="AB136" s="1"/>
      <c r="AC136" s="7"/>
    </row>
    <row r="137" spans="25:29" x14ac:dyDescent="0.25">
      <c r="Y137" s="2"/>
      <c r="Z137" s="4"/>
      <c r="AA137"/>
      <c r="AB137" s="1"/>
      <c r="AC137" s="7"/>
    </row>
    <row r="138" spans="25:29" x14ac:dyDescent="0.25">
      <c r="Y138" s="2"/>
      <c r="Z138" s="4"/>
      <c r="AA138"/>
      <c r="AB138" s="1"/>
      <c r="AC138" s="7"/>
    </row>
    <row r="139" spans="25:29" x14ac:dyDescent="0.25">
      <c r="Y139" s="2"/>
      <c r="Z139" s="4"/>
      <c r="AA139"/>
      <c r="AB139" s="1"/>
      <c r="AC139" s="7"/>
    </row>
    <row r="140" spans="25:29" x14ac:dyDescent="0.25">
      <c r="Y140" s="2"/>
      <c r="Z140" s="4"/>
      <c r="AA140"/>
      <c r="AB140" s="1"/>
      <c r="AC140" s="7"/>
    </row>
    <row r="141" spans="25:29" x14ac:dyDescent="0.25">
      <c r="Y141" s="2"/>
      <c r="Z141" s="4"/>
      <c r="AA141"/>
      <c r="AB141" s="1"/>
      <c r="AC141" s="7"/>
    </row>
    <row r="142" spans="25:29" x14ac:dyDescent="0.25">
      <c r="Y142" s="2"/>
      <c r="Z142" s="4"/>
      <c r="AA142"/>
      <c r="AB142" s="1"/>
      <c r="AC142" s="7"/>
    </row>
    <row r="143" spans="25:29" x14ac:dyDescent="0.25">
      <c r="Y143" s="2"/>
      <c r="Z143" s="4"/>
      <c r="AA143"/>
      <c r="AB143" s="1"/>
      <c r="AC143" s="7"/>
    </row>
    <row r="144" spans="25:29" x14ac:dyDescent="0.25">
      <c r="Y144" s="2"/>
      <c r="Z144" s="4"/>
      <c r="AA144"/>
      <c r="AB144" s="1"/>
      <c r="AC144" s="7"/>
    </row>
    <row r="145" spans="25:29" x14ac:dyDescent="0.25">
      <c r="Y145" s="2"/>
      <c r="Z145" s="4"/>
      <c r="AA145"/>
      <c r="AB145" s="1"/>
      <c r="AC145" s="7"/>
    </row>
    <row r="146" spans="25:29" x14ac:dyDescent="0.25">
      <c r="Y146" s="2"/>
      <c r="Z146" s="4"/>
      <c r="AA146"/>
      <c r="AB146" s="1"/>
      <c r="AC146" s="7"/>
    </row>
    <row r="147" spans="25:29" x14ac:dyDescent="0.25">
      <c r="Y147" s="2"/>
      <c r="Z147" s="4"/>
      <c r="AA147"/>
      <c r="AB147" s="1"/>
      <c r="AC147" s="7"/>
    </row>
    <row r="148" spans="25:29" x14ac:dyDescent="0.25">
      <c r="Y148" s="2"/>
      <c r="Z148" s="4"/>
      <c r="AA148"/>
      <c r="AB148" s="1"/>
      <c r="AC148" s="7"/>
    </row>
    <row r="149" spans="25:29" x14ac:dyDescent="0.25">
      <c r="Y149" s="2"/>
      <c r="Z149" s="4"/>
      <c r="AA149"/>
      <c r="AB149" s="1"/>
      <c r="AC149" s="7"/>
    </row>
    <row r="150" spans="25:29" x14ac:dyDescent="0.25">
      <c r="Y150" s="2"/>
      <c r="Z150" s="4"/>
      <c r="AA150"/>
      <c r="AB150" s="1"/>
      <c r="AC150" s="7"/>
    </row>
    <row r="151" spans="25:29" x14ac:dyDescent="0.25">
      <c r="Y151" s="2"/>
      <c r="Z151" s="4"/>
      <c r="AA151"/>
      <c r="AB151" s="1"/>
      <c r="AC151" s="7"/>
    </row>
    <row r="152" spans="25:29" x14ac:dyDescent="0.25">
      <c r="Y152" s="2"/>
      <c r="Z152" s="4"/>
      <c r="AA152"/>
      <c r="AB152" s="1"/>
      <c r="AC152" s="7"/>
    </row>
    <row r="153" spans="25:29" x14ac:dyDescent="0.25">
      <c r="Y153" s="2"/>
      <c r="Z153" s="4"/>
      <c r="AA153"/>
      <c r="AB153" s="1"/>
      <c r="AC153" s="7"/>
    </row>
    <row r="154" spans="25:29" x14ac:dyDescent="0.25">
      <c r="Y154" s="2"/>
      <c r="Z154" s="4"/>
      <c r="AA154"/>
      <c r="AB154" s="1"/>
      <c r="AC154" s="7"/>
    </row>
    <row r="155" spans="25:29" x14ac:dyDescent="0.25">
      <c r="Y155" s="2"/>
      <c r="Z155" s="4"/>
      <c r="AA155"/>
      <c r="AB155" s="1"/>
      <c r="AC155" s="7"/>
    </row>
    <row r="156" spans="25:29" x14ac:dyDescent="0.25">
      <c r="Y156" s="2"/>
      <c r="Z156" s="4"/>
      <c r="AA156"/>
      <c r="AB156" s="1"/>
      <c r="AC156" s="7"/>
    </row>
    <row r="157" spans="25:29" x14ac:dyDescent="0.25">
      <c r="Y157" s="2"/>
      <c r="Z157" s="4"/>
      <c r="AA157"/>
      <c r="AB157" s="1"/>
      <c r="AC157" s="7"/>
    </row>
    <row r="158" spans="25:29" x14ac:dyDescent="0.25">
      <c r="Y158" s="2"/>
      <c r="Z158" s="4"/>
      <c r="AA158"/>
      <c r="AB158" s="1"/>
      <c r="AC158" s="7"/>
    </row>
    <row r="159" spans="25:29" x14ac:dyDescent="0.25">
      <c r="Y159" s="2"/>
      <c r="Z159" s="4"/>
      <c r="AA159"/>
      <c r="AB159" s="1"/>
      <c r="AC159" s="7"/>
    </row>
    <row r="160" spans="25:29" x14ac:dyDescent="0.25">
      <c r="Y160" s="2"/>
      <c r="Z160" s="4"/>
      <c r="AA160"/>
      <c r="AB160" s="1"/>
      <c r="AC160" s="7"/>
    </row>
    <row r="161" spans="25:29" x14ac:dyDescent="0.25">
      <c r="Y161" s="2"/>
      <c r="Z161" s="4"/>
      <c r="AA161"/>
      <c r="AB161" s="1"/>
      <c r="AC161" s="7"/>
    </row>
    <row r="162" spans="25:29" x14ac:dyDescent="0.25">
      <c r="Y162" s="2"/>
      <c r="Z162" s="4"/>
      <c r="AA162"/>
      <c r="AB162" s="1"/>
      <c r="AC162" s="7"/>
    </row>
    <row r="163" spans="25:29" x14ac:dyDescent="0.25">
      <c r="Y163" s="2"/>
      <c r="Z163" s="4"/>
      <c r="AA163"/>
      <c r="AB163" s="1"/>
      <c r="AC163" s="7"/>
    </row>
    <row r="164" spans="25:29" x14ac:dyDescent="0.25">
      <c r="Y164" s="2"/>
      <c r="Z164" s="4"/>
      <c r="AA164"/>
      <c r="AB164" s="1"/>
      <c r="AC164" s="7"/>
    </row>
    <row r="165" spans="25:29" x14ac:dyDescent="0.25">
      <c r="Y165" s="2"/>
      <c r="Z165" s="4"/>
      <c r="AA165"/>
      <c r="AB165" s="1"/>
      <c r="AC165" s="7"/>
    </row>
    <row r="166" spans="25:29" x14ac:dyDescent="0.25">
      <c r="Y166" s="2"/>
      <c r="Z166" s="4"/>
      <c r="AA166"/>
      <c r="AB166" s="1"/>
      <c r="AC166" s="7"/>
    </row>
    <row r="167" spans="25:29" x14ac:dyDescent="0.25">
      <c r="Y167" s="2"/>
      <c r="Z167" s="4"/>
      <c r="AA167"/>
      <c r="AB167" s="1"/>
      <c r="AC167" s="7"/>
    </row>
    <row r="168" spans="25:29" x14ac:dyDescent="0.25">
      <c r="Y168" s="2"/>
      <c r="Z168" s="4"/>
      <c r="AA168"/>
      <c r="AB168" s="1"/>
      <c r="AC168" s="7"/>
    </row>
    <row r="169" spans="25:29" x14ac:dyDescent="0.25">
      <c r="Y169" s="2"/>
      <c r="Z169" s="4"/>
      <c r="AA169"/>
      <c r="AB169" s="1"/>
      <c r="AC169" s="7"/>
    </row>
    <row r="170" spans="25:29" x14ac:dyDescent="0.25">
      <c r="Y170" s="2"/>
      <c r="Z170" s="4"/>
      <c r="AA170"/>
      <c r="AB170" s="1"/>
      <c r="AC170" s="7"/>
    </row>
    <row r="171" spans="25:29" x14ac:dyDescent="0.25">
      <c r="Y171" s="2"/>
      <c r="Z171" s="4"/>
      <c r="AA171"/>
      <c r="AB171" s="1"/>
      <c r="AC171" s="7"/>
    </row>
    <row r="172" spans="25:29" x14ac:dyDescent="0.25">
      <c r="Y172" s="2"/>
      <c r="Z172" s="4"/>
      <c r="AA172"/>
      <c r="AB172" s="1"/>
      <c r="AC172" s="7"/>
    </row>
    <row r="173" spans="25:29" x14ac:dyDescent="0.25">
      <c r="Y173" s="2"/>
      <c r="Z173" s="4"/>
      <c r="AA173"/>
      <c r="AB173" s="1"/>
      <c r="AC173" s="7"/>
    </row>
    <row r="174" spans="25:29" x14ac:dyDescent="0.25">
      <c r="Y174" s="2"/>
      <c r="Z174" s="4"/>
      <c r="AA174"/>
      <c r="AB174" s="1"/>
      <c r="AC174" s="7"/>
    </row>
    <row r="175" spans="25:29" x14ac:dyDescent="0.25">
      <c r="Y175" s="2"/>
      <c r="Z175" s="4"/>
      <c r="AA175"/>
      <c r="AB175" s="1"/>
      <c r="AC175" s="7"/>
    </row>
    <row r="176" spans="25:29" x14ac:dyDescent="0.25">
      <c r="Y176" s="2"/>
      <c r="Z176" s="4"/>
      <c r="AA176"/>
      <c r="AB176" s="1"/>
      <c r="AC176" s="7"/>
    </row>
    <row r="177" spans="25:29" x14ac:dyDescent="0.25">
      <c r="Y177" s="2"/>
      <c r="Z177" s="4"/>
      <c r="AA177"/>
      <c r="AB177" s="1"/>
      <c r="AC177" s="7"/>
    </row>
    <row r="178" spans="25:29" x14ac:dyDescent="0.25">
      <c r="Y178" s="2"/>
      <c r="Z178" s="4"/>
      <c r="AA178"/>
      <c r="AB178" s="1"/>
      <c r="AC178" s="7"/>
    </row>
    <row r="179" spans="25:29" x14ac:dyDescent="0.25">
      <c r="Y179" s="2"/>
      <c r="Z179" s="4"/>
      <c r="AA179"/>
      <c r="AB179" s="1"/>
      <c r="AC179" s="7"/>
    </row>
    <row r="180" spans="25:29" x14ac:dyDescent="0.25">
      <c r="Y180" s="2"/>
      <c r="Z180" s="4"/>
      <c r="AA180"/>
      <c r="AB180" s="1"/>
      <c r="AC180" s="7"/>
    </row>
    <row r="181" spans="25:29" x14ac:dyDescent="0.25">
      <c r="Y181" s="2"/>
      <c r="Z181" s="4"/>
      <c r="AA181"/>
      <c r="AB181" s="1"/>
      <c r="AC181" s="7"/>
    </row>
    <row r="182" spans="25:29" x14ac:dyDescent="0.25">
      <c r="Y182" s="2"/>
      <c r="Z182" s="4"/>
      <c r="AA182"/>
      <c r="AB182" s="1"/>
      <c r="AC182" s="7"/>
    </row>
    <row r="183" spans="25:29" x14ac:dyDescent="0.25">
      <c r="Y183" s="2"/>
      <c r="Z183" s="4"/>
      <c r="AA183"/>
      <c r="AB183" s="1"/>
      <c r="AC183" s="7"/>
    </row>
    <row r="184" spans="25:29" x14ac:dyDescent="0.25">
      <c r="Y184" s="2"/>
      <c r="Z184" s="4"/>
      <c r="AA184"/>
      <c r="AB184" s="1"/>
      <c r="AC184" s="7"/>
    </row>
    <row r="185" spans="25:29" x14ac:dyDescent="0.25">
      <c r="Y185" s="2"/>
      <c r="Z185" s="4"/>
      <c r="AA185"/>
      <c r="AB185" s="1"/>
      <c r="AC185" s="7"/>
    </row>
    <row r="186" spans="25:29" x14ac:dyDescent="0.25">
      <c r="Y186" s="2"/>
      <c r="Z186" s="4"/>
      <c r="AA186"/>
      <c r="AB186" s="1"/>
      <c r="AC186" s="7"/>
    </row>
    <row r="187" spans="25:29" x14ac:dyDescent="0.25">
      <c r="Y187" s="2"/>
      <c r="Z187" s="4"/>
      <c r="AA187"/>
      <c r="AB187" s="1"/>
      <c r="AC187" s="7"/>
    </row>
    <row r="188" spans="25:29" x14ac:dyDescent="0.25">
      <c r="Y188" s="2"/>
      <c r="Z188" s="4"/>
      <c r="AA188"/>
      <c r="AB188" s="1"/>
      <c r="AC188" s="7"/>
    </row>
    <row r="189" spans="25:29" x14ac:dyDescent="0.25">
      <c r="Y189" s="2"/>
      <c r="Z189" s="4"/>
      <c r="AA189"/>
      <c r="AB189" s="1"/>
      <c r="AC189" s="7"/>
    </row>
    <row r="190" spans="25:29" x14ac:dyDescent="0.25">
      <c r="Y190" s="2"/>
      <c r="Z190" s="4"/>
      <c r="AA190"/>
      <c r="AB190" s="1"/>
      <c r="AC190" s="7"/>
    </row>
    <row r="191" spans="25:29" x14ac:dyDescent="0.25">
      <c r="Y191" s="2"/>
      <c r="Z191" s="4"/>
      <c r="AA191"/>
      <c r="AB191" s="1"/>
      <c r="AC191" s="7"/>
    </row>
    <row r="192" spans="25:29" x14ac:dyDescent="0.25">
      <c r="Y192" s="2"/>
      <c r="Z192" s="4"/>
      <c r="AA192"/>
      <c r="AB192" s="1"/>
      <c r="AC192" s="7"/>
    </row>
    <row r="193" spans="25:29" x14ac:dyDescent="0.25">
      <c r="Y193" s="2"/>
      <c r="Z193" s="4"/>
      <c r="AA193"/>
      <c r="AB193" s="1"/>
      <c r="AC193" s="7"/>
    </row>
    <row r="194" spans="25:29" x14ac:dyDescent="0.25">
      <c r="Y194" s="2"/>
      <c r="Z194" s="4"/>
      <c r="AA194"/>
      <c r="AB194" s="1"/>
      <c r="AC194" s="7"/>
    </row>
    <row r="195" spans="25:29" x14ac:dyDescent="0.25">
      <c r="Y195" s="2"/>
      <c r="Z195" s="4"/>
      <c r="AA195"/>
      <c r="AB195" s="1"/>
      <c r="AC195" s="7"/>
    </row>
    <row r="196" spans="25:29" x14ac:dyDescent="0.25">
      <c r="Y196" s="2"/>
      <c r="Z196" s="4"/>
      <c r="AA196"/>
      <c r="AB196" s="1"/>
      <c r="AC196" s="7"/>
    </row>
    <row r="197" spans="25:29" x14ac:dyDescent="0.25">
      <c r="Y197" s="2"/>
      <c r="Z197" s="4"/>
      <c r="AA197"/>
      <c r="AB197" s="1"/>
      <c r="AC197" s="7"/>
    </row>
    <row r="198" spans="25:29" x14ac:dyDescent="0.25">
      <c r="Y198" s="2"/>
      <c r="Z198" s="4"/>
      <c r="AA198"/>
      <c r="AB198" s="1"/>
      <c r="AC198" s="7"/>
    </row>
    <row r="199" spans="25:29" x14ac:dyDescent="0.25">
      <c r="Y199" s="2"/>
      <c r="Z199" s="4"/>
      <c r="AA199"/>
      <c r="AB199" s="1"/>
      <c r="AC199" s="7"/>
    </row>
    <row r="200" spans="25:29" x14ac:dyDescent="0.25">
      <c r="Y200" s="2"/>
      <c r="Z200" s="4"/>
      <c r="AA200"/>
      <c r="AB200" s="1"/>
      <c r="AC200" s="7"/>
    </row>
    <row r="201" spans="25:29" x14ac:dyDescent="0.25">
      <c r="Y201" s="2"/>
      <c r="Z201" s="4"/>
      <c r="AA201"/>
      <c r="AB201" s="1"/>
      <c r="AC201" s="7"/>
    </row>
    <row r="202" spans="25:29" x14ac:dyDescent="0.25">
      <c r="Y202" s="2"/>
      <c r="Z202" s="4"/>
      <c r="AA202"/>
      <c r="AB202" s="1"/>
      <c r="AC202" s="7"/>
    </row>
    <row r="203" spans="25:29" ht="13.5" customHeight="1" x14ac:dyDescent="0.25">
      <c r="Y203" s="2"/>
      <c r="Z203" s="4"/>
      <c r="AA203"/>
      <c r="AB203" s="1"/>
      <c r="AC203" s="7"/>
    </row>
    <row r="204" spans="25:29" x14ac:dyDescent="0.25">
      <c r="Y204" s="2"/>
      <c r="Z204" s="4"/>
      <c r="AA204"/>
      <c r="AB204" s="1"/>
      <c r="AC204" s="7"/>
    </row>
    <row r="205" spans="25:29" x14ac:dyDescent="0.25">
      <c r="Y205" s="2"/>
      <c r="Z205" s="4"/>
      <c r="AA205"/>
      <c r="AB205" s="1"/>
      <c r="AC205" s="7"/>
    </row>
    <row r="206" spans="25:29" x14ac:dyDescent="0.25">
      <c r="Y206" s="2"/>
      <c r="Z206" s="4"/>
      <c r="AA206"/>
      <c r="AB206" s="1"/>
      <c r="AC206" s="7"/>
    </row>
    <row r="207" spans="25:29" x14ac:dyDescent="0.25">
      <c r="Y207" s="2"/>
      <c r="Z207" s="4"/>
      <c r="AA207"/>
      <c r="AB207" s="1"/>
      <c r="AC207" s="7"/>
    </row>
    <row r="208" spans="25:29" x14ac:dyDescent="0.25">
      <c r="Y208" s="2"/>
      <c r="Z208" s="4"/>
      <c r="AA208"/>
      <c r="AB208" s="1"/>
      <c r="AC208" s="7"/>
    </row>
    <row r="209" spans="25:29" x14ac:dyDescent="0.25">
      <c r="Y209" s="2"/>
      <c r="Z209" s="4"/>
      <c r="AA209"/>
      <c r="AB209" s="1"/>
      <c r="AC209" s="7"/>
    </row>
    <row r="210" spans="25:29" x14ac:dyDescent="0.25">
      <c r="Y210" s="2"/>
      <c r="Z210" s="4"/>
      <c r="AA210"/>
      <c r="AB210" s="1"/>
      <c r="AC210" s="7"/>
    </row>
    <row r="211" spans="25:29" x14ac:dyDescent="0.25">
      <c r="Y211" s="2"/>
      <c r="Z211" s="4"/>
      <c r="AA211"/>
      <c r="AB211" s="1"/>
      <c r="AC211" s="7"/>
    </row>
    <row r="212" spans="25:29" x14ac:dyDescent="0.25">
      <c r="Y212" s="2"/>
      <c r="Z212" s="4"/>
      <c r="AA212"/>
      <c r="AB212" s="1"/>
      <c r="AC212" s="7"/>
    </row>
    <row r="213" spans="25:29" x14ac:dyDescent="0.25">
      <c r="Y213" s="2"/>
      <c r="Z213" s="4"/>
      <c r="AA213"/>
      <c r="AB213" s="1"/>
      <c r="AC213" s="7"/>
    </row>
    <row r="214" spans="25:29" x14ac:dyDescent="0.25">
      <c r="Y214" s="2"/>
      <c r="Z214" s="4"/>
      <c r="AA214"/>
      <c r="AB214" s="1"/>
      <c r="AC214" s="7"/>
    </row>
    <row r="215" spans="25:29" x14ac:dyDescent="0.25">
      <c r="Y215" s="2"/>
      <c r="Z215" s="4"/>
      <c r="AA215"/>
      <c r="AB215" s="1"/>
      <c r="AC215" s="7"/>
    </row>
    <row r="216" spans="25:29" x14ac:dyDescent="0.25">
      <c r="Y216" s="2"/>
      <c r="Z216" s="4"/>
      <c r="AA216"/>
      <c r="AB216" s="1"/>
      <c r="AC216" s="7"/>
    </row>
    <row r="217" spans="25:29" x14ac:dyDescent="0.25">
      <c r="Y217" s="2"/>
      <c r="Z217" s="4"/>
      <c r="AA217"/>
      <c r="AB217" s="1"/>
      <c r="AC217" s="7"/>
    </row>
    <row r="218" spans="25:29" x14ac:dyDescent="0.25">
      <c r="Y218" s="2"/>
      <c r="Z218" s="4"/>
      <c r="AA218"/>
      <c r="AB218" s="1"/>
      <c r="AC218" s="7"/>
    </row>
    <row r="219" spans="25:29" x14ac:dyDescent="0.25">
      <c r="Y219" s="2"/>
      <c r="Z219" s="4"/>
      <c r="AA219"/>
      <c r="AB219" s="1"/>
      <c r="AC219" s="7"/>
    </row>
    <row r="220" spans="25:29" x14ac:dyDescent="0.25">
      <c r="Y220" s="2"/>
      <c r="Z220" s="4"/>
      <c r="AA220"/>
      <c r="AB220" s="1"/>
      <c r="AC220" s="7"/>
    </row>
    <row r="221" spans="25:29" x14ac:dyDescent="0.25">
      <c r="Y221" s="2"/>
      <c r="Z221" s="4"/>
      <c r="AA221"/>
      <c r="AB221" s="1"/>
      <c r="AC221" s="7"/>
    </row>
    <row r="222" spans="25:29" x14ac:dyDescent="0.25">
      <c r="Y222" s="2"/>
      <c r="Z222" s="4"/>
      <c r="AA222"/>
      <c r="AB222" s="1"/>
      <c r="AC222" s="7"/>
    </row>
    <row r="223" spans="25:29" x14ac:dyDescent="0.25">
      <c r="Y223" s="2"/>
      <c r="Z223" s="4"/>
      <c r="AA223"/>
      <c r="AB223" s="1"/>
      <c r="AC223" s="7"/>
    </row>
    <row r="224" spans="25:29" x14ac:dyDescent="0.25">
      <c r="Y224" s="2"/>
      <c r="Z224" s="4"/>
      <c r="AA224"/>
      <c r="AB224" s="1"/>
      <c r="AC224" s="7"/>
    </row>
    <row r="225" spans="25:29" x14ac:dyDescent="0.25">
      <c r="Y225" s="2"/>
      <c r="Z225" s="4"/>
      <c r="AA225"/>
      <c r="AB225" s="1"/>
      <c r="AC225" s="7"/>
    </row>
    <row r="226" spans="25:29" x14ac:dyDescent="0.25">
      <c r="Y226" s="2"/>
      <c r="Z226" s="4"/>
      <c r="AA226"/>
      <c r="AB226" s="1"/>
      <c r="AC226" s="7"/>
    </row>
    <row r="227" spans="25:29" x14ac:dyDescent="0.25">
      <c r="Y227" s="2"/>
      <c r="Z227" s="4"/>
      <c r="AA227"/>
      <c r="AB227" s="1"/>
      <c r="AC227" s="7"/>
    </row>
    <row r="228" spans="25:29" x14ac:dyDescent="0.25">
      <c r="Y228" s="2"/>
      <c r="Z228" s="4"/>
      <c r="AA228"/>
      <c r="AB228" s="1"/>
      <c r="AC228" s="7"/>
    </row>
    <row r="229" spans="25:29" x14ac:dyDescent="0.25">
      <c r="Y229" s="2"/>
      <c r="Z229" s="4"/>
      <c r="AA229"/>
      <c r="AB229" s="1"/>
      <c r="AC229" s="7"/>
    </row>
    <row r="230" spans="25:29" x14ac:dyDescent="0.25">
      <c r="Y230" s="2"/>
      <c r="Z230" s="4"/>
      <c r="AA230"/>
      <c r="AB230" s="1"/>
      <c r="AC230" s="7"/>
    </row>
    <row r="231" spans="25:29" x14ac:dyDescent="0.25">
      <c r="Y231" s="2"/>
      <c r="Z231" s="4"/>
      <c r="AA231"/>
      <c r="AB231" s="1"/>
      <c r="AC231" s="7"/>
    </row>
    <row r="232" spans="25:29" x14ac:dyDescent="0.25">
      <c r="Y232" s="2"/>
      <c r="Z232" s="4"/>
      <c r="AA232"/>
      <c r="AB232" s="1"/>
      <c r="AC232" s="7"/>
    </row>
  </sheetData>
  <phoneticPr fontId="3" type="noConversion"/>
  <conditionalFormatting sqref="A2:A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728">
    <cfRule type="cellIs" dxfId="52" priority="9" operator="equal">
      <formula>"Solicitada Nova Amostra"</formula>
    </cfRule>
  </conditionalFormatting>
  <conditionalFormatting sqref="J2:J1728">
    <cfRule type="cellIs" dxfId="51" priority="11" operator="equal">
      <formula>"Liberado Técnico"</formula>
    </cfRule>
  </conditionalFormatting>
  <conditionalFormatting sqref="K1:K1048576">
    <cfRule type="containsText" dxfId="50" priority="13" operator="containsText" text="Prioridade">
      <formula>NOT(ISERROR(SEARCH("Prioridade",K1)))</formula>
    </cfRule>
    <cfRule type="containsText" dxfId="49" priority="14" operator="containsText" text="Urgência">
      <formula>NOT(ISERROR(SEARCH("Urgência",K1)))</formula>
    </cfRule>
  </conditionalFormatting>
  <conditionalFormatting sqref="R1 R7:R1048576">
    <cfRule type="duplicateValues" dxfId="48" priority="6"/>
  </conditionalFormatting>
  <conditionalFormatting sqref="R2:R6">
    <cfRule type="duplicateValues" dxfId="47" priority="5"/>
  </conditionalFormatting>
  <conditionalFormatting sqref="C1:D1">
    <cfRule type="duplicateValues" dxfId="46" priority="4"/>
  </conditionalFormatting>
  <conditionalFormatting sqref="O1">
    <cfRule type="duplicateValues" dxfId="45" priority="2"/>
  </conditionalFormatting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qref="J2:J6" xr:uid="{982EE5F0-4C2A-4306-BF4F-0DCC598B79C1}"/>
  </dataValidations>
  <pageMargins left="0.7" right="0.7" top="0.75" bottom="0.75" header="0.3" footer="0.3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521A58-76B2-46A2-800E-55C67A213056}">
          <x14:formula1>
            <xm:f>'Opções de status'!$E$1:$E$4</xm:f>
          </x14:formula1>
          <xm:sqref>K2:K6</xm:sqref>
        </x14:dataValidation>
        <x14:dataValidation type="list" allowBlank="1" showInputMessage="1" showErrorMessage="1" xr:uid="{3B3C7206-38F6-4352-B1B8-422D346AD92E}">
          <x14:formula1>
            <xm:f>'Opções de status'!$A:$A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72-9F59-4F3E-94F9-C09AC96DAD1A}">
  <sheetPr>
    <pageSetUpPr fitToPage="1"/>
  </sheetPr>
  <dimension ref="A1:AL9"/>
  <sheetViews>
    <sheetView zoomScale="70" zoomScaleNormal="70" workbookViewId="0">
      <selection activeCell="S2" sqref="S2:S6"/>
    </sheetView>
  </sheetViews>
  <sheetFormatPr defaultColWidth="20.42578125" defaultRowHeight="15" x14ac:dyDescent="0.25"/>
  <cols>
    <col min="1" max="1" width="12.5703125" style="7" bestFit="1" customWidth="1"/>
    <col min="2" max="2" width="19.5703125" style="2" bestFit="1" customWidth="1"/>
    <col min="3" max="3" width="16.42578125" style="4" bestFit="1" customWidth="1"/>
    <col min="4" max="4" width="16.42578125" style="4" customWidth="1"/>
    <col min="5" max="5" width="23.85546875" style="4" customWidth="1"/>
    <col min="6" max="6" width="17.5703125" style="3" customWidth="1"/>
    <col min="7" max="7" width="18.5703125" style="2" bestFit="1" customWidth="1"/>
    <col min="8" max="8" width="17.28515625" customWidth="1"/>
    <col min="9" max="9" width="14" style="2" bestFit="1" customWidth="1"/>
    <col min="10" max="10" width="29.28515625" bestFit="1" customWidth="1"/>
    <col min="11" max="11" width="15.85546875" bestFit="1" customWidth="1"/>
    <col min="12" max="12" width="13.85546875" style="3" customWidth="1"/>
    <col min="13" max="13" width="29.5703125" customWidth="1"/>
    <col min="14" max="14" width="12.42578125" bestFit="1" customWidth="1"/>
    <col min="15" max="15" width="21" style="15" bestFit="1" customWidth="1"/>
    <col min="16" max="16" width="17.28515625" style="24" customWidth="1"/>
    <col min="17" max="17" width="32.28515625" customWidth="1"/>
    <col min="18" max="18" width="20" style="6" customWidth="1"/>
    <col min="19" max="19" width="24.5703125" style="2" customWidth="1"/>
    <col min="20" max="20" width="15" style="2" bestFit="1" customWidth="1"/>
    <col min="21" max="21" width="11" customWidth="1"/>
    <col min="22" max="22" width="13.42578125" style="2" bestFit="1" customWidth="1"/>
    <col min="23" max="23" width="61.140625" style="2" customWidth="1"/>
    <col min="24" max="24" width="23.85546875" style="2" customWidth="1"/>
    <col min="25" max="25" width="15.7109375" style="4" customWidth="1"/>
    <col min="26" max="26" width="21.7109375" style="2" customWidth="1"/>
    <col min="27" max="27" width="47.140625" style="6" bestFit="1" customWidth="1"/>
    <col min="28" max="28" width="60.7109375" style="6" bestFit="1" customWidth="1"/>
    <col min="29" max="29" width="21" style="2" customWidth="1"/>
    <col min="30" max="30" width="23.28515625" style="2" customWidth="1"/>
    <col min="31" max="31" width="10.42578125" bestFit="1" customWidth="1"/>
    <col min="32" max="32" width="20.5703125" customWidth="1"/>
    <col min="33" max="33" width="17.5703125" customWidth="1"/>
    <col min="34" max="34" width="13.28515625" style="2" bestFit="1" customWidth="1"/>
    <col min="35" max="35" width="148" style="4" customWidth="1"/>
    <col min="37" max="37" width="20.42578125" style="1"/>
    <col min="38" max="38" width="20.42578125" style="7"/>
  </cols>
  <sheetData>
    <row r="1" spans="1:33" s="2" customFormat="1" ht="45" x14ac:dyDescent="0.25">
      <c r="A1" s="11" t="s">
        <v>33</v>
      </c>
      <c r="B1" s="12" t="s">
        <v>34</v>
      </c>
      <c r="C1" s="14" t="s">
        <v>35</v>
      </c>
      <c r="D1" s="14" t="s">
        <v>0</v>
      </c>
      <c r="E1" s="12" t="s">
        <v>223</v>
      </c>
      <c r="F1" s="17" t="s">
        <v>221</v>
      </c>
      <c r="G1" s="12" t="s">
        <v>160</v>
      </c>
      <c r="H1" s="12" t="s">
        <v>36</v>
      </c>
      <c r="I1" s="14" t="s">
        <v>37</v>
      </c>
      <c r="J1" s="11" t="s">
        <v>38</v>
      </c>
      <c r="K1" s="14" t="s">
        <v>39</v>
      </c>
      <c r="L1" s="17" t="s">
        <v>40</v>
      </c>
      <c r="M1" s="11" t="s">
        <v>41</v>
      </c>
      <c r="N1" s="11" t="s">
        <v>163</v>
      </c>
      <c r="O1" s="12" t="s">
        <v>222</v>
      </c>
      <c r="P1" s="21" t="s">
        <v>220</v>
      </c>
      <c r="Q1" s="14" t="s">
        <v>224</v>
      </c>
      <c r="R1" s="13" t="s">
        <v>42</v>
      </c>
      <c r="S1" s="12" t="s">
        <v>43</v>
      </c>
      <c r="T1" s="12" t="s">
        <v>44</v>
      </c>
      <c r="U1" s="12" t="s">
        <v>45</v>
      </c>
      <c r="V1" s="12" t="s">
        <v>46</v>
      </c>
      <c r="W1" s="12" t="s">
        <v>47</v>
      </c>
      <c r="X1" s="14" t="s">
        <v>48</v>
      </c>
      <c r="Y1" s="13" t="s">
        <v>49</v>
      </c>
      <c r="Z1" s="14" t="s">
        <v>50</v>
      </c>
      <c r="AA1" s="14" t="s">
        <v>51</v>
      </c>
      <c r="AB1" s="14" t="s">
        <v>106</v>
      </c>
      <c r="AC1" s="11" t="s">
        <v>52</v>
      </c>
      <c r="AD1" s="11" t="s">
        <v>53</v>
      </c>
      <c r="AE1" s="11" t="s">
        <v>54</v>
      </c>
      <c r="AF1" s="11" t="s">
        <v>55</v>
      </c>
      <c r="AG1" s="11" t="s">
        <v>56</v>
      </c>
    </row>
    <row r="2" spans="1:33" ht="15" customHeight="1" x14ac:dyDescent="0.25">
      <c r="A2" s="28">
        <f ca="1"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f>
        <v>19.427159953709634</v>
      </c>
      <c r="B2" s="2" t="s">
        <v>65</v>
      </c>
      <c r="C2" s="4">
        <v>45126.34097222222</v>
      </c>
      <c r="D2" s="10">
        <f>DBMol[[#This Row],[Triagem]]</f>
        <v>45126.34097222222</v>
      </c>
      <c r="E2" s="4">
        <v>45126.416666666664</v>
      </c>
      <c r="F2" s="3" t="s">
        <v>206</v>
      </c>
      <c r="G2" s="20" t="str" cm="1">
        <f t="array" aca="1" ref="G2" ca="1">_xlfn.IFNA(LOOKUP(2,1/('[1]Controle de Preparo'!$E341:$E2339=DBMol[[#This Row],[ID Tubo]]),'[1]Controle de Preparo'!$D341:$D2339),"-")</f>
        <v>-</v>
      </c>
      <c r="H2" s="4"/>
      <c r="I2" s="2">
        <v>19</v>
      </c>
      <c r="J2" s="9" t="str">
        <f>_xlfn.IFNA(VLOOKUP(DBMol[[#This Row],[Status Produção ]],'Opções de status'!$R$1:$S$50,2,FALSE),"-")</f>
        <v>Expedido</v>
      </c>
      <c r="K2" s="2" t="s">
        <v>24</v>
      </c>
      <c r="L2" s="48" t="s">
        <v>61</v>
      </c>
      <c r="M2" s="19" t="str">
        <f>VLOOKUP(L2,'Opções de status'!$J$1:$L$100,3,FALSE)</f>
        <v>BRCSM (BRCA+MLPA)</v>
      </c>
      <c r="N2" s="19" t="str">
        <f>VLOOKUP(DBMol[[#This Row],[Cd. Exame]],'Opções de status'!$J$2:$O$200,6,FALSE)</f>
        <v>NGS</v>
      </c>
      <c r="O2" s="15" t="s">
        <v>196</v>
      </c>
      <c r="P2" s="22"/>
      <c r="Q2" s="2"/>
      <c r="R2" s="22">
        <v>45146.333333333336</v>
      </c>
      <c r="S2" s="9" t="str" cm="1">
        <f t="array" aca="1" ref="S2" ca="1">DBMol[[#This Row],[ID]]&amp;" "&amp;TRIM(_xlfn.TEXTJOIN(".", TRUE, IF(MID(" "&amp;TRIM(MultiReplace(UPPER(W2),'Opções de status'!$X$2,'Opções de status'!$Y$2)), ROW($W$1:$W$4719), 1)=" ", ""&amp;MID(TRIM(MultiReplace(UPPER(W2),'Opções de status'!$X$2,'Opções de status'!$Y$2)), ROW($W$1:$W$4719), 1), "")))&amp;"."</f>
        <v>S-720 G.T.M.</v>
      </c>
      <c r="T2" s="20">
        <f ca="1">_xlfn.IFNA(VLOOKUP(DBMol[[#This Row],[ID Tubo]],'Controle Extração'!$A$1:$P$4337,14,FALSE),"-")</f>
        <v>45.3</v>
      </c>
      <c r="U2" s="20">
        <f ca="1">_xlfn.IFNA(VLOOKUP(DBMol[[#This Row],[ID Tubo]],'Controle Extração'!$A$1:$P$4337,15,FALSE),"-")</f>
        <v>1.86</v>
      </c>
      <c r="V2" s="20">
        <f ca="1">_xlfn.IFNA(VLOOKUP(DBMol[[#This Row],[ID Tubo]],'Controle Extração'!$A$1:$P$4337,16,FALSE),"-")</f>
        <v>28.1</v>
      </c>
      <c r="W2" s="2" t="s">
        <v>215</v>
      </c>
      <c r="X2" s="2" t="s">
        <v>105</v>
      </c>
      <c r="Y2" s="2" t="s">
        <v>105</v>
      </c>
      <c r="Z2" s="2" t="s">
        <v>105</v>
      </c>
      <c r="AA2" s="2" t="s">
        <v>105</v>
      </c>
      <c r="AB2" s="2"/>
      <c r="AC2" s="10">
        <f>IF(OR(DBMol[[#This Row],[Status Interno]]="Cancelado",DBMol[[#This Row],[Status Interno]]="Aguardando amostra"),"-",WORKDAY(DBMol[[#This Row],[Data Recebimento]],VLOOKUP(DBMol[[#This Row],[Cd. Exame]],'Opções de status'!$J$1:$M$200,4,FALSE)))</f>
        <v>45146</v>
      </c>
      <c r="AD2" s="8">
        <f>IF(OR(DBMol[[#This Row],[Status Interno]]="Cancelado",DBMol[[#This Row],[Status Interno]]="Aguardando amostra"),"-",IFERROR(NETWORKDAYS(DBMol[[#This Row],[Triagem]],DBMol[[#This Row],[Data Recebimento]]),"-"))</f>
        <v>1</v>
      </c>
      <c r="AE2" s="8">
        <f>IF(OR(DBMol[[#This Row],[Status Interno]]="Cancelado",DBMol[[#This Row],[Status Interno]]="Aguardando amostra"),"-",IFERROR(NETWORKDAYS(DBMol[[#This Row],[Triagem]],DBMol[[#This Row],[Data Produção
(entrega)]]),"-"))</f>
        <v>15</v>
      </c>
      <c r="AF2" s="8">
        <f>IF(OR(DBMol[[#This Row],[Status Interno]]="Cancelado",DBMol[[#This Row],[Status Interno]]="Aguardando amostra"),"-",IFERROR(NETWORKDAYS(DBMol[[#This Row],[Data Recebimento]],DBMol[[#This Row],[Data Produção
(entrega)]]),"-"))</f>
        <v>15</v>
      </c>
      <c r="AG2" s="8" t="str">
        <f>IF(OR(DBMol[[#This Row],[Status Interno]]="Cancelado",DBMol[[#This Row],[Status Interno]]="Aguardando amostra"),"-",IF(DBMol[[#This Row],[Data Liberação]]&lt;&gt;"",IFERROR(NETWORKDAYS(DBMol[[#This Row],[Data Recebimento]],DBMol[[#This Row],[Data Liberação]]),"-"),"-"))</f>
        <v>-</v>
      </c>
    </row>
    <row r="3" spans="1:33" ht="15" customHeight="1" x14ac:dyDescent="0.25">
      <c r="A3" s="28">
        <f ca="1"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f>
        <v>19.427159953709634</v>
      </c>
      <c r="B3" s="2" t="s">
        <v>65</v>
      </c>
      <c r="C3" s="4">
        <v>45126.34097222222</v>
      </c>
      <c r="D3" s="10">
        <f>DBMol[[#This Row],[Triagem]]</f>
        <v>45126.34097222222</v>
      </c>
      <c r="E3" s="4">
        <v>45126.416666666664</v>
      </c>
      <c r="F3" s="3" t="s">
        <v>207</v>
      </c>
      <c r="G3" s="20" t="str" cm="1">
        <f t="array" aca="1" ref="G3" ca="1">_xlfn.IFNA(LOOKUP(2,1/('[1]Controle de Preparo'!$E342:$E2340=DBMol[[#This Row],[ID Tubo]]),'[1]Controle de Preparo'!$D342:$D2340),"-")</f>
        <v>-</v>
      </c>
      <c r="H3" s="4"/>
      <c r="I3" s="2">
        <v>19</v>
      </c>
      <c r="J3" s="9" t="str">
        <f>_xlfn.IFNA(VLOOKUP(DBMol[[#This Row],[Status Produção ]],'Opções de status'!$R$1:$S$50,2,FALSE),"-")</f>
        <v>Expedido</v>
      </c>
      <c r="K3" s="2" t="s">
        <v>24</v>
      </c>
      <c r="L3" s="48" t="s">
        <v>61</v>
      </c>
      <c r="M3" s="19" t="str">
        <f>VLOOKUP(L3,'Opções de status'!$J$1:$L$100,3,FALSE)</f>
        <v>BRCSM (BRCA+MLPA)</v>
      </c>
      <c r="N3" s="19" t="str">
        <f>VLOOKUP(DBMol[[#This Row],[Cd. Exame]],'Opções de status'!$J$2:$O$200,6,FALSE)</f>
        <v>NGS</v>
      </c>
      <c r="O3" s="15" t="s">
        <v>196</v>
      </c>
      <c r="P3" s="22"/>
      <c r="Q3" s="2"/>
      <c r="R3" s="22">
        <v>45146.333333333336</v>
      </c>
      <c r="S3" s="9" t="str" cm="1">
        <f t="array" aca="1" ref="S3" ca="1">DBMol[[#This Row],[ID]]&amp;" "&amp;TRIM(_xlfn.TEXTJOIN(".", TRUE, IF(MID(" "&amp;TRIM(MultiReplace(UPPER(W3),'Opções de status'!$X$2,'Opções de status'!$Y$2)), ROW($W$1:$W$4719), 1)=" ", ""&amp;MID(TRIM(MultiReplace(UPPER(W3),'Opções de status'!$X$2,'Opções de status'!$Y$2)), ROW($W$1:$W$4719), 1), "")))&amp;"."</f>
        <v>S-721 T.A.P.</v>
      </c>
      <c r="T3" s="20">
        <f ca="1">_xlfn.IFNA(VLOOKUP(DBMol[[#This Row],[ID Tubo]],'Controle Extração'!$A$1:$P$4337,14,FALSE),"-")</f>
        <v>112.3</v>
      </c>
      <c r="U3" s="20">
        <f ca="1">_xlfn.IFNA(VLOOKUP(DBMol[[#This Row],[ID Tubo]],'Controle Extração'!$A$1:$P$4337,15,FALSE),"-")</f>
        <v>1.88</v>
      </c>
      <c r="V3" s="20" t="str">
        <f ca="1">_xlfn.IFNA(VLOOKUP(DBMol[[#This Row],[ID Tubo]],'Controle Extração'!$A$1:$P$4337,16,FALSE),"-")</f>
        <v>18,3 (1:5)</v>
      </c>
      <c r="W3" s="2" t="s">
        <v>216</v>
      </c>
      <c r="X3" s="2" t="s">
        <v>105</v>
      </c>
      <c r="Y3" s="2" t="s">
        <v>105</v>
      </c>
      <c r="Z3" s="2" t="s">
        <v>105</v>
      </c>
      <c r="AA3" s="2" t="s">
        <v>105</v>
      </c>
      <c r="AB3" s="2"/>
      <c r="AC3" s="10">
        <f>IF(OR(DBMol[[#This Row],[Status Interno]]="Cancelado",DBMol[[#This Row],[Status Interno]]="Aguardando amostra"),"-",WORKDAY(DBMol[[#This Row],[Data Recebimento]],VLOOKUP(DBMol[[#This Row],[Cd. Exame]],'Opções de status'!$J$1:$M$200,4,FALSE)))</f>
        <v>45146</v>
      </c>
      <c r="AD3" s="8">
        <f>IF(OR(DBMol[[#This Row],[Status Interno]]="Cancelado",DBMol[[#This Row],[Status Interno]]="Aguardando amostra"),"-",IFERROR(NETWORKDAYS(DBMol[[#This Row],[Triagem]],DBMol[[#This Row],[Data Recebimento]]),"-"))</f>
        <v>1</v>
      </c>
      <c r="AE3" s="8">
        <f>IF(OR(DBMol[[#This Row],[Status Interno]]="Cancelado",DBMol[[#This Row],[Status Interno]]="Aguardando amostra"),"-",IFERROR(NETWORKDAYS(DBMol[[#This Row],[Triagem]],DBMol[[#This Row],[Data Produção
(entrega)]]),"-"))</f>
        <v>15</v>
      </c>
      <c r="AF3" s="8">
        <f>IF(OR(DBMol[[#This Row],[Status Interno]]="Cancelado",DBMol[[#This Row],[Status Interno]]="Aguardando amostra"),"-",IFERROR(NETWORKDAYS(DBMol[[#This Row],[Data Recebimento]],DBMol[[#This Row],[Data Produção
(entrega)]]),"-"))</f>
        <v>15</v>
      </c>
      <c r="AG3" s="8" t="str">
        <f>IF(OR(DBMol[[#This Row],[Status Interno]]="Cancelado",DBMol[[#This Row],[Status Interno]]="Aguardando amostra"),"-",IF(DBMol[[#This Row],[Data Liberação]]&lt;&gt;"",IFERROR(NETWORKDAYS(DBMol[[#This Row],[Data Recebimento]],DBMol[[#This Row],[Data Liberação]]),"-"),"-"))</f>
        <v>-</v>
      </c>
    </row>
    <row r="4" spans="1:33" ht="15" customHeight="1" x14ac:dyDescent="0.25">
      <c r="A4" s="28">
        <f ca="1"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f>
        <v>19.427159953709634</v>
      </c>
      <c r="B4" s="2" t="s">
        <v>65</v>
      </c>
      <c r="C4" s="4">
        <v>45126.34097222222</v>
      </c>
      <c r="D4" s="10">
        <f>DBMol[[#This Row],[Triagem]]</f>
        <v>45126.34097222222</v>
      </c>
      <c r="E4" s="4">
        <v>45126.416666666664</v>
      </c>
      <c r="F4" s="3" t="s">
        <v>208</v>
      </c>
      <c r="G4" s="20" t="str" cm="1">
        <f t="array" aca="1" ref="G4" ca="1">_xlfn.IFNA(LOOKUP(2,1/('[1]Controle de Preparo'!$E343:$E2341=DBMol[[#This Row],[ID Tubo]]),'[1]Controle de Preparo'!$D343:$D2341),"-")</f>
        <v>-</v>
      </c>
      <c r="H4" s="4"/>
      <c r="I4" s="2">
        <v>19</v>
      </c>
      <c r="J4" s="9" t="str">
        <f>_xlfn.IFNA(VLOOKUP(DBMol[[#This Row],[Status Produção ]],'Opções de status'!$R$1:$S$50,2,FALSE),"-")</f>
        <v>Expedido</v>
      </c>
      <c r="K4" s="2" t="s">
        <v>24</v>
      </c>
      <c r="L4" s="48" t="s">
        <v>61</v>
      </c>
      <c r="M4" s="19" t="str">
        <f>VLOOKUP(L4,'Opções de status'!$J$1:$L$100,3,FALSE)</f>
        <v>BRCSM (BRCA+MLPA)</v>
      </c>
      <c r="N4" s="19" t="str">
        <f>VLOOKUP(DBMol[[#This Row],[Cd. Exame]],'Opções de status'!$J$2:$O$200,6,FALSE)</f>
        <v>NGS</v>
      </c>
      <c r="O4" s="15" t="s">
        <v>196</v>
      </c>
      <c r="P4" s="22"/>
      <c r="Q4" s="2"/>
      <c r="R4" s="22">
        <v>45146.333333333336</v>
      </c>
      <c r="S4" s="9" t="str" cm="1">
        <f t="array" aca="1" ref="S4" ca="1">DBMol[[#This Row],[ID]]&amp;" "&amp;TRIM(_xlfn.TEXTJOIN(".", TRUE, IF(MID(" "&amp;TRIM(MultiReplace(UPPER(W4),'Opções de status'!$X$2,'Opções de status'!$Y$2)), ROW($W$1:$W$4719), 1)=" ", ""&amp;MID(TRIM(MultiReplace(UPPER(W4),'Opções de status'!$X$2,'Opções de status'!$Y$2)), ROW($W$1:$W$4719), 1), "")))&amp;"."</f>
        <v>S-722 J.M.M.</v>
      </c>
      <c r="T4" s="20">
        <f ca="1">_xlfn.IFNA(VLOOKUP(DBMol[[#This Row],[ID Tubo]],'Controle Extração'!$A$1:$P$4337,14,FALSE),"-")</f>
        <v>124</v>
      </c>
      <c r="U4" s="20">
        <f ca="1">_xlfn.IFNA(VLOOKUP(DBMol[[#This Row],[ID Tubo]],'Controle Extração'!$A$1:$P$4337,15,FALSE),"-")</f>
        <v>1.86</v>
      </c>
      <c r="V4" s="20" t="str">
        <f ca="1">_xlfn.IFNA(VLOOKUP(DBMol[[#This Row],[ID Tubo]],'Controle Extração'!$A$1:$P$4337,16,FALSE),"-")</f>
        <v>12,2 (1:5)</v>
      </c>
      <c r="W4" s="2" t="s">
        <v>217</v>
      </c>
      <c r="X4" s="2" t="s">
        <v>105</v>
      </c>
      <c r="Y4" s="2" t="s">
        <v>105</v>
      </c>
      <c r="Z4" s="2" t="s">
        <v>105</v>
      </c>
      <c r="AA4" s="2" t="s">
        <v>105</v>
      </c>
      <c r="AB4" s="2"/>
      <c r="AC4" s="10">
        <f>IF(OR(DBMol[[#This Row],[Status Interno]]="Cancelado",DBMol[[#This Row],[Status Interno]]="Aguardando amostra"),"-",WORKDAY(DBMol[[#This Row],[Data Recebimento]],VLOOKUP(DBMol[[#This Row],[Cd. Exame]],'Opções de status'!$J$1:$M$200,4,FALSE)))</f>
        <v>45146</v>
      </c>
      <c r="AD4" s="8">
        <f>IF(OR(DBMol[[#This Row],[Status Interno]]="Cancelado",DBMol[[#This Row],[Status Interno]]="Aguardando amostra"),"-",IFERROR(NETWORKDAYS(DBMol[[#This Row],[Triagem]],DBMol[[#This Row],[Data Recebimento]]),"-"))</f>
        <v>1</v>
      </c>
      <c r="AE4" s="8">
        <f>IF(OR(DBMol[[#This Row],[Status Interno]]="Cancelado",DBMol[[#This Row],[Status Interno]]="Aguardando amostra"),"-",IFERROR(NETWORKDAYS(DBMol[[#This Row],[Triagem]],DBMol[[#This Row],[Data Produção
(entrega)]]),"-"))</f>
        <v>15</v>
      </c>
      <c r="AF4" s="8">
        <f>IF(OR(DBMol[[#This Row],[Status Interno]]="Cancelado",DBMol[[#This Row],[Status Interno]]="Aguardando amostra"),"-",IFERROR(NETWORKDAYS(DBMol[[#This Row],[Data Recebimento]],DBMol[[#This Row],[Data Produção
(entrega)]]),"-"))</f>
        <v>15</v>
      </c>
      <c r="AG4" s="8" t="str">
        <f>IF(OR(DBMol[[#This Row],[Status Interno]]="Cancelado",DBMol[[#This Row],[Status Interno]]="Aguardando amostra"),"-",IF(DBMol[[#This Row],[Data Liberação]]&lt;&gt;"",IFERROR(NETWORKDAYS(DBMol[[#This Row],[Data Recebimento]],DBMol[[#This Row],[Data Liberação]]),"-"),"-"))</f>
        <v>-</v>
      </c>
    </row>
    <row r="5" spans="1:33" ht="15" customHeight="1" x14ac:dyDescent="0.25">
      <c r="A5" s="28">
        <f ca="1"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f>
        <v>19.427159953709634</v>
      </c>
      <c r="B5" s="2" t="s">
        <v>65</v>
      </c>
      <c r="C5" s="4">
        <v>45126.342361111114</v>
      </c>
      <c r="D5" s="10">
        <f>DBMol[[#This Row],[Triagem]]</f>
        <v>45126.342361111114</v>
      </c>
      <c r="E5" s="4">
        <v>45126.416666666664</v>
      </c>
      <c r="F5" s="3" t="s">
        <v>209</v>
      </c>
      <c r="G5" s="20" t="str" cm="1">
        <f t="array" aca="1" ref="G5" ca="1">_xlfn.IFNA(LOOKUP(2,1/('[1]Controle de Preparo'!$E344:$E2342=DBMol[[#This Row],[ID Tubo]]),'[1]Controle de Preparo'!$D344:$D2342),"-")</f>
        <v>-</v>
      </c>
      <c r="H5" s="4"/>
      <c r="I5" s="2">
        <v>19</v>
      </c>
      <c r="J5" s="9" t="str">
        <f>_xlfn.IFNA(VLOOKUP(DBMol[[#This Row],[Status Produção ]],'Opções de status'!$R$1:$S$50,2,FALSE),"-")</f>
        <v>Expedido</v>
      </c>
      <c r="K5" s="2" t="s">
        <v>24</v>
      </c>
      <c r="L5" s="48" t="s">
        <v>62</v>
      </c>
      <c r="M5" s="19" t="str">
        <f>VLOOKUP(L5,'Opções de status'!$J$1:$L$100,3,FALSE)</f>
        <v>BRCNG (BRCA+CNV)</v>
      </c>
      <c r="N5" s="19" t="str">
        <f>VLOOKUP(DBMol[[#This Row],[Cd. Exame]],'Opções de status'!$J$2:$O$200,6,FALSE)</f>
        <v>NGS</v>
      </c>
      <c r="O5" s="15" t="s">
        <v>58</v>
      </c>
      <c r="P5" s="22"/>
      <c r="Q5" s="2"/>
      <c r="R5" s="22">
        <v>45146.333333333336</v>
      </c>
      <c r="S5" s="9" t="str" cm="1">
        <f t="array" aca="1" ref="S5" ca="1">DBMol[[#This Row],[ID]]&amp;" "&amp;TRIM(_xlfn.TEXTJOIN(".", TRUE, IF(MID(" "&amp;TRIM(MultiReplace(UPPER(W5),'Opções de status'!$X$2,'Opções de status'!$Y$2)), ROW($W$1:$W$4719), 1)=" ", ""&amp;MID(TRIM(MultiReplace(UPPER(W5),'Opções de status'!$X$2,'Opções de status'!$Y$2)), ROW($W$1:$W$4719), 1), "")))&amp;"."</f>
        <v>S-723 V.I.F.</v>
      </c>
      <c r="T5" s="20">
        <f ca="1">_xlfn.IFNA(VLOOKUP(DBMol[[#This Row],[ID Tubo]],'Controle Extração'!$A$1:$P$4337,14,FALSE),"-")</f>
        <v>11</v>
      </c>
      <c r="U5" s="20">
        <f ca="1">_xlfn.IFNA(VLOOKUP(DBMol[[#This Row],[ID Tubo]],'Controle Extração'!$A$1:$P$4337,15,FALSE),"-")</f>
        <v>1.92</v>
      </c>
      <c r="V5" s="20">
        <f ca="1">_xlfn.IFNA(VLOOKUP(DBMol[[#This Row],[ID Tubo]],'Controle Extração'!$A$1:$P$4337,16,FALSE),"-")</f>
        <v>0</v>
      </c>
      <c r="W5" s="2" t="s">
        <v>218</v>
      </c>
      <c r="X5" s="2" t="s">
        <v>105</v>
      </c>
      <c r="Y5" s="2" t="s">
        <v>105</v>
      </c>
      <c r="Z5" s="2" t="s">
        <v>105</v>
      </c>
      <c r="AA5" s="2" t="s">
        <v>105</v>
      </c>
      <c r="AB5" s="2"/>
      <c r="AC5" s="10">
        <f>IF(OR(DBMol[[#This Row],[Status Interno]]="Cancelado",DBMol[[#This Row],[Status Interno]]="Aguardando amostra"),"-",WORKDAY(DBMol[[#This Row],[Data Recebimento]],VLOOKUP(DBMol[[#This Row],[Cd. Exame]],'Opções de status'!$J$1:$M$200,4,FALSE)))</f>
        <v>45146</v>
      </c>
      <c r="AD5" s="8">
        <f>IF(OR(DBMol[[#This Row],[Status Interno]]="Cancelado",DBMol[[#This Row],[Status Interno]]="Aguardando amostra"),"-",IFERROR(NETWORKDAYS(DBMol[[#This Row],[Triagem]],DBMol[[#This Row],[Data Recebimento]]),"-"))</f>
        <v>1</v>
      </c>
      <c r="AE5" s="8">
        <f>IF(OR(DBMol[[#This Row],[Status Interno]]="Cancelado",DBMol[[#This Row],[Status Interno]]="Aguardando amostra"),"-",IFERROR(NETWORKDAYS(DBMol[[#This Row],[Triagem]],DBMol[[#This Row],[Data Produção
(entrega)]]),"-"))</f>
        <v>15</v>
      </c>
      <c r="AF5" s="8">
        <f>IF(OR(DBMol[[#This Row],[Status Interno]]="Cancelado",DBMol[[#This Row],[Status Interno]]="Aguardando amostra"),"-",IFERROR(NETWORKDAYS(DBMol[[#This Row],[Data Recebimento]],DBMol[[#This Row],[Data Produção
(entrega)]]),"-"))</f>
        <v>15</v>
      </c>
      <c r="AG5" s="8" t="str">
        <f>IF(OR(DBMol[[#This Row],[Status Interno]]="Cancelado",DBMol[[#This Row],[Status Interno]]="Aguardando amostra"),"-",IF(DBMol[[#This Row],[Data Liberação]]&lt;&gt;"",IFERROR(NETWORKDAYS(DBMol[[#This Row],[Data Recebimento]],DBMol[[#This Row],[Data Liberação]]),"-"),"-"))</f>
        <v>-</v>
      </c>
    </row>
    <row r="6" spans="1:33" ht="15" customHeight="1" x14ac:dyDescent="0.25">
      <c r="A6" s="28">
        <f ca="1">IF(OR(DBMol[[#This Row],[Status Interno]]="Cancelado",DBMol[[#This Row],[Status Interno]]="Liberado",DBMol[[#This Row],[Status Interno]]="Liberado Inconclusivo",DBMol[[#This Row],[Status Interno]]="Solicitada Nova Amostra"),"0",DBMol[[#This Row],[Data Produção
(entrega)]]-NOW())</f>
        <v>19.427159953709634</v>
      </c>
      <c r="B6" s="2" t="s">
        <v>65</v>
      </c>
      <c r="C6" s="4">
        <v>45126.342361111114</v>
      </c>
      <c r="D6" s="10">
        <f>DBMol[[#This Row],[Triagem]]</f>
        <v>45126.342361111114</v>
      </c>
      <c r="E6" s="4">
        <v>45126.416666666664</v>
      </c>
      <c r="F6" s="3" t="s">
        <v>210</v>
      </c>
      <c r="G6" s="20" t="str" cm="1">
        <f t="array" aca="1" ref="G6" ca="1">_xlfn.IFNA(LOOKUP(2,1/('[1]Controle de Preparo'!$E345:$E2343=DBMol[[#This Row],[ID Tubo]]),'[1]Controle de Preparo'!$D345:$D2343),"-")</f>
        <v>-</v>
      </c>
      <c r="H6" s="4"/>
      <c r="I6" s="2">
        <v>19</v>
      </c>
      <c r="J6" s="9" t="str">
        <f>_xlfn.IFNA(VLOOKUP(DBMol[[#This Row],[Status Produção ]],'Opções de status'!$R$1:$S$50,2,FALSE),"-")</f>
        <v>Expedido</v>
      </c>
      <c r="K6" s="2" t="s">
        <v>24</v>
      </c>
      <c r="L6" s="48" t="s">
        <v>62</v>
      </c>
      <c r="M6" s="19" t="str">
        <f>VLOOKUP(L6,'Opções de status'!$J$1:$L$100,3,FALSE)</f>
        <v>BRCNG (BRCA+CNV)</v>
      </c>
      <c r="N6" s="19" t="str">
        <f>VLOOKUP(DBMol[[#This Row],[Cd. Exame]],'Opções de status'!$J$2:$O$200,6,FALSE)</f>
        <v>NGS</v>
      </c>
      <c r="O6" s="15" t="s">
        <v>58</v>
      </c>
      <c r="P6" s="22"/>
      <c r="Q6" s="2"/>
      <c r="R6" s="22">
        <v>45146.333333333336</v>
      </c>
      <c r="S6" s="9" t="str" cm="1">
        <f t="array" aca="1" ref="S6" ca="1">DBMol[[#This Row],[ID]]&amp;" "&amp;TRIM(_xlfn.TEXTJOIN(".", TRUE, IF(MID(" "&amp;TRIM(MultiReplace(UPPER(W6),'Opções de status'!$X$2,'Opções de status'!$Y$2)), ROW($W$1:$W$4719), 1)=" ", ""&amp;MID(TRIM(MultiReplace(UPPER(W6),'Opções de status'!$X$2,'Opções de status'!$Y$2)), ROW($W$1:$W$4719), 1), "")))&amp;"."</f>
        <v>S-724 P.C.V.</v>
      </c>
      <c r="T6" s="20">
        <f ca="1">_xlfn.IFNA(VLOOKUP(DBMol[[#This Row],[ID Tubo]],'Controle Extração'!$A$1:$P$4337,14,FALSE),"-")</f>
        <v>210.2</v>
      </c>
      <c r="U6" s="20">
        <f ca="1">_xlfn.IFNA(VLOOKUP(DBMol[[#This Row],[ID Tubo]],'Controle Extração'!$A$1:$P$4337,15,FALSE),"-")</f>
        <v>1.88</v>
      </c>
      <c r="V6" s="20">
        <f ca="1">_xlfn.IFNA(VLOOKUP(DBMol[[#This Row],[ID Tubo]],'Controle Extração'!$A$1:$P$4337,16,FALSE),"-")</f>
        <v>18</v>
      </c>
      <c r="W6" s="2" t="s">
        <v>219</v>
      </c>
      <c r="X6" s="2" t="s">
        <v>105</v>
      </c>
      <c r="Y6" s="2" t="s">
        <v>105</v>
      </c>
      <c r="Z6" s="2" t="s">
        <v>105</v>
      </c>
      <c r="AA6" s="2" t="s">
        <v>105</v>
      </c>
      <c r="AB6" s="2"/>
      <c r="AC6" s="10">
        <f>IF(OR(DBMol[[#This Row],[Status Interno]]="Cancelado",DBMol[[#This Row],[Status Interno]]="Aguardando amostra"),"-",WORKDAY(DBMol[[#This Row],[Data Recebimento]],VLOOKUP(DBMol[[#This Row],[Cd. Exame]],'Opções de status'!$J$1:$M$200,4,FALSE)))</f>
        <v>45146</v>
      </c>
      <c r="AD6" s="8">
        <f>IF(OR(DBMol[[#This Row],[Status Interno]]="Cancelado",DBMol[[#This Row],[Status Interno]]="Aguardando amostra"),"-",IFERROR(NETWORKDAYS(DBMol[[#This Row],[Triagem]],DBMol[[#This Row],[Data Recebimento]]),"-"))</f>
        <v>1</v>
      </c>
      <c r="AE6" s="8">
        <f>IF(OR(DBMol[[#This Row],[Status Interno]]="Cancelado",DBMol[[#This Row],[Status Interno]]="Aguardando amostra"),"-",IFERROR(NETWORKDAYS(DBMol[[#This Row],[Triagem]],DBMol[[#This Row],[Data Produção
(entrega)]]),"-"))</f>
        <v>15</v>
      </c>
      <c r="AF6" s="8">
        <f>IF(OR(DBMol[[#This Row],[Status Interno]]="Cancelado",DBMol[[#This Row],[Status Interno]]="Aguardando amostra"),"-",IFERROR(NETWORKDAYS(DBMol[[#This Row],[Data Recebimento]],DBMol[[#This Row],[Data Produção
(entrega)]]),"-"))</f>
        <v>15</v>
      </c>
      <c r="AG6" s="8" t="str">
        <f>IF(OR(DBMol[[#This Row],[Status Interno]]="Cancelado",DBMol[[#This Row],[Status Interno]]="Aguardando amostra"),"-",IF(DBMol[[#This Row],[Data Liberação]]&lt;&gt;"",IFERROR(NETWORKDAYS(DBMol[[#This Row],[Data Recebimento]],DBMol[[#This Row],[Data Liberação]]),"-"),"-"))</f>
        <v>-</v>
      </c>
    </row>
    <row r="7" spans="1:33" ht="15" customHeight="1" x14ac:dyDescent="0.25"/>
    <row r="8" spans="1:33" ht="15" customHeight="1" x14ac:dyDescent="0.25"/>
    <row r="9" spans="1:33" ht="15" customHeight="1" x14ac:dyDescent="0.25"/>
  </sheetData>
  <phoneticPr fontId="3" type="noConversion"/>
  <conditionalFormatting sqref="A1:A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D1">
    <cfRule type="duplicateValues" dxfId="44" priority="22"/>
  </conditionalFormatting>
  <conditionalFormatting sqref="I1 Q1">
    <cfRule type="duplicateValues" dxfId="43" priority="23"/>
  </conditionalFormatting>
  <conditionalFormatting sqref="J2:J6">
    <cfRule type="cellIs" dxfId="42" priority="17" operator="equal">
      <formula>"Liberado Técnico"</formula>
    </cfRule>
  </conditionalFormatting>
  <conditionalFormatting sqref="K1:K1048576">
    <cfRule type="containsText" dxfId="41" priority="20" operator="containsText" text="Prioridade">
      <formula>NOT(ISERROR(SEARCH("Prioridade",K1)))</formula>
    </cfRule>
    <cfRule type="containsText" dxfId="40" priority="21" operator="containsText" text="Urgência">
      <formula>NOT(ISERROR(SEARCH("Urgência",K1)))</formula>
    </cfRule>
  </conditionalFormatting>
  <conditionalFormatting sqref="O1:O1048576">
    <cfRule type="cellIs" dxfId="39" priority="7" operator="equal">
      <formula>"Pendente"</formula>
    </cfRule>
    <cfRule type="cellIs" dxfId="38" priority="12" operator="equal">
      <formula>"Resultado Pendente"</formula>
    </cfRule>
  </conditionalFormatting>
  <conditionalFormatting sqref="W1:W1048576">
    <cfRule type="duplicateValues" dxfId="37" priority="6"/>
  </conditionalFormatting>
  <conditionalFormatting sqref="Q2:Q6">
    <cfRule type="duplicateValues" dxfId="36" priority="871"/>
  </conditionalFormatting>
  <dataValidations disablePrompts="1" count="1">
    <dataValidation allowBlank="1" showInputMessage="1" sqref="J2:J6" xr:uid="{6EDBD65A-01DB-4406-87C6-F9FA254DF3BC}"/>
  </dataValidations>
  <pageMargins left="0.70866141732283472" right="0.70866141732283472" top="0.74803149606299213" bottom="0.74803149606299213" header="0.31496062992125984" footer="0.31496062992125984"/>
  <pageSetup paperSize="9" scale="17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6395415-460D-4C44-833C-2C6BE1CF7B1F}">
          <x14:formula1>
            <xm:f>'Opções de status'!$A:$A</xm:f>
          </x14:formula1>
          <xm:sqref>B2:B6</xm:sqref>
        </x14:dataValidation>
        <x14:dataValidation type="list" allowBlank="1" showInputMessage="1" showErrorMessage="1" xr:uid="{3F211BCD-8E9A-4C50-B63A-EC192DA2B2D3}">
          <x14:formula1>
            <xm:f>'Opções de status'!$E$1:$E$4</xm:f>
          </x14:formula1>
          <xm:sqref>K2:K6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3AD-0FE8-4FB3-8AD9-EDF5AE9C5DBA}">
  <dimension ref="A1:Q11"/>
  <sheetViews>
    <sheetView zoomScale="68" zoomScaleNormal="68" workbookViewId="0">
      <pane xSplit="1" topLeftCell="G1" activePane="topRight" state="frozen"/>
      <selection activeCell="A216" sqref="A216"/>
      <selection pane="topRight" activeCell="G12" sqref="G12:Q17"/>
    </sheetView>
  </sheetViews>
  <sheetFormatPr defaultColWidth="9.140625" defaultRowHeight="15" x14ac:dyDescent="0.25"/>
  <cols>
    <col min="1" max="1" width="19.85546875" style="2" bestFit="1" customWidth="1"/>
    <col min="2" max="2" width="74.28515625" style="2" customWidth="1"/>
    <col min="3" max="3" width="39.140625" style="2" customWidth="1"/>
    <col min="4" max="4" width="29.5703125" style="2" customWidth="1"/>
    <col min="5" max="5" width="10" style="2" bestFit="1" customWidth="1"/>
    <col min="6" max="6" width="31.7109375" style="2" bestFit="1" customWidth="1"/>
    <col min="7" max="7" width="27.85546875" style="2" customWidth="1"/>
    <col min="8" max="8" width="22" style="2" customWidth="1"/>
    <col min="9" max="9" width="39.85546875" style="2" bestFit="1" customWidth="1"/>
    <col min="10" max="10" width="29" style="2" customWidth="1"/>
    <col min="11" max="11" width="13.140625" style="4" bestFit="1" customWidth="1"/>
    <col min="12" max="12" width="15.140625" style="2" customWidth="1"/>
    <col min="13" max="13" width="22.5703125" style="2" customWidth="1"/>
    <col min="14" max="14" width="16" style="2" bestFit="1" customWidth="1"/>
    <col min="15" max="15" width="11.5703125" style="2" bestFit="1" customWidth="1"/>
    <col min="16" max="16" width="19.5703125" style="2" customWidth="1"/>
    <col min="17" max="17" width="143" style="32" bestFit="1" customWidth="1"/>
    <col min="18" max="16384" width="9.140625" style="2"/>
  </cols>
  <sheetData>
    <row r="1" spans="1:17" s="14" customFormat="1" ht="66.75" customHeight="1" x14ac:dyDescent="0.25">
      <c r="A1" s="14" t="s">
        <v>43</v>
      </c>
      <c r="B1" s="14" t="s">
        <v>47</v>
      </c>
      <c r="C1" s="14" t="s">
        <v>41</v>
      </c>
      <c r="D1" s="14" t="s">
        <v>235</v>
      </c>
      <c r="E1" s="14" t="s">
        <v>125</v>
      </c>
      <c r="F1" s="14" t="s">
        <v>142</v>
      </c>
      <c r="G1" s="14" t="s">
        <v>124</v>
      </c>
      <c r="H1" s="14" t="s">
        <v>123</v>
      </c>
      <c r="I1" s="14" t="s">
        <v>128</v>
      </c>
      <c r="J1" s="14" t="s">
        <v>127</v>
      </c>
      <c r="K1" s="13" t="s">
        <v>126</v>
      </c>
      <c r="L1" s="13" t="s">
        <v>122</v>
      </c>
      <c r="M1" s="14" t="s">
        <v>121</v>
      </c>
      <c r="N1" s="30" t="s">
        <v>120</v>
      </c>
      <c r="O1" s="30" t="s">
        <v>119</v>
      </c>
      <c r="P1" s="30" t="s">
        <v>118</v>
      </c>
      <c r="Q1" s="31" t="s">
        <v>117</v>
      </c>
    </row>
    <row r="2" spans="1:17" ht="15" customHeight="1" x14ac:dyDescent="0.25">
      <c r="A2" s="40" t="s">
        <v>234</v>
      </c>
      <c r="B2" s="45" t="str">
        <f ca="1">_xlfn.IFNA(VLOOKUP(Extração[[#This Row],[ID Tubo]],'Controle Patol'!$Q$1:$R$1728,2,FALSE),VLOOKUP(Extração[[#This Row],[ID Tubo]],'Controle Mol'!$S$1:$W$1554,5,FALSE))</f>
        <v>Gregório Tibúrcio Magro</v>
      </c>
      <c r="C2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PEGFR</v>
      </c>
      <c r="D2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2" s="19" t="str">
        <f ca="1">VLOOKUP(Extração[[#This Row],[Exame]],'Opções de status'!$L$1:$N$100,3,FALSE)</f>
        <v>DNA-T</v>
      </c>
      <c r="F2" s="6" t="s">
        <v>200</v>
      </c>
      <c r="G2" s="4">
        <v>45117</v>
      </c>
      <c r="H2" s="3" t="s">
        <v>105</v>
      </c>
      <c r="I2" s="46" t="s">
        <v>114</v>
      </c>
      <c r="J2" s="46">
        <v>538623</v>
      </c>
      <c r="K2" s="47">
        <v>45179</v>
      </c>
      <c r="L2" s="4">
        <v>45117</v>
      </c>
      <c r="M2" s="3" t="s">
        <v>105</v>
      </c>
      <c r="N2" s="2">
        <v>193.5</v>
      </c>
      <c r="O2" s="2">
        <v>1.8</v>
      </c>
      <c r="P2" s="2">
        <v>17.100000000000001</v>
      </c>
      <c r="Q2" s="26"/>
    </row>
    <row r="3" spans="1:17" ht="15" customHeight="1" x14ac:dyDescent="0.25">
      <c r="A3" s="40" t="s">
        <v>233</v>
      </c>
      <c r="B3" s="45" t="str">
        <f ca="1">_xlfn.IFNA(VLOOKUP(Extração[[#This Row],[ID Tubo]],'Controle Patol'!$Q$1:$R$1728,2,FALSE),VLOOKUP(Extração[[#This Row],[ID Tubo]],'Controle Mol'!$S$1:$W$1554,5,FALSE))</f>
        <v>Teodora Adriano Pereira</v>
      </c>
      <c r="C3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FOCUS</v>
      </c>
      <c r="D3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3" s="19" t="str">
        <f ca="1">VLOOKUP(Extração[[#This Row],[Exame]],'Opções de status'!$L$1:$N$100,3,FALSE)</f>
        <v>DNA-T/RNA-T</v>
      </c>
      <c r="F3" s="2" t="s">
        <v>201</v>
      </c>
      <c r="G3" s="4">
        <v>45117</v>
      </c>
      <c r="H3" s="3" t="s">
        <v>105</v>
      </c>
      <c r="I3" s="46" t="s">
        <v>114</v>
      </c>
      <c r="J3" s="46">
        <v>538623</v>
      </c>
      <c r="K3" s="47">
        <v>45179</v>
      </c>
      <c r="L3" s="4">
        <v>45117</v>
      </c>
      <c r="M3" s="3" t="s">
        <v>105</v>
      </c>
      <c r="N3" s="2">
        <v>94.7</v>
      </c>
      <c r="O3" s="2">
        <v>1.8</v>
      </c>
      <c r="P3" s="2">
        <v>6.18</v>
      </c>
      <c r="Q3" s="26"/>
    </row>
    <row r="4" spans="1:17" ht="15" customHeight="1" x14ac:dyDescent="0.25">
      <c r="A4" s="40" t="s">
        <v>225</v>
      </c>
      <c r="B4" s="45" t="str">
        <f ca="1">_xlfn.IFNA(VLOOKUP(Extração[[#This Row],[ID Tubo]],'Controle Patol'!$Q$1:$R$1728,2,FALSE),VLOOKUP(Extração[[#This Row],[ID Tubo]],'Controle Mol'!$S$1:$W$1554,5,FALSE))</f>
        <v>Janaína Mariana Mata</v>
      </c>
      <c r="C4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PBRAF</v>
      </c>
      <c r="D4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4" s="19" t="str">
        <f ca="1">VLOOKUP(Extração[[#This Row],[Exame]],'Opções de status'!$L$1:$N$100,3,FALSE)</f>
        <v>DNA-T</v>
      </c>
      <c r="F4" s="6">
        <v>123123163901</v>
      </c>
      <c r="G4" s="4" t="s">
        <v>105</v>
      </c>
      <c r="H4" s="3" t="s">
        <v>105</v>
      </c>
      <c r="I4" s="46" t="s">
        <v>114</v>
      </c>
      <c r="J4" s="46">
        <v>32200639</v>
      </c>
      <c r="K4" s="47">
        <v>45412</v>
      </c>
      <c r="L4" s="4">
        <v>45114</v>
      </c>
      <c r="M4" s="3" t="s">
        <v>105</v>
      </c>
      <c r="N4" s="2">
        <v>55</v>
      </c>
      <c r="O4" s="2">
        <v>1.86</v>
      </c>
      <c r="P4" s="2">
        <v>36.4</v>
      </c>
      <c r="Q4" s="26"/>
    </row>
    <row r="5" spans="1:17" ht="15" customHeight="1" x14ac:dyDescent="0.25">
      <c r="A5" s="40" t="s">
        <v>226</v>
      </c>
      <c r="B5" s="45" t="str">
        <f ca="1">_xlfn.IFNA(VLOOKUP(Extração[[#This Row],[ID Tubo]],'Controle Patol'!$Q$1:$R$1728,2,FALSE),VLOOKUP(Extração[[#This Row],[ID Tubo]],'Controle Mol'!$S$1:$W$1554,5,FALSE))</f>
        <v>Valério Isabel Fonseca</v>
      </c>
      <c r="C5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PBRAF</v>
      </c>
      <c r="D5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5" s="19" t="str">
        <f ca="1">VLOOKUP(Extração[[#This Row],[Exame]],'Opções de status'!$L$1:$N$100,3,FALSE)</f>
        <v>DNA-T</v>
      </c>
      <c r="F5" s="6">
        <v>123139888801</v>
      </c>
      <c r="G5" s="4" t="s">
        <v>105</v>
      </c>
      <c r="H5" s="3" t="s">
        <v>105</v>
      </c>
      <c r="I5" s="46" t="s">
        <v>114</v>
      </c>
      <c r="J5" s="46">
        <v>32200639</v>
      </c>
      <c r="K5" s="47">
        <v>45412</v>
      </c>
      <c r="L5" s="4">
        <v>45114</v>
      </c>
      <c r="M5" s="3" t="s">
        <v>105</v>
      </c>
      <c r="N5" s="2">
        <v>58.7</v>
      </c>
      <c r="O5" s="2">
        <v>1.87</v>
      </c>
      <c r="P5" s="2" t="s">
        <v>204</v>
      </c>
      <c r="Q5" s="26"/>
    </row>
    <row r="6" spans="1:17" ht="15" customHeight="1" x14ac:dyDescent="0.25">
      <c r="A6" s="40" t="s">
        <v>227</v>
      </c>
      <c r="B6" s="45" t="str">
        <f ca="1">_xlfn.IFNA(VLOOKUP(Extração[[#This Row],[ID Tubo]],'Controle Patol'!$Q$1:$R$1728,2,FALSE),VLOOKUP(Extração[[#This Row],[ID Tubo]],'Controle Mol'!$S$1:$W$1554,5,FALSE))</f>
        <v>Paulinha Carlinhos Vieira</v>
      </c>
      <c r="C6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PKRAS</v>
      </c>
      <c r="D6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6" s="19" t="str">
        <f ca="1">VLOOKUP(Extração[[#This Row],[Exame]],'Opções de status'!$L$1:$N$100,3,FALSE)</f>
        <v>DNA-T</v>
      </c>
      <c r="F6" s="6">
        <v>123127613001</v>
      </c>
      <c r="G6" s="4" t="s">
        <v>105</v>
      </c>
      <c r="H6" s="3" t="s">
        <v>105</v>
      </c>
      <c r="I6" s="46" t="s">
        <v>114</v>
      </c>
      <c r="J6" s="46">
        <v>32200639</v>
      </c>
      <c r="K6" s="47">
        <v>45412</v>
      </c>
      <c r="L6" s="4">
        <v>45114</v>
      </c>
      <c r="M6" s="3" t="s">
        <v>105</v>
      </c>
      <c r="N6" s="2">
        <v>54.9</v>
      </c>
      <c r="O6" s="2">
        <v>1.87</v>
      </c>
      <c r="P6" s="2">
        <v>47.4</v>
      </c>
      <c r="Q6" s="26"/>
    </row>
    <row r="7" spans="1:17" ht="15" customHeight="1" x14ac:dyDescent="0.25">
      <c r="A7" s="40" t="s">
        <v>232</v>
      </c>
      <c r="B7" s="45" t="str">
        <f ca="1">_xlfn.IFNA(VLOOKUP(Extração[[#This Row],[ID Tubo]],'Controle Patol'!$Q$1:$R$1728,2,FALSE),VLOOKUP(Extração[[#This Row],[ID Tubo]],'Controle Mol'!$S$1:$W$1554,5,FALSE))</f>
        <v>Gregório Tibúrcio Magro</v>
      </c>
      <c r="C7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BRCSM (BRCA+MLPA)</v>
      </c>
      <c r="D7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7" s="19" t="str">
        <f ca="1">VLOOKUP(Extração[[#This Row],[Exame]],'Opções de status'!$L$1:$N$100,3,FALSE)</f>
        <v>DNA-G</v>
      </c>
      <c r="F7" s="6">
        <v>123131181701</v>
      </c>
      <c r="G7" s="4" t="s">
        <v>105</v>
      </c>
      <c r="H7" s="3" t="s">
        <v>105</v>
      </c>
      <c r="I7" s="46" t="s">
        <v>112</v>
      </c>
      <c r="J7" s="46">
        <v>32200639</v>
      </c>
      <c r="K7" s="47">
        <v>45412</v>
      </c>
      <c r="L7" s="4">
        <v>45114</v>
      </c>
      <c r="M7" s="3" t="s">
        <v>105</v>
      </c>
      <c r="N7" s="2">
        <v>45.3</v>
      </c>
      <c r="O7" s="2">
        <v>1.86</v>
      </c>
      <c r="P7" s="2">
        <v>28.1</v>
      </c>
      <c r="Q7" s="26"/>
    </row>
    <row r="8" spans="1:17" ht="15" customHeight="1" x14ac:dyDescent="0.25">
      <c r="A8" s="40" t="s">
        <v>231</v>
      </c>
      <c r="B8" s="45" t="str">
        <f ca="1">_xlfn.IFNA(VLOOKUP(Extração[[#This Row],[ID Tubo]],'Controle Patol'!$Q$1:$R$1728,2,FALSE),VLOOKUP(Extração[[#This Row],[ID Tubo]],'Controle Mol'!$S$1:$W$1554,5,FALSE))</f>
        <v>Teodora Adriano Pereira</v>
      </c>
      <c r="C8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BRCSM (BRCA+MLPA)</v>
      </c>
      <c r="D8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8" s="19" t="str">
        <f ca="1">VLOOKUP(Extração[[#This Row],[Exame]],'Opções de status'!$L$1:$N$100,3,FALSE)</f>
        <v>DNA-G</v>
      </c>
      <c r="F8" s="6">
        <v>123131349001</v>
      </c>
      <c r="G8" s="4" t="s">
        <v>105</v>
      </c>
      <c r="H8" s="3" t="s">
        <v>105</v>
      </c>
      <c r="I8" s="46" t="s">
        <v>112</v>
      </c>
      <c r="J8" s="46">
        <v>32200639</v>
      </c>
      <c r="K8" s="47">
        <v>45412</v>
      </c>
      <c r="L8" s="4">
        <v>45114</v>
      </c>
      <c r="M8" s="3" t="s">
        <v>105</v>
      </c>
      <c r="N8" s="2">
        <v>112.3</v>
      </c>
      <c r="O8" s="2">
        <v>1.88</v>
      </c>
      <c r="P8" s="2" t="s">
        <v>194</v>
      </c>
      <c r="Q8" s="26"/>
    </row>
    <row r="9" spans="1:17" ht="15" customHeight="1" x14ac:dyDescent="0.25">
      <c r="A9" s="40" t="s">
        <v>228</v>
      </c>
      <c r="B9" s="45" t="str">
        <f ca="1">_xlfn.IFNA(VLOOKUP(Extração[[#This Row],[ID Tubo]],'Controle Patol'!$Q$1:$R$1728,2,FALSE),VLOOKUP(Extração[[#This Row],[ID Tubo]],'Controle Mol'!$S$1:$W$1554,5,FALSE))</f>
        <v>Janaína Mariana Mata</v>
      </c>
      <c r="C9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BRCSM (BRCA+MLPA)</v>
      </c>
      <c r="D9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9" s="19" t="str">
        <f ca="1">VLOOKUP(Extração[[#This Row],[Exame]],'Opções de status'!$L$1:$N$100,3,FALSE)</f>
        <v>DNA-G</v>
      </c>
      <c r="F9" s="6">
        <v>123142473201</v>
      </c>
      <c r="G9" s="4" t="s">
        <v>105</v>
      </c>
      <c r="H9" s="3" t="s">
        <v>105</v>
      </c>
      <c r="I9" s="46" t="s">
        <v>112</v>
      </c>
      <c r="J9" s="46">
        <v>32200639</v>
      </c>
      <c r="K9" s="47">
        <v>45412</v>
      </c>
      <c r="L9" s="4">
        <v>45114</v>
      </c>
      <c r="M9" s="3" t="s">
        <v>105</v>
      </c>
      <c r="N9" s="2">
        <v>124</v>
      </c>
      <c r="O9" s="2">
        <v>1.86</v>
      </c>
      <c r="P9" s="2" t="s">
        <v>199</v>
      </c>
      <c r="Q9" s="26"/>
    </row>
    <row r="10" spans="1:17" ht="15" customHeight="1" x14ac:dyDescent="0.25">
      <c r="A10" s="40" t="s">
        <v>229</v>
      </c>
      <c r="B10" s="45" t="str">
        <f ca="1">_xlfn.IFNA(VLOOKUP(Extração[[#This Row],[ID Tubo]],'Controle Patol'!$Q$1:$R$1728,2,FALSE),VLOOKUP(Extração[[#This Row],[ID Tubo]],'Controle Mol'!$S$1:$W$1554,5,FALSE))</f>
        <v>Valério Isabel Fonseca</v>
      </c>
      <c r="C10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BRCNG (BRCA+CNV)</v>
      </c>
      <c r="D10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10" s="19" t="str">
        <f ca="1">VLOOKUP(Extração[[#This Row],[Exame]],'Opções de status'!$L$1:$N$100,3,FALSE)</f>
        <v>DNA-G</v>
      </c>
      <c r="F10" s="6">
        <v>123144153401</v>
      </c>
      <c r="G10" s="4" t="s">
        <v>105</v>
      </c>
      <c r="H10" s="3" t="s">
        <v>105</v>
      </c>
      <c r="I10" s="46" t="s">
        <v>112</v>
      </c>
      <c r="J10" s="46">
        <v>32200639</v>
      </c>
      <c r="K10" s="47">
        <v>45412</v>
      </c>
      <c r="L10" s="4">
        <v>45114</v>
      </c>
      <c r="M10" s="3" t="s">
        <v>105</v>
      </c>
      <c r="N10" s="2">
        <v>11</v>
      </c>
      <c r="O10" s="2">
        <v>1.92</v>
      </c>
      <c r="Q10" s="26"/>
    </row>
    <row r="11" spans="1:17" ht="15" customHeight="1" x14ac:dyDescent="0.25">
      <c r="A11" s="40" t="s">
        <v>230</v>
      </c>
      <c r="B11" s="45" t="str">
        <f ca="1">_xlfn.IFNA(VLOOKUP(Extração[[#This Row],[ID Tubo]],'Controle Patol'!$Q$1:$R$1728,2,FALSE),VLOOKUP(Extração[[#This Row],[ID Tubo]],'Controle Mol'!$S$1:$W$1554,5,FALSE))</f>
        <v>Paulinha Carlinhos Vieira</v>
      </c>
      <c r="C11" s="45" t="str">
        <f ca="1">_xlfn.IFNA(VLOOKUP(Extração[[#This Row],[ID Tubo]],CHOOSE({1,2},'Controle Patol'!$Q$1:$Q$1728,'Controle Patol'!$M$1:$M$1728),2,FALSE),VLOOKUP(Extração[[#This Row],[ID Tubo]],CHOOSE({1,2},'Controle Mol'!$S$1:$S$1554,'Controle Mol'!$M$1:$M$1554),2,FALSE))</f>
        <v>BRCNG (BRCA+CNV)</v>
      </c>
      <c r="D11" s="45">
        <f ca="1">_xlfn.IFNA(VLOOKUP(Extração[[#This Row],[ID Tubo]],CHOOSE({1,2},'Controle Patol'!$Q$1:$Q$1728,'Controle Patol'!$O$1:$O$1728),2,FALSE),VLOOKUP(Extração[[#This Row],[ID Tubo]],CHOOSE({1,2},'Controle Mol'!$S$1:$S$1554,'Controle Mol'!$Q$1:$Q$1554),2,FALSE))</f>
        <v>0</v>
      </c>
      <c r="E11" s="19" t="str">
        <f ca="1">VLOOKUP(Extração[[#This Row],[Exame]],'Opções de status'!$L$1:$N$100,3,FALSE)</f>
        <v>DNA-G</v>
      </c>
      <c r="F11" s="6" t="s">
        <v>202</v>
      </c>
      <c r="G11" s="4">
        <v>45117</v>
      </c>
      <c r="H11" s="3" t="s">
        <v>105</v>
      </c>
      <c r="I11" s="46" t="s">
        <v>114</v>
      </c>
      <c r="J11" s="46">
        <v>538623</v>
      </c>
      <c r="K11" s="47">
        <v>45179</v>
      </c>
      <c r="L11" s="4">
        <v>45117</v>
      </c>
      <c r="M11" s="3" t="s">
        <v>105</v>
      </c>
      <c r="N11" s="2">
        <v>210.2</v>
      </c>
      <c r="O11" s="2">
        <v>1.88</v>
      </c>
      <c r="P11" s="2">
        <v>18</v>
      </c>
      <c r="Q11" s="26"/>
    </row>
  </sheetData>
  <phoneticPr fontId="3" type="noConversion"/>
  <conditionalFormatting sqref="F2">
    <cfRule type="duplicateValues" dxfId="35" priority="873"/>
  </conditionalFormatting>
  <conditionalFormatting sqref="F4:F11">
    <cfRule type="duplicateValues" dxfId="25" priority="874"/>
  </conditionalFormatting>
  <conditionalFormatting sqref="A2:A11">
    <cfRule type="duplicateValues" dxfId="24" priority="875"/>
  </conditionalFormatting>
  <pageMargins left="0.7" right="0.7" top="0.75" bottom="0.75" header="0.3" footer="0.3"/>
  <pageSetup paperSize="9" orientation="portrait" horizontalDpi="203" verticalDpi="20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55C7-788A-4E2D-A72C-B9E0AEC162EC}">
  <dimension ref="A1:I62"/>
  <sheetViews>
    <sheetView view="pageBreakPreview" zoomScale="130" zoomScaleNormal="130" zoomScaleSheetLayoutView="130" workbookViewId="0">
      <selection activeCell="B2" sqref="B2:B6"/>
    </sheetView>
  </sheetViews>
  <sheetFormatPr defaultRowHeight="15" x14ac:dyDescent="0.25"/>
  <cols>
    <col min="1" max="1" width="12.7109375" customWidth="1"/>
    <col min="2" max="2" width="19.85546875" customWidth="1"/>
    <col min="3" max="3" width="16" customWidth="1"/>
    <col min="6" max="6" width="9.140625" style="15"/>
    <col min="7" max="8" width="18.7109375" style="15" customWidth="1"/>
    <col min="9" max="9" width="9.140625" style="15"/>
  </cols>
  <sheetData>
    <row r="1" spans="1:9" x14ac:dyDescent="0.25">
      <c r="A1" s="36"/>
      <c r="B1" s="36"/>
      <c r="C1" s="36" t="s">
        <v>144</v>
      </c>
      <c r="F1" s="15" t="s">
        <v>2</v>
      </c>
      <c r="G1" s="15" t="s">
        <v>2</v>
      </c>
      <c r="H1" s="15" t="s">
        <v>2</v>
      </c>
      <c r="I1" s="15" t="s">
        <v>2</v>
      </c>
    </row>
    <row r="2" spans="1:9" ht="18" customHeight="1" x14ac:dyDescent="0.25">
      <c r="A2" s="36" t="s">
        <v>143</v>
      </c>
      <c r="B2" s="51" t="s">
        <v>226</v>
      </c>
      <c r="C2" s="37" t="str">
        <f ca="1">_xlfn.IFNA(VLOOKUP(B2,Extração[[ID Tubo]:[MATERIAL GENÉTICO ]],5,FALSE),"")</f>
        <v>DNA-T</v>
      </c>
      <c r="F2" s="15" t="s">
        <v>2</v>
      </c>
      <c r="G2" s="49" t="str">
        <f>IF($B2&lt;&gt;"",$B2,"")</f>
        <v>S-730 V.I.F.</v>
      </c>
      <c r="H2" s="49" t="str">
        <f>IF($B2&lt;&gt;"",$B2,"")</f>
        <v>S-730 V.I.F.</v>
      </c>
      <c r="I2" s="15" t="s">
        <v>2</v>
      </c>
    </row>
    <row r="3" spans="1:9" ht="9.75" customHeight="1" x14ac:dyDescent="0.25">
      <c r="A3" s="36" t="s">
        <v>145</v>
      </c>
      <c r="B3" s="51" t="s">
        <v>227</v>
      </c>
      <c r="C3" s="37" t="str">
        <f ca="1">_xlfn.IFNA(VLOOKUP(B3,Extração[[ID Tubo]:[MATERIAL GENÉTICO ]],5,FALSE),"")</f>
        <v>DNA-T</v>
      </c>
      <c r="G3" s="54" t="str">
        <f ca="1">_xlfn.IFNA(VLOOKUP($B2,Extração[[ID Tubo]:[Nº Bloco]],2,FALSE),"")</f>
        <v>Valério Isabel Fonseca</v>
      </c>
      <c r="H3" s="54" t="str">
        <f ca="1">_xlfn.IFNA(VLOOKUP($B2,Extração[[ID Tubo]:[Nº Bloco]],2,FALSE),"")</f>
        <v>Valério Isabel Fonseca</v>
      </c>
    </row>
    <row r="4" spans="1:9" ht="9.75" customHeight="1" x14ac:dyDescent="0.25">
      <c r="A4" s="36" t="s">
        <v>146</v>
      </c>
      <c r="B4" s="52" t="s">
        <v>232</v>
      </c>
      <c r="C4" s="37" t="str">
        <f ca="1">_xlfn.IFNA(VLOOKUP(B4,Extração[[ID Tubo]:[MATERIAL GENÉTICO ]],5,FALSE),"")</f>
        <v>DNA-G</v>
      </c>
      <c r="G4" s="54"/>
      <c r="H4" s="54"/>
    </row>
    <row r="5" spans="1:9" ht="9.75" customHeight="1" x14ac:dyDescent="0.25">
      <c r="A5" s="36" t="s">
        <v>147</v>
      </c>
      <c r="B5" s="51" t="s">
        <v>231</v>
      </c>
      <c r="C5" s="37" t="str">
        <f ca="1">_xlfn.IFNA(VLOOKUP(B5,Extração[[ID Tubo]:[MATERIAL GENÉTICO ]],5,FALSE),"")</f>
        <v>DNA-G</v>
      </c>
      <c r="G5" s="34">
        <f ca="1">_xlfn.IFNA(IF(OR($C2="DNA-T", $C2="RNA-T"),VLOOKUP($B2,Extração[[ID Tubo]:[Nº Bloco]],6,FALSE),VLOOKUP($B2,Extração[[ID Tubo]:[ID Externo]],4,FALSE)),"")</f>
        <v>123139888801</v>
      </c>
      <c r="H5" s="34">
        <f ca="1">_xlfn.IFNA(IF(OR($C2="DNA-T", $C2="RNA-T"),VLOOKUP($B2,Extração[[ID Tubo]:[Nº Bloco]],6,FALSE),VLOOKUP($B2,Extração[[ID Tubo]:[ID Externo]],4,FALSE)),"")</f>
        <v>123139888801</v>
      </c>
    </row>
    <row r="6" spans="1:9" ht="10.5" customHeight="1" x14ac:dyDescent="0.25">
      <c r="A6" s="36" t="s">
        <v>148</v>
      </c>
      <c r="B6" s="53" t="s">
        <v>228</v>
      </c>
      <c r="C6" s="37" t="str">
        <f ca="1">_xlfn.IFNA(VLOOKUP(B6,Extração[[ID Tubo]:[MATERIAL GENÉTICO ]],5,FALSE),"")</f>
        <v>DNA-G</v>
      </c>
      <c r="G6" s="34" t="str">
        <f ca="1">IF($C2="DNA-T","REAÇÃO",IF($C2="RNA-T","1- REAÇÃO",IF($C2="DNA-G","REAÇÃO","")))</f>
        <v>REAÇÃO</v>
      </c>
      <c r="H6" s="34" t="str">
        <f ca="1">IF($C2="DNA-T","DILUIÇÃO DNA-T",IF($C2="RNA-T","2- REAÇÃO RNA-T",IF($C2="DNA-G","BUFFY COAT","")))</f>
        <v>DILUIÇÃO DNA-T</v>
      </c>
    </row>
    <row r="7" spans="1:9" x14ac:dyDescent="0.25">
      <c r="A7" s="36" t="s">
        <v>149</v>
      </c>
      <c r="B7" s="51"/>
      <c r="C7" s="37" t="str">
        <f>_xlfn.IFNA(VLOOKUP(B7,Extração[[ID Tubo]:[MATERIAL GENÉTICO ]],5,FALSE),"")</f>
        <v/>
      </c>
      <c r="G7" s="50" t="str">
        <f>IF($B2&lt;&gt;"",$B2,"")</f>
        <v>S-730 V.I.F.</v>
      </c>
      <c r="H7" s="50" t="str">
        <f>IF($B2&lt;&gt;"",$B2,"")</f>
        <v>S-730 V.I.F.</v>
      </c>
    </row>
    <row r="8" spans="1:9" ht="9.75" customHeight="1" x14ac:dyDescent="0.25">
      <c r="B8" s="43"/>
      <c r="G8" s="54" t="str">
        <f ca="1">_xlfn.IFNA(VLOOKUP($B2,Extração[[ID Tubo]:[Nº Bloco]],2,FALSE),"")</f>
        <v>Valério Isabel Fonseca</v>
      </c>
      <c r="H8" s="54" t="str">
        <f ca="1">_xlfn.IFNA(VLOOKUP($B2,Extração[[ID Tubo]:[Nº Bloco]],2,FALSE),"")</f>
        <v>Valério Isabel Fonseca</v>
      </c>
    </row>
    <row r="9" spans="1:9" ht="9.75" customHeight="1" x14ac:dyDescent="0.25">
      <c r="B9" s="42"/>
      <c r="G9" s="54"/>
      <c r="H9" s="54"/>
    </row>
    <row r="10" spans="1:9" ht="9.75" customHeight="1" x14ac:dyDescent="0.25">
      <c r="B10" s="42"/>
      <c r="G10" s="34">
        <f ca="1">_xlfn.IFNA(IF(OR($C2="DNA-T", $C2="RNA-T"),VLOOKUP($B2,Extração[[ID Tubo]:[Nº Bloco]],6,FALSE),VLOOKUP($B2,Extração[[ID Tubo]:[ID Externo]],4,FALSE)),"")</f>
        <v>123139888801</v>
      </c>
      <c r="H10" s="34">
        <f ca="1">_xlfn.IFNA(IF(OR($C2="DNA-T", $C2="RNA-T"),VLOOKUP($B2,Extração[[ID Tubo]:[Nº Bloco]],6,FALSE),VLOOKUP($B2,Extração[[ID Tubo]:[ID Externo]],4,FALSE)),"")</f>
        <v>123139888801</v>
      </c>
    </row>
    <row r="11" spans="1:9" ht="10.5" customHeight="1" x14ac:dyDescent="0.25">
      <c r="F11" s="15" t="s">
        <v>2</v>
      </c>
      <c r="G11" s="35" t="str">
        <f ca="1">IF($C2="DNA-T","DNA-T:________ng/µl",IF($C2="RNA-T","RNA-T:________ng/µl",IF($C2="DNA-G","DNA-G:________ng/µl","")))</f>
        <v>DNA-T:________ng/µl</v>
      </c>
      <c r="H11" s="33" t="str">
        <f ca="1">IF($C2="DNA-T","DILUIÇÃO  DNA-T 1:10",IF($C2="RNA-T","DILUIÇÃO RNA-T",IF($C2="DNA-G","DNA-G:________ng/µl","")))</f>
        <v>DILUIÇÃO  DNA-T 1:10</v>
      </c>
      <c r="I11" s="15" t="s">
        <v>2</v>
      </c>
    </row>
    <row r="12" spans="1:9" ht="18" customHeight="1" x14ac:dyDescent="0.25">
      <c r="A12" s="36"/>
      <c r="B12" s="36"/>
      <c r="F12" s="15" t="s">
        <v>2</v>
      </c>
      <c r="G12" s="49" t="str">
        <f>IF($B3&lt;&gt;"",$B3,"")</f>
        <v>S-731 P.C.V.</v>
      </c>
      <c r="H12" s="49" t="str">
        <f>IF($B3&lt;&gt;"",$B3,"")</f>
        <v>S-731 P.C.V.</v>
      </c>
      <c r="I12" s="15" t="s">
        <v>2</v>
      </c>
    </row>
    <row r="13" spans="1:9" ht="9.75" customHeight="1" x14ac:dyDescent="0.25">
      <c r="A13" s="36"/>
      <c r="B13" s="36"/>
      <c r="G13" s="54" t="str">
        <f ca="1">_xlfn.IFNA(VLOOKUP($B3,Extração[[ID Tubo]:[Nº Bloco]],2,FALSE),"")</f>
        <v>Paulinha Carlinhos Vieira</v>
      </c>
      <c r="H13" s="54" t="str">
        <f ca="1">_xlfn.IFNA(VLOOKUP($B3,Extração[[ID Tubo]:[Nº Bloco]],2,FALSE),"")</f>
        <v>Paulinha Carlinhos Vieira</v>
      </c>
    </row>
    <row r="14" spans="1:9" ht="9.75" customHeight="1" x14ac:dyDescent="0.25">
      <c r="A14" s="36"/>
      <c r="B14" s="36"/>
      <c r="G14" s="54"/>
      <c r="H14" s="54"/>
    </row>
    <row r="15" spans="1:9" ht="9.75" customHeight="1" x14ac:dyDescent="0.25">
      <c r="A15" s="36"/>
      <c r="B15" s="36"/>
      <c r="G15" s="34">
        <f ca="1">_xlfn.IFNA(IF(OR($C3="DNA-T", $C3="RNA-T"),VLOOKUP($B3,Extração[[ID Tubo]:[Nº Bloco]],6,FALSE),VLOOKUP($B3,Extração[[ID Tubo]:[ID Externo]],4,FALSE)),"")</f>
        <v>123127613001</v>
      </c>
      <c r="H15" s="34">
        <f ca="1">_xlfn.IFNA(IF(OR($C3="DNA-T", $C3="RNA-T"),VLOOKUP($B3,Extração[[ID Tubo]:[Nº Bloco]],6,FALSE),VLOOKUP($B3,Extração[[ID Tubo]:[ID Externo]],4,FALSE)),"")</f>
        <v>123127613001</v>
      </c>
    </row>
    <row r="16" spans="1:9" ht="10.5" customHeight="1" x14ac:dyDescent="0.25">
      <c r="A16" s="36"/>
      <c r="B16" s="36"/>
      <c r="G16" s="34" t="str">
        <f ca="1">IF($C3="DNA-T","REAÇÃO",IF($C3="RNA-T","1- REAÇÃO",IF($C3="DNA-G","REAÇÃO","")))</f>
        <v>REAÇÃO</v>
      </c>
      <c r="H16" s="34" t="str">
        <f ca="1">IF($C3="DNA-T","DILUIÇÃO DNA-T",IF($C3="RNA-T","2- REAÇÃO RNA-T",IF($C3="DNA-G","BUFFY COAT","")))</f>
        <v>DILUIÇÃO DNA-T</v>
      </c>
    </row>
    <row r="17" spans="1:9" x14ac:dyDescent="0.25">
      <c r="A17" s="36"/>
      <c r="B17" s="36"/>
      <c r="G17" s="50" t="str">
        <f>IF($B3&lt;&gt;"",$B3,"")</f>
        <v>S-731 P.C.V.</v>
      </c>
      <c r="H17" s="50" t="str">
        <f>IF($B3&lt;&gt;"",$B3,"")</f>
        <v>S-731 P.C.V.</v>
      </c>
    </row>
    <row r="18" spans="1:9" ht="9.75" customHeight="1" x14ac:dyDescent="0.25">
      <c r="G18" s="54" t="str">
        <f ca="1">_xlfn.IFNA(VLOOKUP($B3,Extração[[ID Tubo]:[Nº Bloco]],2,FALSE),"")</f>
        <v>Paulinha Carlinhos Vieira</v>
      </c>
      <c r="H18" s="54" t="str">
        <f ca="1">_xlfn.IFNA(VLOOKUP($B3,Extração[[ID Tubo]:[Nº Bloco]],2,FALSE),"")</f>
        <v>Paulinha Carlinhos Vieira</v>
      </c>
    </row>
    <row r="19" spans="1:9" ht="9.75" customHeight="1" x14ac:dyDescent="0.25">
      <c r="G19" s="54"/>
      <c r="H19" s="54"/>
    </row>
    <row r="20" spans="1:9" ht="9.75" customHeight="1" x14ac:dyDescent="0.25">
      <c r="G20" s="34">
        <f ca="1">_xlfn.IFNA(IF(OR($C3="DNA-T", $C3="RNA-T"),VLOOKUP($B3,Extração[[ID Tubo]:[Nº Bloco]],6,FALSE),VLOOKUP($B3,Extração[[ID Tubo]:[ID Externo]],4,FALSE)),"")</f>
        <v>123127613001</v>
      </c>
      <c r="H20" s="34">
        <f ca="1">_xlfn.IFNA(IF(OR($C3="DNA-T", $C3="RNA-T"),VLOOKUP($B3,Extração[[ID Tubo]:[Nº Bloco]],6,FALSE),VLOOKUP($B3,Extração[[ID Tubo]:[ID Externo]],4,FALSE)),"")</f>
        <v>123127613001</v>
      </c>
    </row>
    <row r="21" spans="1:9" ht="10.5" customHeight="1" x14ac:dyDescent="0.25">
      <c r="F21" s="15" t="s">
        <v>2</v>
      </c>
      <c r="G21" s="35" t="str">
        <f ca="1">IF($C3="DNA-T","DNA-T:________ng/µl",IF($C3="RNA-T","RNA-T:________ng/µl",IF($C3="DNA-G","DNA-G:________ng/µl","")))</f>
        <v>DNA-T:________ng/µl</v>
      </c>
      <c r="H21" s="33" t="str">
        <f ca="1">IF($C3="DNA-T","DILUIÇÃO  DNA-T 1:10",IF($C3="RNA-T","DILUIÇÃO RNA-T",IF($C3="DNA-G","DNA-G:________ng/µl","")))</f>
        <v>DILUIÇÃO  DNA-T 1:10</v>
      </c>
      <c r="I21" s="15" t="s">
        <v>2</v>
      </c>
    </row>
    <row r="22" spans="1:9" x14ac:dyDescent="0.25">
      <c r="A22" s="36"/>
      <c r="B22" s="36"/>
      <c r="F22" s="15" t="s">
        <v>2</v>
      </c>
      <c r="G22" s="50" t="str">
        <f>IF($B4&lt;&gt;"",$B4,"")</f>
        <v>S-720 G.T.M.</v>
      </c>
      <c r="H22" s="50" t="str">
        <f>IF($B4&lt;&gt;"",$B4,"")</f>
        <v>S-720 G.T.M.</v>
      </c>
      <c r="I22" s="15" t="s">
        <v>2</v>
      </c>
    </row>
    <row r="23" spans="1:9" ht="9.75" customHeight="1" x14ac:dyDescent="0.25">
      <c r="A23" s="36"/>
      <c r="B23" s="36"/>
      <c r="G23" s="54" t="str">
        <f ca="1">_xlfn.IFNA(VLOOKUP($B4,Extração[[ID Tubo]:[Nº Bloco]],2,FALSE),"")</f>
        <v>Gregório Tibúrcio Magro</v>
      </c>
      <c r="H23" s="54" t="str">
        <f ca="1">_xlfn.IFNA(VLOOKUP($B4,Extração[[ID Tubo]:[Nº Bloco]],2,FALSE),"")</f>
        <v>Gregório Tibúrcio Magro</v>
      </c>
    </row>
    <row r="24" spans="1:9" ht="9.75" customHeight="1" x14ac:dyDescent="0.25">
      <c r="A24" s="36"/>
      <c r="B24" s="36"/>
      <c r="G24" s="54"/>
      <c r="H24" s="54"/>
    </row>
    <row r="25" spans="1:9" ht="9.75" customHeight="1" x14ac:dyDescent="0.25">
      <c r="A25" s="36"/>
      <c r="B25" s="36"/>
      <c r="G25" s="34">
        <f ca="1">_xlfn.IFNA(IF(OR($C4="DNA-T", $C4="RNA-T"),VLOOKUP($B4,Extração[[ID Tubo]:[Nº Bloco]],6,FALSE),VLOOKUP($B4,Extração[[ID Tubo]:[ID Externo]],4,FALSE)),"")</f>
        <v>0</v>
      </c>
      <c r="H25" s="34">
        <f ca="1">_xlfn.IFNA(IF(OR($C4="DNA-T", $C4="RNA-T"),VLOOKUP($B4,Extração[[ID Tubo]:[Nº Bloco]],6,FALSE),VLOOKUP($B4,Extração[[ID Tubo]:[ID Externo]],4,FALSE)),"")</f>
        <v>0</v>
      </c>
    </row>
    <row r="26" spans="1:9" ht="10.5" customHeight="1" x14ac:dyDescent="0.25">
      <c r="A26" s="36"/>
      <c r="B26" s="36"/>
      <c r="F26" s="15" t="s">
        <v>2</v>
      </c>
      <c r="G26" s="34" t="str">
        <f ca="1">IF($C4="DNA-T","REAÇÃO",IF($C4="RNA-T","1- REAÇÃO",IF($C4="DNA-G","REAÇÃO","")))</f>
        <v>REAÇÃO</v>
      </c>
      <c r="H26" s="34" t="str">
        <f ca="1">IF($C4="DNA-T","DILUIÇÃO DNA-T",IF($C4="RNA-T","2- REAÇÃO RNA-T",IF($C4="DNA-G","BUFFY COAT","")))</f>
        <v>BUFFY COAT</v>
      </c>
    </row>
    <row r="27" spans="1:9" x14ac:dyDescent="0.25">
      <c r="A27" s="36"/>
      <c r="B27" s="36"/>
      <c r="G27" s="50" t="str">
        <f>IF($B4&lt;&gt;"",$B4,"")</f>
        <v>S-720 G.T.M.</v>
      </c>
      <c r="H27" s="50" t="str">
        <f>IF($B4&lt;&gt;"",$B4,"")</f>
        <v>S-720 G.T.M.</v>
      </c>
    </row>
    <row r="28" spans="1:9" ht="9.75" customHeight="1" x14ac:dyDescent="0.25">
      <c r="G28" s="54" t="str">
        <f ca="1">_xlfn.IFNA(VLOOKUP($B4,Extração[[ID Tubo]:[Nº Bloco]],2,FALSE),"")</f>
        <v>Gregório Tibúrcio Magro</v>
      </c>
      <c r="H28" s="54" t="str">
        <f ca="1">_xlfn.IFNA(VLOOKUP($B4,Extração[[ID Tubo]:[Nº Bloco]],2,FALSE),"")</f>
        <v>Gregório Tibúrcio Magro</v>
      </c>
    </row>
    <row r="29" spans="1:9" ht="9.75" customHeight="1" x14ac:dyDescent="0.25">
      <c r="G29" s="54"/>
      <c r="H29" s="54"/>
    </row>
    <row r="30" spans="1:9" ht="9.75" customHeight="1" x14ac:dyDescent="0.25">
      <c r="G30" s="34">
        <f ca="1">_xlfn.IFNA(IF(OR($C4="DNA-T", $C4="RNA-T"),VLOOKUP($B4,Extração[[ID Tubo]:[Nº Bloco]],6,FALSE),VLOOKUP($B4,Extração[[ID Tubo]:[ID Externo]],4,FALSE)),"")</f>
        <v>0</v>
      </c>
      <c r="H30" s="34">
        <f ca="1">_xlfn.IFNA(IF(OR($C4="DNA-T", $C4="RNA-T"),VLOOKUP($B4,Extração[[ID Tubo]:[Nº Bloco]],6,FALSE),VLOOKUP($B4,Extração[[ID Tubo]:[ID Externo]],4,FALSE)),"")</f>
        <v>0</v>
      </c>
    </row>
    <row r="31" spans="1:9" ht="10.5" customHeight="1" x14ac:dyDescent="0.25">
      <c r="F31" s="15" t="s">
        <v>2</v>
      </c>
      <c r="G31" s="35" t="str">
        <f ca="1">IF($C4="DNA-T","DNA-T:________ng/µl",IF($C4="RNA-T","RNA-T:________ng/µl",IF($C4="DNA-G","DNA-G:________ng/µl","")))</f>
        <v>DNA-G:________ng/µl</v>
      </c>
      <c r="H31" s="33" t="str">
        <f ca="1">IF($C4="DNA-T","DILUIÇÃO  DNA-T 1:10",IF($C4="RNA-T","DILUIÇÃO RNA-T",IF($C4="DNA-G","DNA-G:________ng/µl","")))</f>
        <v>DNA-G:________ng/µl</v>
      </c>
      <c r="I31" s="15" t="s">
        <v>2</v>
      </c>
    </row>
    <row r="32" spans="1:9" x14ac:dyDescent="0.25">
      <c r="A32" s="36"/>
      <c r="B32" s="36"/>
      <c r="F32" s="15" t="s">
        <v>2</v>
      </c>
      <c r="G32" s="50" t="str">
        <f>IF($B5&lt;&gt;"",$B5,"")</f>
        <v>S-721 T.A.P.</v>
      </c>
      <c r="H32" s="50" t="str">
        <f>IF($B5&lt;&gt;"",$B5,"")</f>
        <v>S-721 T.A.P.</v>
      </c>
      <c r="I32" s="15" t="s">
        <v>2</v>
      </c>
    </row>
    <row r="33" spans="1:9" ht="9.75" customHeight="1" x14ac:dyDescent="0.25">
      <c r="A33" s="36"/>
      <c r="B33" s="36"/>
      <c r="G33" s="54" t="str">
        <f ca="1">_xlfn.IFNA(VLOOKUP($B5,Extração[[ID Tubo]:[Nº Bloco]],2,FALSE),"")</f>
        <v>Teodora Adriano Pereira</v>
      </c>
      <c r="H33" s="54" t="str">
        <f ca="1">_xlfn.IFNA(VLOOKUP($B5,Extração[[ID Tubo]:[Nº Bloco]],2,FALSE),"")</f>
        <v>Teodora Adriano Pereira</v>
      </c>
    </row>
    <row r="34" spans="1:9" ht="9.75" customHeight="1" x14ac:dyDescent="0.25">
      <c r="A34" s="36"/>
      <c r="B34" s="36"/>
      <c r="G34" s="54"/>
      <c r="H34" s="54"/>
    </row>
    <row r="35" spans="1:9" ht="9.75" customHeight="1" x14ac:dyDescent="0.25">
      <c r="A35" s="36"/>
      <c r="B35" s="36"/>
      <c r="G35" s="34">
        <f ca="1">_xlfn.IFNA(IF(OR($C5="DNA-T", $C5="RNA-T"),VLOOKUP($B5,Extração[[ID Tubo]:[Nº Bloco]],6,FALSE),VLOOKUP($B5,Extração[[ID Tubo]:[ID Externo]],4,FALSE)),"")</f>
        <v>0</v>
      </c>
      <c r="H35" s="34">
        <f ca="1">_xlfn.IFNA(IF(OR($C5="DNA-T", $C5="RNA-T"),VLOOKUP($B5,Extração[[ID Tubo]:[Nº Bloco]],6,FALSE),VLOOKUP($B5,Extração[[ID Tubo]:[ID Externo]],4,FALSE)),"")</f>
        <v>0</v>
      </c>
    </row>
    <row r="36" spans="1:9" ht="10.5" customHeight="1" x14ac:dyDescent="0.25">
      <c r="A36" s="36"/>
      <c r="B36" s="36"/>
      <c r="G36" s="34" t="str">
        <f ca="1">IF($C5="DNA-T","REAÇÃO",IF($C5="RNA-T","1- REAÇÃO",IF($C5="DNA-G","REAÇÃO","")))</f>
        <v>REAÇÃO</v>
      </c>
      <c r="H36" s="34" t="str">
        <f ca="1">IF($C5="DNA-T","DILUIÇÃO DNA-T",IF($C5="RNA-T","2- REAÇÃO RNA-T",IF($C5="DNA-G","BUFFY COAT","")))</f>
        <v>BUFFY COAT</v>
      </c>
    </row>
    <row r="37" spans="1:9" x14ac:dyDescent="0.25">
      <c r="A37" s="36"/>
      <c r="B37" s="36"/>
      <c r="G37" s="50" t="str">
        <f>IF($B5&lt;&gt;"",$B5,"")</f>
        <v>S-721 T.A.P.</v>
      </c>
      <c r="H37" s="50" t="str">
        <f>IF($B5&lt;&gt;"",$B5,"")</f>
        <v>S-721 T.A.P.</v>
      </c>
    </row>
    <row r="38" spans="1:9" ht="9.75" customHeight="1" x14ac:dyDescent="0.25">
      <c r="G38" s="54" t="str">
        <f ca="1">_xlfn.IFNA(VLOOKUP($B5,Extração[[ID Tubo]:[Nº Bloco]],2,FALSE),"")</f>
        <v>Teodora Adriano Pereira</v>
      </c>
      <c r="H38" s="54" t="str">
        <f ca="1">_xlfn.IFNA(VLOOKUP($B5,Extração[[ID Tubo]:[Nº Bloco]],2,FALSE),"")</f>
        <v>Teodora Adriano Pereira</v>
      </c>
    </row>
    <row r="39" spans="1:9" ht="9.75" customHeight="1" x14ac:dyDescent="0.25">
      <c r="G39" s="54"/>
      <c r="H39" s="54"/>
    </row>
    <row r="40" spans="1:9" ht="9.75" customHeight="1" x14ac:dyDescent="0.25">
      <c r="G40" s="34">
        <f ca="1">_xlfn.IFNA(IF(OR($C5="DNA-T", $C5="RNA-T"),VLOOKUP($B5,Extração[[ID Tubo]:[Nº Bloco]],6,FALSE),VLOOKUP($B5,Extração[[ID Tubo]:[ID Externo]],4,FALSE)),"")</f>
        <v>0</v>
      </c>
      <c r="H40" s="34">
        <f ca="1">_xlfn.IFNA(IF(OR($C5="DNA-T", $C5="RNA-T"),VLOOKUP($B5,Extração[[ID Tubo]:[Nº Bloco]],6,FALSE),VLOOKUP($B5,Extração[[ID Tubo]:[ID Externo]],4,FALSE)),"")</f>
        <v>0</v>
      </c>
    </row>
    <row r="41" spans="1:9" ht="10.5" customHeight="1" x14ac:dyDescent="0.25">
      <c r="F41" s="15" t="s">
        <v>2</v>
      </c>
      <c r="G41" s="35" t="str">
        <f ca="1">IF($C5="DNA-T","DNA-T:________ng/µl",IF($C5="RNA-T","RNA-T:________ng/µl",IF($C5="DNA-G","DNA-G:________ng/µl","")))</f>
        <v>DNA-G:________ng/µl</v>
      </c>
      <c r="H41" s="33" t="str">
        <f ca="1">IF($C5="DNA-T","DILUIÇÃO  DNA-T 1:10",IF($C5="RNA-T","DILUIÇÃO RNA-T",IF($C5="DNA-G","DNA-G:________ng/µl","")))</f>
        <v>DNA-G:________ng/µl</v>
      </c>
      <c r="I41" s="15" t="s">
        <v>2</v>
      </c>
    </row>
    <row r="42" spans="1:9" x14ac:dyDescent="0.25">
      <c r="A42" s="36"/>
      <c r="B42" s="36"/>
      <c r="F42" s="15" t="s">
        <v>2</v>
      </c>
      <c r="G42" s="50" t="str">
        <f>IF($B6&lt;&gt;"",$B6,"")</f>
        <v>S-722 J.M.M.</v>
      </c>
      <c r="H42" s="50" t="str">
        <f>IF($B6&lt;&gt;"",$B6,"")</f>
        <v>S-722 J.M.M.</v>
      </c>
      <c r="I42" s="15" t="s">
        <v>2</v>
      </c>
    </row>
    <row r="43" spans="1:9" ht="9.75" customHeight="1" x14ac:dyDescent="0.25">
      <c r="A43" s="36"/>
      <c r="B43" s="36"/>
      <c r="G43" s="54" t="str">
        <f ca="1">_xlfn.IFNA(VLOOKUP($B6,Extração[[ID Tubo]:[Nº Bloco]],2,FALSE),"")</f>
        <v>Janaína Mariana Mata</v>
      </c>
      <c r="H43" s="54" t="str">
        <f ca="1">_xlfn.IFNA(VLOOKUP($B6,Extração[[ID Tubo]:[Nº Bloco]],2,FALSE),"")</f>
        <v>Janaína Mariana Mata</v>
      </c>
    </row>
    <row r="44" spans="1:9" ht="9.75" customHeight="1" x14ac:dyDescent="0.25">
      <c r="A44" s="36"/>
      <c r="B44" s="36"/>
      <c r="G44" s="54"/>
      <c r="H44" s="54"/>
    </row>
    <row r="45" spans="1:9" ht="9.75" customHeight="1" x14ac:dyDescent="0.25">
      <c r="A45" s="36"/>
      <c r="B45" s="36"/>
      <c r="G45" s="34">
        <f ca="1">_xlfn.IFNA(IF(OR($C6="DNA-T", $C6="RNA-T"),VLOOKUP($B6,Extração[[ID Tubo]:[Nº Bloco]],6,FALSE),VLOOKUP($B6,Extração[[ID Tubo]:[ID Externo]],4,FALSE)),"")</f>
        <v>0</v>
      </c>
      <c r="H45" s="34">
        <f ca="1">_xlfn.IFNA(IF(OR($C6="DNA-T", $C6="RNA-T"),VLOOKUP($B6,Extração[[ID Tubo]:[Nº Bloco]],6,FALSE),VLOOKUP($B6,Extração[[ID Tubo]:[ID Externo]],4,FALSE)),"")</f>
        <v>0</v>
      </c>
    </row>
    <row r="46" spans="1:9" ht="10.5" customHeight="1" x14ac:dyDescent="0.25">
      <c r="A46" s="36"/>
      <c r="B46" s="36"/>
      <c r="G46" s="34" t="str">
        <f ca="1">IF($C6="DNA-T","REAÇÃO",IF($C6="RNA-T","1- REAÇÃO",IF($C6="DNA-G","REAÇÃO","")))</f>
        <v>REAÇÃO</v>
      </c>
      <c r="H46" s="34" t="str">
        <f ca="1">IF($C6="DNA-T","DILUIÇÃO DNA-T",IF($C6="RNA-T","2- REAÇÃO RNA-T",IF($C6="DNA-G","BUFFY COAT","")))</f>
        <v>BUFFY COAT</v>
      </c>
    </row>
    <row r="47" spans="1:9" x14ac:dyDescent="0.25">
      <c r="A47" s="36"/>
      <c r="B47" s="36"/>
      <c r="G47" s="50" t="str">
        <f>IF($B6&lt;&gt;"",$B6,"")</f>
        <v>S-722 J.M.M.</v>
      </c>
      <c r="H47" s="50" t="str">
        <f>IF($B6&lt;&gt;"",$B6,"")</f>
        <v>S-722 J.M.M.</v>
      </c>
    </row>
    <row r="48" spans="1:9" ht="9.75" customHeight="1" x14ac:dyDescent="0.25">
      <c r="G48" s="54" t="str">
        <f ca="1">_xlfn.IFNA(VLOOKUP($B6,Extração[[ID Tubo]:[Nº Bloco]],2,FALSE),"")</f>
        <v>Janaína Mariana Mata</v>
      </c>
      <c r="H48" s="54" t="str">
        <f ca="1">_xlfn.IFNA(VLOOKUP($B6,Extração[[ID Tubo]:[Nº Bloco]],2,FALSE),"")</f>
        <v>Janaína Mariana Mata</v>
      </c>
    </row>
    <row r="49" spans="1:9" ht="9.75" customHeight="1" x14ac:dyDescent="0.25">
      <c r="G49" s="54"/>
      <c r="H49" s="54"/>
    </row>
    <row r="50" spans="1:9" ht="9.75" customHeight="1" x14ac:dyDescent="0.25">
      <c r="G50" s="34">
        <f ca="1">_xlfn.IFNA(IF(OR($C6="DNA-T", $C6="RNA-T"),VLOOKUP($B6,Extração[[ID Tubo]:[Nº Bloco]],6,FALSE),VLOOKUP($B6,Extração[[ID Tubo]:[ID Externo]],4,FALSE)),"")</f>
        <v>0</v>
      </c>
      <c r="H50" s="34">
        <f ca="1">_xlfn.IFNA(IF(OR($C6="DNA-T", $C6="RNA-T"),VLOOKUP($B6,Extração[[ID Tubo]:[Nº Bloco]],6,FALSE),VLOOKUP($B6,Extração[[ID Tubo]:[ID Externo]],4,FALSE)),"")</f>
        <v>0</v>
      </c>
    </row>
    <row r="51" spans="1:9" ht="10.5" customHeight="1" x14ac:dyDescent="0.25">
      <c r="F51" s="15" t="s">
        <v>2</v>
      </c>
      <c r="G51" s="35" t="str">
        <f ca="1">IF($C6="DNA-T","DNA-T:________ng/µl",IF($C6="RNA-T","RNA-T:________ng/µl",IF($C6="DNA-G","DNA-G:________ng/µl","")))</f>
        <v>DNA-G:________ng/µl</v>
      </c>
      <c r="H51" s="33" t="str">
        <f ca="1">IF($C6="DNA-T","DILUIÇÃO  DNA-T 1:10",IF($C6="RNA-T","DILUIÇÃO RNA-T",IF($C6="DNA-G","DNA-G:________ng/µl","")))</f>
        <v>DNA-G:________ng/µl</v>
      </c>
      <c r="I51" s="15" t="s">
        <v>2</v>
      </c>
    </row>
    <row r="52" spans="1:9" x14ac:dyDescent="0.25">
      <c r="A52" s="36"/>
      <c r="B52" s="36"/>
      <c r="F52" s="15" t="s">
        <v>2</v>
      </c>
      <c r="G52" s="50" t="str">
        <f>IF($B7&lt;&gt;"",$B7,"")</f>
        <v/>
      </c>
      <c r="H52" s="50" t="str">
        <f>IF($B7&lt;&gt;"",$B7,"")</f>
        <v/>
      </c>
      <c r="I52" s="15" t="s">
        <v>2</v>
      </c>
    </row>
    <row r="53" spans="1:9" ht="9.75" customHeight="1" x14ac:dyDescent="0.25">
      <c r="A53" s="36"/>
      <c r="B53" s="36"/>
      <c r="G53" s="54" t="str">
        <f>_xlfn.IFNA(VLOOKUP($B7,Extração[[ID Tubo]:[Nº Bloco]],2,FALSE),"")</f>
        <v/>
      </c>
      <c r="H53" s="54" t="str">
        <f>_xlfn.IFNA(VLOOKUP($B7,Extração[[ID Tubo]:[Nº Bloco]],2,FALSE),"")</f>
        <v/>
      </c>
    </row>
    <row r="54" spans="1:9" ht="9.75" customHeight="1" x14ac:dyDescent="0.25">
      <c r="A54" s="36"/>
      <c r="B54" s="36"/>
      <c r="G54" s="54"/>
      <c r="H54" s="54"/>
    </row>
    <row r="55" spans="1:9" ht="9.75" customHeight="1" x14ac:dyDescent="0.25">
      <c r="A55" s="36"/>
      <c r="B55" s="36"/>
      <c r="G55" s="34" t="str">
        <f>_xlfn.IFNA(IF(OR($C7="DNA-T", $C7="RNA-T"),VLOOKUP($B7,Extração[[ID Tubo]:[Nº Bloco]],6,FALSE),VLOOKUP($B7,Extração[[ID Tubo]:[ID Externo]],4,FALSE)),"")</f>
        <v/>
      </c>
      <c r="H55" s="34" t="str">
        <f>_xlfn.IFNA(IF(OR($C7="DNA-T", $C7="RNA-T"),VLOOKUP($B7,Extração[[ID Tubo]:[Nº Bloco]],6,FALSE),VLOOKUP($B7,Extração[[ID Tubo]:[ID Externo]],4,FALSE)),"")</f>
        <v/>
      </c>
    </row>
    <row r="56" spans="1:9" ht="10.5" customHeight="1" x14ac:dyDescent="0.25">
      <c r="A56" s="36"/>
      <c r="B56" s="36"/>
      <c r="G56" s="34" t="str">
        <f>IF($C7="DNA-T","REAÇÃO",IF($C7="RNA-T","1- REAÇÃO",IF($C7="DNA-G","REAÇÃO","")))</f>
        <v/>
      </c>
      <c r="H56" s="34" t="str">
        <f>IF($C7="DNA-T","DILUIÇÃO DNA-T",IF($C7="RNA-T","2- REAÇÃO RNA-T",IF($C7="DNA-G","BUFFY COAT","")))</f>
        <v/>
      </c>
    </row>
    <row r="57" spans="1:9" x14ac:dyDescent="0.25">
      <c r="A57" s="36"/>
      <c r="B57" s="36"/>
      <c r="G57" s="50" t="str">
        <f>IF($B7&lt;&gt;"",$B7,"")</f>
        <v/>
      </c>
      <c r="H57" s="50" t="str">
        <f>IF($B7&lt;&gt;"",$B7,"")</f>
        <v/>
      </c>
    </row>
    <row r="58" spans="1:9" ht="9.75" customHeight="1" x14ac:dyDescent="0.25">
      <c r="G58" s="54" t="str">
        <f>_xlfn.IFNA(VLOOKUP($B7,Extração[[ID Tubo]:[Nº Bloco]],2,FALSE),"")</f>
        <v/>
      </c>
      <c r="H58" s="54" t="str">
        <f>_xlfn.IFNA(VLOOKUP($B7,Extração[[ID Tubo]:[Nº Bloco]],2,FALSE),"")</f>
        <v/>
      </c>
    </row>
    <row r="59" spans="1:9" ht="9.75" customHeight="1" x14ac:dyDescent="0.25">
      <c r="G59" s="54"/>
      <c r="H59" s="54"/>
    </row>
    <row r="60" spans="1:9" ht="9.75" customHeight="1" x14ac:dyDescent="0.25">
      <c r="G60" s="34" t="str">
        <f>_xlfn.IFNA(IF(OR($C7="DNA-T", $C7="RNA-T"),VLOOKUP($B7,Extração[[ID Tubo]:[Nº Bloco]],6,FALSE),VLOOKUP($B7,Extração[[ID Tubo]:[ID Externo]],4,FALSE)),"")</f>
        <v/>
      </c>
      <c r="H60" s="34" t="str">
        <f>_xlfn.IFNA(IF(OR($C7="DNA-T", $C7="RNA-T"),VLOOKUP($B7,Extração[[ID Tubo]:[Nº Bloco]],6,FALSE),VLOOKUP($B7,Extração[[ID Tubo]:[ID Externo]],4,FALSE)),"")</f>
        <v/>
      </c>
    </row>
    <row r="61" spans="1:9" ht="10.5" customHeight="1" x14ac:dyDescent="0.25">
      <c r="F61" s="15" t="s">
        <v>2</v>
      </c>
      <c r="G61" s="35" t="str">
        <f>IF($C7="DNA-T","DNA-T:________ng/µl",IF($C7="RNA-T","RNA-T:________ng/µl",IF($C7="DNA-G","DNA-G:________ng/µl","")))</f>
        <v/>
      </c>
      <c r="H61" s="35" t="str">
        <f>IF($C7="DNA-T","DILUIÇÃO  DNA-T 1:10",IF($C7="RNA-T","DILUIÇÃO RNA-T",IF($C7="DNA-G","DNA-G:________ng/µl","")))</f>
        <v/>
      </c>
      <c r="I61" s="15" t="s">
        <v>2</v>
      </c>
    </row>
    <row r="62" spans="1:9" x14ac:dyDescent="0.25">
      <c r="F62" s="15" t="s">
        <v>2</v>
      </c>
      <c r="G62" s="15" t="s">
        <v>2</v>
      </c>
      <c r="H62" s="15" t="s">
        <v>2</v>
      </c>
      <c r="I62" s="15" t="s">
        <v>2</v>
      </c>
    </row>
  </sheetData>
  <mergeCells count="24">
    <mergeCell ref="G3:G4"/>
    <mergeCell ref="H3:H4"/>
    <mergeCell ref="G8:G9"/>
    <mergeCell ref="H8:H9"/>
    <mergeCell ref="G38:G39"/>
    <mergeCell ref="H38:H39"/>
    <mergeCell ref="G13:G14"/>
    <mergeCell ref="H13:H14"/>
    <mergeCell ref="G18:G19"/>
    <mergeCell ref="H18:H19"/>
    <mergeCell ref="G23:G24"/>
    <mergeCell ref="H23:H24"/>
    <mergeCell ref="G28:G29"/>
    <mergeCell ref="H28:H29"/>
    <mergeCell ref="G33:G34"/>
    <mergeCell ref="H33:H34"/>
    <mergeCell ref="H53:H54"/>
    <mergeCell ref="G58:G59"/>
    <mergeCell ref="H58:H59"/>
    <mergeCell ref="G43:G44"/>
    <mergeCell ref="H43:H44"/>
    <mergeCell ref="G48:G49"/>
    <mergeCell ref="H48:H49"/>
    <mergeCell ref="G53:G54"/>
  </mergeCells>
  <conditionalFormatting sqref="B2">
    <cfRule type="duplicateValues" dxfId="34" priority="1"/>
  </conditionalFormatting>
  <conditionalFormatting sqref="B3:B7">
    <cfRule type="duplicateValues" dxfId="33" priority="3"/>
  </conditionalFormatting>
  <conditionalFormatting sqref="B8">
    <cfRule type="duplicateValues" dxfId="32" priority="144"/>
  </conditionalFormatting>
  <conditionalFormatting sqref="B9">
    <cfRule type="duplicateValues" dxfId="31" priority="229"/>
  </conditionalFormatting>
  <conditionalFormatting sqref="B10">
    <cfRule type="duplicateValues" dxfId="30" priority="239"/>
  </conditionalFormatting>
  <pageMargins left="0" right="0" top="0" bottom="0" header="0" footer="0"/>
  <pageSetup paperSize="9" scale="65" fitToWidth="0" fitToHeight="0" orientation="portrait" verticalDpi="203" r:id="rId1"/>
  <rowBreaks count="6" manualBreakCount="6">
    <brk id="11" min="6" max="7" man="1"/>
    <brk id="21" min="6" max="7" man="1"/>
    <brk id="31" min="6" max="7" man="1"/>
    <brk id="41" min="6" max="7" man="1"/>
    <brk id="51" min="6" max="7" man="1"/>
    <brk id="61" min="6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5AF4-9F9A-436B-B1AA-1DDB68A853D0}">
  <dimension ref="A1:K4"/>
  <sheetViews>
    <sheetView zoomScale="85" zoomScaleNormal="85" workbookViewId="0">
      <selection activeCell="B6" sqref="B6"/>
    </sheetView>
  </sheetViews>
  <sheetFormatPr defaultColWidth="9.140625" defaultRowHeight="15" x14ac:dyDescent="0.25"/>
  <cols>
    <col min="1" max="1" width="34.7109375" style="6" bestFit="1" customWidth="1"/>
    <col min="2" max="2" width="26.140625" style="2" bestFit="1" customWidth="1"/>
    <col min="3" max="3" width="11.5703125" style="2" bestFit="1" customWidth="1"/>
    <col min="4" max="4" width="18.28515625" style="2" hidden="1" customWidth="1"/>
    <col min="5" max="5" width="20.140625" style="2" bestFit="1" customWidth="1"/>
    <col min="6" max="6" width="19.28515625" style="2" bestFit="1" customWidth="1"/>
    <col min="7" max="7" width="21.42578125" style="2" bestFit="1" customWidth="1"/>
    <col min="8" max="8" width="28.7109375" style="2" bestFit="1" customWidth="1"/>
    <col min="9" max="9" width="22.7109375" style="2" hidden="1" customWidth="1"/>
    <col min="10" max="10" width="20.5703125" style="2" hidden="1" customWidth="1"/>
    <col min="11" max="11" width="26.42578125" style="4" bestFit="1" customWidth="1"/>
    <col min="12" max="16384" width="9.140625" style="2"/>
  </cols>
  <sheetData>
    <row r="1" spans="1:11" s="14" customFormat="1" ht="30" x14ac:dyDescent="0.25">
      <c r="A1" s="11" t="s">
        <v>164</v>
      </c>
      <c r="B1" s="12" t="s">
        <v>165</v>
      </c>
      <c r="C1" s="11" t="s">
        <v>166</v>
      </c>
      <c r="D1" s="12" t="s">
        <v>167</v>
      </c>
      <c r="E1" s="11" t="s">
        <v>168</v>
      </c>
      <c r="F1" s="11" t="s">
        <v>169</v>
      </c>
      <c r="G1" s="12" t="s">
        <v>170</v>
      </c>
      <c r="H1" s="12" t="s">
        <v>171</v>
      </c>
      <c r="I1" s="12" t="s">
        <v>172</v>
      </c>
      <c r="J1" s="11" t="s">
        <v>173</v>
      </c>
      <c r="K1" s="12" t="s">
        <v>174</v>
      </c>
    </row>
    <row r="2" spans="1:11" x14ac:dyDescent="0.25">
      <c r="A2" s="38">
        <v>0.76121863425942138</v>
      </c>
      <c r="B2" s="2" t="s">
        <v>65</v>
      </c>
      <c r="C2" s="25" t="s">
        <v>176</v>
      </c>
      <c r="E2" s="9" t="s">
        <v>225</v>
      </c>
      <c r="F2" s="9" t="s">
        <v>9</v>
      </c>
      <c r="G2" s="16" t="s">
        <v>2</v>
      </c>
      <c r="H2" s="2" t="s">
        <v>24</v>
      </c>
      <c r="I2" s="2" t="s">
        <v>10</v>
      </c>
      <c r="J2" s="9" t="s">
        <v>162</v>
      </c>
      <c r="K2" s="4">
        <v>45127.666666666664</v>
      </c>
    </row>
    <row r="3" spans="1:11" x14ac:dyDescent="0.25">
      <c r="A3" s="38">
        <v>4.5528853009309387</v>
      </c>
      <c r="B3" s="2" t="s">
        <v>65</v>
      </c>
      <c r="C3" s="25" t="s">
        <v>176</v>
      </c>
      <c r="E3" s="9" t="s">
        <v>226</v>
      </c>
      <c r="F3" s="9" t="s">
        <v>9</v>
      </c>
      <c r="G3" s="16" t="s">
        <v>2</v>
      </c>
      <c r="H3" s="2" t="s">
        <v>24</v>
      </c>
      <c r="I3" s="2" t="s">
        <v>10</v>
      </c>
      <c r="J3" s="9" t="s">
        <v>162</v>
      </c>
      <c r="K3" s="4">
        <v>45131.458333333336</v>
      </c>
    </row>
    <row r="4" spans="1:11" x14ac:dyDescent="0.25">
      <c r="A4" s="38">
        <v>4.5528853009309387</v>
      </c>
      <c r="B4" s="2" t="s">
        <v>65</v>
      </c>
      <c r="C4" s="25" t="s">
        <v>176</v>
      </c>
      <c r="E4" s="9" t="s">
        <v>227</v>
      </c>
      <c r="F4" s="9" t="s">
        <v>18</v>
      </c>
      <c r="G4" s="16" t="s">
        <v>2</v>
      </c>
      <c r="H4" s="2" t="s">
        <v>24</v>
      </c>
      <c r="I4" s="2" t="s">
        <v>19</v>
      </c>
      <c r="J4" s="9" t="s">
        <v>162</v>
      </c>
      <c r="K4" s="4">
        <v>45131.458333333336</v>
      </c>
    </row>
  </sheetData>
  <conditionalFormatting sqref="A1:A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 H5:H1048576">
    <cfRule type="containsText" dxfId="29" priority="1" operator="containsText" text="Prioridade">
      <formula>NOT(ISERROR(SEARCH("Prioridade",H2)))</formula>
    </cfRule>
    <cfRule type="containsText" dxfId="28" priority="2" operator="containsText" text="Urgência">
      <formula>NOT(ISERROR(SEARCH("Urgência",H2)))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6BAC-71DA-466C-969D-65FA4293BEA4}">
  <dimension ref="A1:K7"/>
  <sheetViews>
    <sheetView zoomScale="85" zoomScaleNormal="85" workbookViewId="0">
      <selection activeCell="C2" sqref="C2"/>
    </sheetView>
  </sheetViews>
  <sheetFormatPr defaultColWidth="9.140625" defaultRowHeight="15" x14ac:dyDescent="0.25"/>
  <cols>
    <col min="1" max="1" width="34.7109375" style="6" bestFit="1" customWidth="1"/>
    <col min="2" max="2" width="26.140625" style="2" bestFit="1" customWidth="1"/>
    <col min="3" max="3" width="11.5703125" style="2" bestFit="1" customWidth="1"/>
    <col min="4" max="4" width="18.28515625" style="2" hidden="1" customWidth="1"/>
    <col min="5" max="5" width="20.140625" style="2" bestFit="1" customWidth="1"/>
    <col min="6" max="6" width="20.28515625" style="2" bestFit="1" customWidth="1"/>
    <col min="7" max="7" width="21.42578125" style="2" bestFit="1" customWidth="1"/>
    <col min="8" max="8" width="28.7109375" style="2" bestFit="1" customWidth="1"/>
    <col min="9" max="9" width="22.7109375" style="2" hidden="1" customWidth="1"/>
    <col min="10" max="10" width="20.5703125" style="2" hidden="1" customWidth="1"/>
    <col min="11" max="11" width="26.42578125" style="4" bestFit="1" customWidth="1"/>
    <col min="12" max="16384" width="9.140625" style="2"/>
  </cols>
  <sheetData>
    <row r="1" spans="1:11" s="14" customFormat="1" ht="30" x14ac:dyDescent="0.25">
      <c r="A1" s="11" t="s">
        <v>164</v>
      </c>
      <c r="B1" s="12" t="s">
        <v>165</v>
      </c>
      <c r="C1" s="11" t="s">
        <v>166</v>
      </c>
      <c r="D1" s="12" t="s">
        <v>167</v>
      </c>
      <c r="E1" s="11" t="s">
        <v>168</v>
      </c>
      <c r="F1" s="11" t="s">
        <v>169</v>
      </c>
      <c r="G1" s="12" t="s">
        <v>170</v>
      </c>
      <c r="H1" s="12" t="s">
        <v>171</v>
      </c>
      <c r="I1" s="12" t="s">
        <v>172</v>
      </c>
      <c r="J1" s="11" t="s">
        <v>173</v>
      </c>
      <c r="K1" s="12" t="s">
        <v>174</v>
      </c>
    </row>
    <row r="2" spans="1:11" x14ac:dyDescent="0.25">
      <c r="A2" s="38">
        <v>19.427885300930939</v>
      </c>
      <c r="B2" s="2" t="s">
        <v>65</v>
      </c>
      <c r="C2" s="25" t="s">
        <v>175</v>
      </c>
      <c r="E2" s="9" t="s">
        <v>228</v>
      </c>
      <c r="F2" s="9" t="s">
        <v>79</v>
      </c>
      <c r="G2" s="16" t="s">
        <v>2</v>
      </c>
      <c r="H2" s="2" t="s">
        <v>24</v>
      </c>
      <c r="I2" s="2" t="s">
        <v>61</v>
      </c>
      <c r="J2" s="9" t="s">
        <v>161</v>
      </c>
      <c r="K2" s="4">
        <v>45146.333333333336</v>
      </c>
    </row>
    <row r="3" spans="1:11" x14ac:dyDescent="0.25">
      <c r="A3" s="38">
        <v>19.427885300930939</v>
      </c>
      <c r="B3" s="2" t="s">
        <v>65</v>
      </c>
      <c r="C3" s="25" t="s">
        <v>175</v>
      </c>
      <c r="E3" s="9" t="s">
        <v>229</v>
      </c>
      <c r="F3" s="9" t="s">
        <v>95</v>
      </c>
      <c r="G3" s="16" t="s">
        <v>2</v>
      </c>
      <c r="H3" s="2" t="s">
        <v>24</v>
      </c>
      <c r="I3" s="2" t="s">
        <v>62</v>
      </c>
      <c r="J3" s="9" t="s">
        <v>161</v>
      </c>
      <c r="K3" s="4">
        <v>45146.333333333336</v>
      </c>
    </row>
    <row r="4" spans="1:11" x14ac:dyDescent="0.25">
      <c r="A4" s="38">
        <v>19.427885300930939</v>
      </c>
      <c r="B4" s="2" t="s">
        <v>65</v>
      </c>
      <c r="C4" s="25" t="s">
        <v>175</v>
      </c>
      <c r="E4" s="9" t="s">
        <v>230</v>
      </c>
      <c r="F4" s="9" t="s">
        <v>95</v>
      </c>
      <c r="G4" s="16" t="s">
        <v>2</v>
      </c>
      <c r="H4" s="2" t="s">
        <v>24</v>
      </c>
      <c r="I4" s="2" t="s">
        <v>62</v>
      </c>
      <c r="J4" s="9" t="s">
        <v>161</v>
      </c>
      <c r="K4" s="4">
        <v>45146.333333333336</v>
      </c>
    </row>
    <row r="5" spans="1:11" x14ac:dyDescent="0.25">
      <c r="A5" s="38">
        <v>19.427885300930939</v>
      </c>
      <c r="B5" s="2" t="s">
        <v>65</v>
      </c>
      <c r="C5" s="25" t="s">
        <v>175</v>
      </c>
      <c r="E5" s="9" t="s">
        <v>231</v>
      </c>
      <c r="F5" s="9" t="s">
        <v>79</v>
      </c>
      <c r="G5" s="16" t="s">
        <v>2</v>
      </c>
      <c r="H5" s="2" t="s">
        <v>24</v>
      </c>
      <c r="I5" s="2" t="s">
        <v>61</v>
      </c>
      <c r="J5" s="9" t="s">
        <v>161</v>
      </c>
      <c r="K5" s="4">
        <v>45146.333333333336</v>
      </c>
    </row>
    <row r="6" spans="1:11" x14ac:dyDescent="0.25">
      <c r="A6" s="38">
        <v>19.427885300930939</v>
      </c>
      <c r="B6" s="2" t="s">
        <v>65</v>
      </c>
      <c r="C6" s="25" t="s">
        <v>175</v>
      </c>
      <c r="E6" s="9" t="s">
        <v>232</v>
      </c>
      <c r="F6" s="9" t="s">
        <v>79</v>
      </c>
      <c r="G6" s="16" t="s">
        <v>2</v>
      </c>
      <c r="H6" s="2" t="s">
        <v>24</v>
      </c>
      <c r="I6" s="2" t="s">
        <v>61</v>
      </c>
      <c r="J6" s="9" t="s">
        <v>161</v>
      </c>
      <c r="K6" s="4">
        <v>45146.333333333336</v>
      </c>
    </row>
    <row r="7" spans="1:11" x14ac:dyDescent="0.25">
      <c r="A7" s="38">
        <v>26.427885300930939</v>
      </c>
      <c r="B7" s="2" t="s">
        <v>65</v>
      </c>
      <c r="C7" s="25" t="s">
        <v>176</v>
      </c>
      <c r="E7" s="9" t="s">
        <v>233</v>
      </c>
      <c r="F7" s="9" t="s">
        <v>156</v>
      </c>
      <c r="G7" s="16" t="s">
        <v>2</v>
      </c>
      <c r="H7" s="2" t="s">
        <v>24</v>
      </c>
      <c r="I7" s="2" t="s">
        <v>155</v>
      </c>
      <c r="J7" s="9" t="s">
        <v>161</v>
      </c>
      <c r="K7" s="4">
        <v>45153.333333333336</v>
      </c>
    </row>
  </sheetData>
  <conditionalFormatting sqref="A1:A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containsText" dxfId="27" priority="1" operator="containsText" text="Prioridade">
      <formula>NOT(ISERROR(SEARCH("Prioridade",H2)))</formula>
    </cfRule>
    <cfRule type="containsText" dxfId="26" priority="2" operator="containsText" text="Urgência">
      <formula>NOT(ISERROR(SEARCH("Urgência",H2)))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4847-9E89-47EB-8316-00A6B1A2A450}">
  <dimension ref="A1:Y32"/>
  <sheetViews>
    <sheetView tabSelected="1" workbookViewId="0">
      <selection activeCell="S17" sqref="A16:S17"/>
    </sheetView>
  </sheetViews>
  <sheetFormatPr defaultRowHeight="15" x14ac:dyDescent="0.25"/>
  <cols>
    <col min="1" max="1" width="22.7109375" bestFit="1" customWidth="1"/>
    <col min="3" max="3" width="15.140625" bestFit="1" customWidth="1"/>
    <col min="5" max="5" width="10.28515625" bestFit="1" customWidth="1"/>
    <col min="7" max="7" width="14" bestFit="1" customWidth="1"/>
    <col min="10" max="11" width="11.42578125" customWidth="1"/>
    <col min="12" max="12" width="21.5703125" bestFit="1" customWidth="1"/>
    <col min="19" max="19" width="20.85546875" bestFit="1" customWidth="1"/>
    <col min="24" max="24" width="21.42578125" bestFit="1" customWidth="1"/>
  </cols>
  <sheetData>
    <row r="1" spans="1:25" x14ac:dyDescent="0.25">
      <c r="A1" t="s">
        <v>154</v>
      </c>
      <c r="C1" t="s">
        <v>8</v>
      </c>
      <c r="E1" t="s">
        <v>2</v>
      </c>
      <c r="J1" t="s">
        <v>74</v>
      </c>
      <c r="L1" t="s">
        <v>75</v>
      </c>
      <c r="R1">
        <v>1</v>
      </c>
      <c r="S1" t="s">
        <v>76</v>
      </c>
      <c r="X1" t="s">
        <v>131</v>
      </c>
    </row>
    <row r="2" spans="1:25" x14ac:dyDescent="0.25">
      <c r="A2" t="s">
        <v>153</v>
      </c>
      <c r="C2" t="s">
        <v>11</v>
      </c>
      <c r="E2" t="s">
        <v>24</v>
      </c>
      <c r="G2" t="s">
        <v>77</v>
      </c>
      <c r="J2" s="5" t="s">
        <v>61</v>
      </c>
      <c r="K2" s="5" t="s">
        <v>78</v>
      </c>
      <c r="L2" s="5" t="s">
        <v>79</v>
      </c>
      <c r="M2">
        <v>14</v>
      </c>
      <c r="N2" t="s">
        <v>111</v>
      </c>
      <c r="O2" s="5" t="s">
        <v>161</v>
      </c>
      <c r="R2">
        <v>2</v>
      </c>
      <c r="S2" t="s">
        <v>80</v>
      </c>
      <c r="X2" t="s">
        <v>130</v>
      </c>
      <c r="Y2" t="s">
        <v>129</v>
      </c>
    </row>
    <row r="3" spans="1:25" x14ac:dyDescent="0.25">
      <c r="A3" t="s">
        <v>81</v>
      </c>
      <c r="C3" t="s">
        <v>12</v>
      </c>
      <c r="E3" t="s">
        <v>30</v>
      </c>
      <c r="G3" t="s">
        <v>3</v>
      </c>
      <c r="J3" s="5" t="s">
        <v>82</v>
      </c>
      <c r="K3" s="5" t="s">
        <v>83</v>
      </c>
      <c r="L3" s="5" t="s">
        <v>83</v>
      </c>
      <c r="M3">
        <v>14</v>
      </c>
      <c r="N3" t="s">
        <v>111</v>
      </c>
      <c r="O3" s="5" t="s">
        <v>161</v>
      </c>
      <c r="R3">
        <v>3</v>
      </c>
      <c r="S3" t="s">
        <v>1</v>
      </c>
      <c r="X3" t="s">
        <v>195</v>
      </c>
      <c r="Y3" t="s">
        <v>129</v>
      </c>
    </row>
    <row r="4" spans="1:25" x14ac:dyDescent="0.25">
      <c r="A4" t="s">
        <v>84</v>
      </c>
      <c r="C4" t="s">
        <v>16</v>
      </c>
      <c r="E4" t="s">
        <v>27</v>
      </c>
      <c r="J4" s="5" t="s">
        <v>85</v>
      </c>
      <c r="K4" s="5" t="s">
        <v>86</v>
      </c>
      <c r="L4" s="5" t="s">
        <v>86</v>
      </c>
      <c r="M4">
        <v>14</v>
      </c>
      <c r="N4" t="s">
        <v>111</v>
      </c>
      <c r="O4" s="5" t="s">
        <v>161</v>
      </c>
      <c r="R4">
        <v>4</v>
      </c>
      <c r="S4" t="s">
        <v>110</v>
      </c>
      <c r="X4" t="s">
        <v>132</v>
      </c>
      <c r="Y4" t="s">
        <v>129</v>
      </c>
    </row>
    <row r="5" spans="1:25" x14ac:dyDescent="0.25">
      <c r="A5" t="s">
        <v>1</v>
      </c>
      <c r="C5" t="s">
        <v>6</v>
      </c>
      <c r="J5" s="5" t="s">
        <v>88</v>
      </c>
      <c r="K5" s="5" t="s">
        <v>89</v>
      </c>
      <c r="L5" s="5" t="s">
        <v>90</v>
      </c>
      <c r="M5">
        <v>14</v>
      </c>
      <c r="N5" t="s">
        <v>111</v>
      </c>
      <c r="O5" s="5" t="s">
        <v>161</v>
      </c>
      <c r="R5">
        <v>5</v>
      </c>
      <c r="S5" t="s">
        <v>87</v>
      </c>
      <c r="X5" t="s">
        <v>133</v>
      </c>
      <c r="Y5" t="s">
        <v>129</v>
      </c>
    </row>
    <row r="6" spans="1:25" x14ac:dyDescent="0.25">
      <c r="A6" t="s">
        <v>92</v>
      </c>
      <c r="C6" t="s">
        <v>93</v>
      </c>
      <c r="J6" s="5" t="s">
        <v>62</v>
      </c>
      <c r="K6" s="5" t="s">
        <v>94</v>
      </c>
      <c r="L6" s="5" t="s">
        <v>95</v>
      </c>
      <c r="M6">
        <v>14</v>
      </c>
      <c r="N6" t="s">
        <v>111</v>
      </c>
      <c r="O6" s="5" t="s">
        <v>161</v>
      </c>
      <c r="R6">
        <v>11</v>
      </c>
      <c r="S6" t="s">
        <v>91</v>
      </c>
      <c r="X6" t="s">
        <v>134</v>
      </c>
      <c r="Y6" t="s">
        <v>129</v>
      </c>
    </row>
    <row r="7" spans="1:25" x14ac:dyDescent="0.25">
      <c r="A7" t="s">
        <v>76</v>
      </c>
      <c r="C7" t="s">
        <v>97</v>
      </c>
      <c r="J7" s="5" t="s">
        <v>64</v>
      </c>
      <c r="K7" s="5" t="s">
        <v>98</v>
      </c>
      <c r="L7" s="5" t="s">
        <v>98</v>
      </c>
      <c r="M7">
        <v>14</v>
      </c>
      <c r="N7" t="s">
        <v>111</v>
      </c>
      <c r="O7" s="5" t="s">
        <v>161</v>
      </c>
      <c r="R7">
        <v>13</v>
      </c>
      <c r="S7" t="s">
        <v>96</v>
      </c>
      <c r="X7" t="s">
        <v>135</v>
      </c>
      <c r="Y7" t="s">
        <v>129</v>
      </c>
    </row>
    <row r="8" spans="1:25" x14ac:dyDescent="0.25">
      <c r="A8" t="s">
        <v>152</v>
      </c>
      <c r="J8" s="5" t="s">
        <v>60</v>
      </c>
      <c r="K8" s="5" t="s">
        <v>67</v>
      </c>
      <c r="L8" s="5" t="s">
        <v>67</v>
      </c>
      <c r="M8">
        <v>5</v>
      </c>
      <c r="N8" s="5" t="s">
        <v>115</v>
      </c>
      <c r="O8" s="5" t="s">
        <v>162</v>
      </c>
      <c r="R8">
        <v>14</v>
      </c>
      <c r="S8" t="s">
        <v>99</v>
      </c>
      <c r="X8" t="s">
        <v>136</v>
      </c>
      <c r="Y8" t="s">
        <v>129</v>
      </c>
    </row>
    <row r="9" spans="1:25" x14ac:dyDescent="0.25">
      <c r="A9" t="s">
        <v>151</v>
      </c>
      <c r="J9" s="5" t="s">
        <v>57</v>
      </c>
      <c r="K9" s="5" t="s">
        <v>69</v>
      </c>
      <c r="L9" s="5" t="s">
        <v>69</v>
      </c>
      <c r="M9">
        <v>5</v>
      </c>
      <c r="N9" s="5" t="s">
        <v>115</v>
      </c>
      <c r="O9" s="5" t="s">
        <v>162</v>
      </c>
      <c r="R9">
        <v>19</v>
      </c>
      <c r="S9" t="s">
        <v>100</v>
      </c>
      <c r="X9" t="s">
        <v>140</v>
      </c>
      <c r="Y9" t="s">
        <v>129</v>
      </c>
    </row>
    <row r="10" spans="1:25" x14ac:dyDescent="0.25">
      <c r="A10" t="s">
        <v>63</v>
      </c>
      <c r="J10" s="5" t="s">
        <v>101</v>
      </c>
      <c r="K10" s="5" t="s">
        <v>73</v>
      </c>
      <c r="L10" s="5" t="s">
        <v>73</v>
      </c>
      <c r="M10">
        <v>5</v>
      </c>
      <c r="N10" s="5" t="s">
        <v>115</v>
      </c>
      <c r="O10" s="5" t="s">
        <v>162</v>
      </c>
      <c r="R10">
        <v>17</v>
      </c>
      <c r="S10" t="s">
        <v>104</v>
      </c>
      <c r="X10" t="s">
        <v>141</v>
      </c>
      <c r="Y10" t="s">
        <v>129</v>
      </c>
    </row>
    <row r="11" spans="1:25" x14ac:dyDescent="0.25">
      <c r="A11" t="s">
        <v>15</v>
      </c>
      <c r="J11" s="5" t="s">
        <v>102</v>
      </c>
      <c r="K11" s="5" t="s">
        <v>71</v>
      </c>
      <c r="L11" s="5" t="s">
        <v>71</v>
      </c>
      <c r="M11">
        <v>5</v>
      </c>
      <c r="N11" s="5" t="s">
        <v>115</v>
      </c>
      <c r="O11" s="5" t="s">
        <v>162</v>
      </c>
      <c r="X11" t="s">
        <v>2</v>
      </c>
      <c r="Y11" t="s">
        <v>129</v>
      </c>
    </row>
    <row r="12" spans="1:25" x14ac:dyDescent="0.25">
      <c r="A12" t="s">
        <v>107</v>
      </c>
      <c r="J12" s="5" t="s">
        <v>59</v>
      </c>
      <c r="K12" s="5" t="s">
        <v>68</v>
      </c>
      <c r="L12" s="5" t="s">
        <v>68</v>
      </c>
      <c r="M12">
        <v>5</v>
      </c>
      <c r="N12" s="5" t="s">
        <v>111</v>
      </c>
      <c r="O12" s="5" t="s">
        <v>162</v>
      </c>
      <c r="X12" t="s">
        <v>137</v>
      </c>
    </row>
    <row r="13" spans="1:25" x14ac:dyDescent="0.25">
      <c r="A13" t="s">
        <v>7</v>
      </c>
      <c r="J13" s="5" t="s">
        <v>103</v>
      </c>
      <c r="K13" s="5" t="s">
        <v>70</v>
      </c>
      <c r="L13" s="5" t="s">
        <v>70</v>
      </c>
      <c r="M13">
        <v>5</v>
      </c>
      <c r="N13" s="5" t="s">
        <v>113</v>
      </c>
      <c r="O13" s="5" t="s">
        <v>162</v>
      </c>
      <c r="X13">
        <v>1</v>
      </c>
    </row>
    <row r="14" spans="1:25" x14ac:dyDescent="0.25">
      <c r="A14" t="s">
        <v>17</v>
      </c>
      <c r="J14" t="s">
        <v>5</v>
      </c>
      <c r="K14" t="s">
        <v>4</v>
      </c>
      <c r="L14" t="s">
        <v>4</v>
      </c>
      <c r="M14">
        <v>5</v>
      </c>
      <c r="N14" s="5" t="s">
        <v>113</v>
      </c>
      <c r="O14" s="5" t="s">
        <v>162</v>
      </c>
      <c r="X14">
        <v>2</v>
      </c>
    </row>
    <row r="15" spans="1:25" x14ac:dyDescent="0.25">
      <c r="A15" t="s">
        <v>58</v>
      </c>
      <c r="J15" t="s">
        <v>10</v>
      </c>
      <c r="K15" t="s">
        <v>9</v>
      </c>
      <c r="L15" t="s">
        <v>9</v>
      </c>
      <c r="M15">
        <v>5</v>
      </c>
      <c r="N15" s="5" t="s">
        <v>113</v>
      </c>
      <c r="O15" s="5" t="s">
        <v>162</v>
      </c>
      <c r="X15">
        <v>3</v>
      </c>
    </row>
    <row r="16" spans="1:25" x14ac:dyDescent="0.25">
      <c r="A16" t="s">
        <v>66</v>
      </c>
      <c r="J16" t="s">
        <v>14</v>
      </c>
      <c r="K16" t="s">
        <v>13</v>
      </c>
      <c r="L16" t="s">
        <v>13</v>
      </c>
      <c r="M16">
        <v>5</v>
      </c>
      <c r="N16" s="5" t="s">
        <v>113</v>
      </c>
      <c r="O16" s="5" t="s">
        <v>162</v>
      </c>
      <c r="X16">
        <v>4</v>
      </c>
    </row>
    <row r="17" spans="1:25" x14ac:dyDescent="0.25">
      <c r="A17" t="s">
        <v>65</v>
      </c>
      <c r="J17" t="s">
        <v>19</v>
      </c>
      <c r="K17" t="s">
        <v>18</v>
      </c>
      <c r="L17" t="s">
        <v>18</v>
      </c>
      <c r="M17">
        <v>5</v>
      </c>
      <c r="N17" s="5" t="s">
        <v>113</v>
      </c>
      <c r="O17" s="5" t="s">
        <v>162</v>
      </c>
      <c r="X17">
        <v>5</v>
      </c>
    </row>
    <row r="18" spans="1:25" x14ac:dyDescent="0.25">
      <c r="A18" t="s">
        <v>109</v>
      </c>
      <c r="J18" t="s">
        <v>21</v>
      </c>
      <c r="K18" t="s">
        <v>20</v>
      </c>
      <c r="L18" t="s">
        <v>20</v>
      </c>
      <c r="M18">
        <v>5</v>
      </c>
      <c r="N18" s="5" t="s">
        <v>113</v>
      </c>
      <c r="O18" s="5" t="s">
        <v>162</v>
      </c>
      <c r="X18">
        <v>6</v>
      </c>
    </row>
    <row r="19" spans="1:25" x14ac:dyDescent="0.25">
      <c r="A19" t="s">
        <v>108</v>
      </c>
      <c r="J19" t="s">
        <v>23</v>
      </c>
      <c r="K19" t="s">
        <v>22</v>
      </c>
      <c r="L19" t="s">
        <v>22</v>
      </c>
      <c r="M19">
        <v>5</v>
      </c>
      <c r="N19" s="5" t="s">
        <v>113</v>
      </c>
      <c r="O19" s="5" t="s">
        <v>162</v>
      </c>
      <c r="X19">
        <v>7</v>
      </c>
    </row>
    <row r="20" spans="1:25" x14ac:dyDescent="0.25">
      <c r="A20" t="s">
        <v>179</v>
      </c>
      <c r="J20" t="s">
        <v>26</v>
      </c>
      <c r="K20" t="s">
        <v>25</v>
      </c>
      <c r="L20" t="s">
        <v>25</v>
      </c>
      <c r="M20">
        <v>7</v>
      </c>
      <c r="N20" s="5" t="s">
        <v>116</v>
      </c>
      <c r="O20" s="5" t="s">
        <v>162</v>
      </c>
      <c r="X20">
        <v>8</v>
      </c>
    </row>
    <row r="21" spans="1:25" x14ac:dyDescent="0.25">
      <c r="A21" t="s">
        <v>150</v>
      </c>
      <c r="J21" t="s">
        <v>29</v>
      </c>
      <c r="K21" t="s">
        <v>28</v>
      </c>
      <c r="L21" t="s">
        <v>28</v>
      </c>
      <c r="M21">
        <v>7</v>
      </c>
      <c r="N21" s="5" t="s">
        <v>116</v>
      </c>
      <c r="O21" s="5" t="s">
        <v>162</v>
      </c>
      <c r="X21">
        <v>9</v>
      </c>
    </row>
    <row r="22" spans="1:25" x14ac:dyDescent="0.25">
      <c r="A22" t="s">
        <v>191</v>
      </c>
      <c r="J22" t="s">
        <v>32</v>
      </c>
      <c r="K22" t="s">
        <v>31</v>
      </c>
      <c r="L22" t="s">
        <v>31</v>
      </c>
      <c r="M22">
        <v>7</v>
      </c>
      <c r="N22" s="5" t="s">
        <v>116</v>
      </c>
      <c r="O22" s="5" t="s">
        <v>162</v>
      </c>
      <c r="X22">
        <v>0</v>
      </c>
    </row>
    <row r="23" spans="1:25" x14ac:dyDescent="0.25">
      <c r="J23" t="s">
        <v>155</v>
      </c>
      <c r="K23" t="s">
        <v>156</v>
      </c>
      <c r="L23" t="s">
        <v>156</v>
      </c>
      <c r="M23">
        <v>15</v>
      </c>
      <c r="N23" s="5" t="s">
        <v>157</v>
      </c>
      <c r="O23" s="5" t="s">
        <v>161</v>
      </c>
      <c r="X23" t="s">
        <v>138</v>
      </c>
    </row>
    <row r="24" spans="1:25" x14ac:dyDescent="0.25">
      <c r="J24" t="s">
        <v>159</v>
      </c>
      <c r="K24" t="s">
        <v>158</v>
      </c>
      <c r="L24" t="s">
        <v>158</v>
      </c>
      <c r="M24">
        <v>15</v>
      </c>
      <c r="N24" s="5" t="s">
        <v>113</v>
      </c>
      <c r="O24" s="5" t="s">
        <v>161</v>
      </c>
      <c r="X24" t="s">
        <v>139</v>
      </c>
      <c r="Y24" t="s">
        <v>129</v>
      </c>
    </row>
    <row r="25" spans="1:25" x14ac:dyDescent="0.25">
      <c r="J25" s="44" t="s">
        <v>178</v>
      </c>
      <c r="K25" t="s">
        <v>177</v>
      </c>
      <c r="L25" t="s">
        <v>177</v>
      </c>
      <c r="M25">
        <v>15</v>
      </c>
      <c r="N25" s="5" t="s">
        <v>113</v>
      </c>
      <c r="O25" s="5" t="s">
        <v>161</v>
      </c>
      <c r="X25" t="s">
        <v>192</v>
      </c>
    </row>
    <row r="26" spans="1:25" x14ac:dyDescent="0.25">
      <c r="J26" t="s">
        <v>182</v>
      </c>
      <c r="K26" t="s">
        <v>180</v>
      </c>
      <c r="L26" t="s">
        <v>180</v>
      </c>
      <c r="M26">
        <v>5</v>
      </c>
      <c r="N26" s="5" t="s">
        <v>111</v>
      </c>
      <c r="O26" s="5" t="s">
        <v>162</v>
      </c>
      <c r="X26" t="s">
        <v>193</v>
      </c>
    </row>
    <row r="27" spans="1:25" x14ac:dyDescent="0.25">
      <c r="J27" t="s">
        <v>183</v>
      </c>
      <c r="K27" t="s">
        <v>181</v>
      </c>
      <c r="L27" t="s">
        <v>181</v>
      </c>
      <c r="M27">
        <v>15</v>
      </c>
      <c r="N27" s="5" t="s">
        <v>111</v>
      </c>
      <c r="O27" s="5" t="s">
        <v>161</v>
      </c>
    </row>
    <row r="28" spans="1:25" x14ac:dyDescent="0.25">
      <c r="J28" t="s">
        <v>184</v>
      </c>
      <c r="K28" t="s">
        <v>185</v>
      </c>
      <c r="L28" t="s">
        <v>185</v>
      </c>
      <c r="M28">
        <v>15</v>
      </c>
      <c r="N28" s="5" t="s">
        <v>113</v>
      </c>
      <c r="O28" s="5" t="s">
        <v>161</v>
      </c>
    </row>
    <row r="29" spans="1:25" x14ac:dyDescent="0.25">
      <c r="J29" s="5" t="s">
        <v>187</v>
      </c>
      <c r="K29" t="s">
        <v>186</v>
      </c>
      <c r="L29" t="s">
        <v>186</v>
      </c>
      <c r="M29">
        <v>20</v>
      </c>
      <c r="N29" s="5" t="s">
        <v>116</v>
      </c>
      <c r="O29" s="5" t="s">
        <v>161</v>
      </c>
    </row>
    <row r="30" spans="1:25" x14ac:dyDescent="0.25">
      <c r="J30" t="s">
        <v>189</v>
      </c>
      <c r="K30" t="s">
        <v>188</v>
      </c>
      <c r="L30" t="s">
        <v>188</v>
      </c>
      <c r="M30">
        <v>15</v>
      </c>
      <c r="N30" s="5" t="s">
        <v>113</v>
      </c>
      <c r="O30" s="5" t="s">
        <v>161</v>
      </c>
    </row>
    <row r="31" spans="1:25" x14ac:dyDescent="0.25">
      <c r="J31" s="5" t="s">
        <v>190</v>
      </c>
      <c r="K31" t="s">
        <v>72</v>
      </c>
      <c r="L31" t="s">
        <v>72</v>
      </c>
      <c r="M31">
        <v>5</v>
      </c>
      <c r="N31" s="5" t="s">
        <v>113</v>
      </c>
      <c r="O31" s="5" t="s">
        <v>162</v>
      </c>
    </row>
    <row r="32" spans="1:25" x14ac:dyDescent="0.25">
      <c r="J32" s="5" t="s">
        <v>197</v>
      </c>
      <c r="K32" t="s">
        <v>198</v>
      </c>
      <c r="L32" t="s">
        <v>198</v>
      </c>
      <c r="M32">
        <v>15</v>
      </c>
      <c r="N32" s="5" t="s">
        <v>113</v>
      </c>
      <c r="O32" s="5" t="s">
        <v>161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B16A4-1CD4-4EEB-9987-0FF3E2E635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Controle Patol</vt:lpstr>
      <vt:lpstr>Controle Mol</vt:lpstr>
      <vt:lpstr>Controle Extração</vt:lpstr>
      <vt:lpstr>Impressão Etiqueta</vt:lpstr>
      <vt:lpstr>Pendências RT-PCR</vt:lpstr>
      <vt:lpstr>Pendências NGS</vt:lpstr>
      <vt:lpstr>Opções de status</vt:lpstr>
      <vt:lpstr>'Impressão Etiqueta'!DBFGH</vt:lpstr>
      <vt:lpstr>'Impressão Etiqueta'!EDGEGR</vt:lpstr>
      <vt:lpstr>'Impressão Etiqueta'!FFGS</vt:lpstr>
      <vt:lpstr>'Controle Mol'!Print_Area</vt:lpstr>
      <vt:lpstr>'Impressão Etiqueta'!Print_Area</vt:lpstr>
      <vt:lpstr>'Impressão Etiqueta'!SGDGRG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Bertollo de Alexandre</dc:creator>
  <cp:keywords/>
  <dc:description/>
  <cp:lastModifiedBy>Rodrigo Bertollo de Alexandre</cp:lastModifiedBy>
  <cp:revision/>
  <cp:lastPrinted>2023-07-19T19:53:27Z</cp:lastPrinted>
  <dcterms:created xsi:type="dcterms:W3CDTF">2022-08-05T18:42:07Z</dcterms:created>
  <dcterms:modified xsi:type="dcterms:W3CDTF">2023-07-20T00:44:55Z</dcterms:modified>
  <cp:category/>
  <cp:contentStatus/>
</cp:coreProperties>
</file>