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 da Variante" sheetId="1" r:id="rId3"/>
    <sheet state="visible" name="Texto Final" sheetId="2" r:id="rId4"/>
    <sheet state="visible" name="Atalhos" sheetId="3" r:id="rId5"/>
    <sheet state="visible" name="Textos padrões" sheetId="4" r:id="rId6"/>
  </sheets>
  <definedNames/>
  <calcPr/>
</workbook>
</file>

<file path=xl/sharedStrings.xml><?xml version="1.0" encoding="utf-8"?>
<sst xmlns="http://schemas.openxmlformats.org/spreadsheetml/2006/main" count="140" uniqueCount="119">
  <si>
    <t>Tipos de zigosidade</t>
  </si>
  <si>
    <t>Dano</t>
  </si>
  <si>
    <t>Trinca</t>
  </si>
  <si>
    <t>Aminoácido</t>
  </si>
  <si>
    <t>ClinvarDano</t>
  </si>
  <si>
    <t>Predição de dano</t>
  </si>
  <si>
    <t>Splcing</t>
  </si>
  <si>
    <t>Dano e Splicing</t>
  </si>
  <si>
    <t>Conservação</t>
  </si>
  <si>
    <t>Classificação</t>
  </si>
  <si>
    <t>heterozigose</t>
  </si>
  <si>
    <t>danoso</t>
  </si>
  <si>
    <t>Gly</t>
  </si>
  <si>
    <t>uma Glicina</t>
  </si>
  <si>
    <t>Patogênica</t>
  </si>
  <si>
    <t>Sim</t>
  </si>
  <si>
    <t>região conservada</t>
  </si>
  <si>
    <t>Gene</t>
  </si>
  <si>
    <t>Notação</t>
  </si>
  <si>
    <t>Exon</t>
  </si>
  <si>
    <t>Zigosidade</t>
  </si>
  <si>
    <t>Primeiro Aminoácido</t>
  </si>
  <si>
    <t>Segundo Aminoácido</t>
  </si>
  <si>
    <t>Códon</t>
  </si>
  <si>
    <t>homozigose</t>
  </si>
  <si>
    <t>sem dano</t>
  </si>
  <si>
    <t>Ala</t>
  </si>
  <si>
    <t>uma Alanina</t>
  </si>
  <si>
    <t>Provavelmente Patogênica</t>
  </si>
  <si>
    <t>Não</t>
  </si>
  <si>
    <t>dominio conservado</t>
  </si>
  <si>
    <t>hemizigose</t>
  </si>
  <si>
    <t>sem consenso</t>
  </si>
  <si>
    <t>Leu</t>
  </si>
  <si>
    <t>uma Leucina</t>
  </si>
  <si>
    <t>Variante de Significado Incerto</t>
  </si>
  <si>
    <t>Sem consenso</t>
  </si>
  <si>
    <t>não</t>
  </si>
  <si>
    <t>mosaico</t>
  </si>
  <si>
    <t>Val</t>
  </si>
  <si>
    <t>uma Valina</t>
  </si>
  <si>
    <t>Benígna</t>
  </si>
  <si>
    <t>Ile</t>
  </si>
  <si>
    <t>uma Isoleucina</t>
  </si>
  <si>
    <t>Provavelmente Benígna</t>
  </si>
  <si>
    <t>Pro</t>
  </si>
  <si>
    <t>uma Prolina</t>
  </si>
  <si>
    <t>Fator de Risco</t>
  </si>
  <si>
    <t>Notação GenSoft</t>
  </si>
  <si>
    <t>Freq</t>
  </si>
  <si>
    <t>rs</t>
  </si>
  <si>
    <t>Clinvar</t>
  </si>
  <si>
    <t>Dano de Splicing</t>
  </si>
  <si>
    <t>RIT1:NM_006912:c.270G&gt;A,p.(Met90Ile)</t>
  </si>
  <si>
    <t>Phe</t>
  </si>
  <si>
    <t>uma Fenilalanina</t>
  </si>
  <si>
    <t>Resposta a Medicamento</t>
  </si>
  <si>
    <t>rs483352822</t>
  </si>
  <si>
    <t>esse regex vai retirar o numero no meio da proteina</t>
  </si>
  <si>
    <t>Ser</t>
  </si>
  <si>
    <t>uma Serina</t>
  </si>
  <si>
    <t>não possui um consenso de classificação</t>
  </si>
  <si>
    <t>Thr</t>
  </si>
  <si>
    <t>uma Treonina</t>
  </si>
  <si>
    <r>
      <t xml:space="preserve">Essa variante substitui um Ácido aspártico por uma Tirosina no códon </t>
    </r>
    <r>
      <rPr>
        <color rgb="FFFF0000"/>
      </rPr>
      <t>175</t>
    </r>
    <r>
      <t xml:space="preserve"> da proteína traduzida, </t>
    </r>
  </si>
  <si>
    <t>Cys</t>
  </si>
  <si>
    <t>uma Cisteína</t>
  </si>
  <si>
    <t xml:space="preserve">Essa variante substitui #AC#VP1 por #AC#VP2 no códon #CSV#VP3 da proteína traduzida, </t>
  </si>
  <si>
    <t>Tyr</t>
  </si>
  <si>
    <t>uma Tirosina</t>
  </si>
  <si>
    <t>Asn</t>
  </si>
  <si>
    <t>uma Asparagina</t>
  </si>
  <si>
    <t>Gln</t>
  </si>
  <si>
    <t>uma Glutamina</t>
  </si>
  <si>
    <t>Asp</t>
  </si>
  <si>
    <t>um Ácido aspártico</t>
  </si>
  <si>
    <t>Glu</t>
  </si>
  <si>
    <t>um Ácido glutâmico</t>
  </si>
  <si>
    <t>Arg</t>
  </si>
  <si>
    <t>uma Arginina</t>
  </si>
  <si>
    <t>Lys</t>
  </si>
  <si>
    <t>uma Lisina</t>
  </si>
  <si>
    <t>His</t>
  </si>
  <si>
    <t>uma Histidina</t>
  </si>
  <si>
    <t>Trp</t>
  </si>
  <si>
    <t>um Triptofano</t>
  </si>
  <si>
    <t>Met</t>
  </si>
  <si>
    <t>uma Metionina</t>
  </si>
  <si>
    <t>Ter</t>
  </si>
  <si>
    <t>um códon de parada</t>
  </si>
  <si>
    <t>dup</t>
  </si>
  <si>
    <t>uma duplicação</t>
  </si>
  <si>
    <t>qndo coloquei a freq popul. de zero, ele nao puxou no texto o ClinVar com o devido rs, alterei manual la no pleres dai</t>
  </si>
  <si>
    <t xml:space="preserve">outra coisa é: </t>
  </si>
  <si>
    <t>o texto padrao é nessa ordem</t>
  </si>
  <si>
    <t>Algoritmos de predição de patogenicidade in silico indicam que essa variante altera a estrutura e/ou função proteica. Esta variante está localizada em uma região evolutivamente conservada.</t>
  </si>
  <si>
    <t>acho q fica melhor assim ó:</t>
  </si>
  <si>
    <t>Esta variante está localizada em uma região evolutivamente conservada e algoritmos de predição de patogenicidade in silico indicam que essa variante altera a estrutura e/ou função proteica.</t>
  </si>
  <si>
    <t>;)</t>
  </si>
  <si>
    <t xml:space="preserve">Foi encontrada a variante XXX no exon YYY do gene ZZZ, em WWW, nesse indivíduo. </t>
  </si>
  <si>
    <t xml:space="preserve">Essa variante está localizada à XXX base(s) do stop códon natural da proteína, </t>
  </si>
  <si>
    <t xml:space="preserve">Essa variante substitui XXX por YYY no códon ZZZ da proteína traduzida, </t>
  </si>
  <si>
    <t xml:space="preserve">Essa variante é sinônima, </t>
  </si>
  <si>
    <t xml:space="preserve">é uma variante nova, </t>
  </si>
  <si>
    <t xml:space="preserve">é uma variante rara </t>
  </si>
  <si>
    <t xml:space="preserve">ausente nos bancos de dados populacionais consultados, </t>
  </si>
  <si>
    <t xml:space="preserve">(gnomAD: XXX%) </t>
  </si>
  <si>
    <t xml:space="preserve">e foi descrita como XXX no banco de dados ClinVar (YYY). </t>
  </si>
  <si>
    <t xml:space="preserve">e não foi descrita em indivíduos com doença associada ao gene XXX. </t>
  </si>
  <si>
    <t xml:space="preserve">e não possui um consenso de classificação no banco de dados ClinVar (XXX). </t>
  </si>
  <si>
    <t>Algoritmos de predição de patogenicidade in silico indicam que essa variante altera a estrutura e/ou função proteica,</t>
  </si>
  <si>
    <t>Algoritmos de predição de patogenicidade in silico indicam que essa variante não altera a estrutura e/ou função proteica,</t>
  </si>
  <si>
    <t>Não existe um consenso entre os algoritmos de predição de patogenicidade in silico se essa variante altera a estrutura e/ou função proteica,</t>
  </si>
  <si>
    <t xml:space="preserve"> está localizada na região de splice site 100% conservado</t>
  </si>
  <si>
    <t xml:space="preserve"> e algoritmos de predição de alterações em sítios de splicing de RNAm in silico sugerem que essa variante pode gerar um splicing aberrante do RNAm e alterar a estrutura e/ou função proteica.</t>
  </si>
  <si>
    <t xml:space="preserve"> Esta variante está localizada em uma região evolutivamente conservada. </t>
  </si>
  <si>
    <t xml:space="preserve"> Esta variante está localizada em um domínio evolutivamente conservado. </t>
  </si>
  <si>
    <t xml:space="preserve"> Esta variante não está localizada em uma região conservada ou domínio conhecido. </t>
  </si>
  <si>
    <t>O acúmulo de evidências permite a sua classificação atual como XXX.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</si>
</sst>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/>
    <font>
      <sz val="11.0"/>
      <color rgb="FFFFFFFF"/>
      <name val="Calibri"/>
    </font>
    <font>
      <u/>
      <color rgb="FF2F4A8B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A5A5A5"/>
        <bgColor rgb="FFA5A5A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0" fillId="0" fontId="1" numFmtId="0" xfId="0" applyAlignment="1" applyFont="1">
      <alignment readingOrder="0"/>
    </xf>
    <xf borderId="1" fillId="3" fontId="0" numFmtId="0" xfId="0" applyAlignment="1" applyBorder="1" applyFill="1" applyFont="1">
      <alignment shrinkToFit="0" vertical="center" wrapText="1"/>
    </xf>
    <xf borderId="1" fillId="3" fontId="0" numFmtId="0" xfId="0" applyBorder="1" applyFont="1"/>
    <xf borderId="0" fillId="0" fontId="1" numFmtId="0" xfId="0" applyAlignment="1" applyFont="1">
      <alignment horizontal="left" readingOrder="0"/>
    </xf>
    <xf borderId="1" fillId="4" fontId="2" numFmtId="0" xfId="0" applyAlignment="1" applyBorder="1" applyFill="1" applyFont="1">
      <alignment horizontal="center" vertical="center"/>
    </xf>
    <xf borderId="1" fillId="4" fontId="2" numFmtId="0" xfId="0" applyAlignment="1" applyBorder="1" applyFont="1">
      <alignment horizontal="center" readingOrder="0" vertical="center"/>
    </xf>
    <xf borderId="1" fillId="2" fontId="0" numFmtId="0" xfId="0" applyAlignment="1" applyBorder="1" applyFont="1">
      <alignment readingOrder="0"/>
    </xf>
    <xf borderId="1" fillId="2" fontId="0" numFmtId="0" xfId="0" applyAlignment="1" applyBorder="1" applyFont="1">
      <alignment horizontal="center" readingOrder="0" vertical="center"/>
    </xf>
    <xf borderId="1" fillId="2" fontId="0" numFmtId="11" xfId="0" applyAlignment="1" applyBorder="1" applyFont="1" applyNumberFormat="1">
      <alignment horizontal="center" readingOrder="0" vertical="center"/>
    </xf>
    <xf borderId="0" fillId="2" fontId="3" numFmtId="0" xfId="0" applyAlignment="1" applyFont="1">
      <alignment horizontal="left" readingOrder="0"/>
    </xf>
    <xf borderId="0" fillId="2" fontId="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49.14"/>
    <col customWidth="1" min="3" max="3" width="9.14"/>
    <col customWidth="1" min="4" max="4" width="14.0"/>
    <col customWidth="1" min="5" max="5" width="9.29"/>
    <col customWidth="1" min="6" max="6" width="20.43"/>
    <col customWidth="1" min="7" max="7" width="31.71"/>
    <col customWidth="1" min="8" max="8" width="11.57"/>
    <col customWidth="1" min="9" max="12" width="20.43"/>
    <col customWidth="1" min="13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6" t="s">
        <v>48</v>
      </c>
      <c r="C6" s="6" t="s">
        <v>19</v>
      </c>
      <c r="D6" s="6" t="s">
        <v>20</v>
      </c>
      <c r="E6" s="7" t="s">
        <v>49</v>
      </c>
      <c r="F6" s="6" t="s">
        <v>50</v>
      </c>
      <c r="G6" s="6" t="s">
        <v>51</v>
      </c>
      <c r="H6" s="6" t="s">
        <v>1</v>
      </c>
      <c r="I6" s="6" t="s">
        <v>6</v>
      </c>
      <c r="J6" s="7" t="s">
        <v>52</v>
      </c>
      <c r="K6" s="6" t="s">
        <v>8</v>
      </c>
      <c r="L6" s="6" t="s">
        <v>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8"/>
      <c r="B7" s="9" t="s">
        <v>53</v>
      </c>
      <c r="C7" s="9">
        <v>5.0</v>
      </c>
      <c r="D7" s="9" t="s">
        <v>10</v>
      </c>
      <c r="E7" s="10">
        <v>0.0</v>
      </c>
      <c r="F7" s="9" t="s">
        <v>57</v>
      </c>
      <c r="G7" s="9" t="s">
        <v>14</v>
      </c>
      <c r="H7" s="9" t="s">
        <v>15</v>
      </c>
      <c r="I7" s="9"/>
      <c r="J7" s="9"/>
      <c r="K7" s="9" t="s">
        <v>16</v>
      </c>
      <c r="L7" s="9" t="s">
        <v>14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8"/>
      <c r="C8" s="1"/>
      <c r="D8" s="1"/>
      <c r="E8" s="1"/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8" t="s">
        <v>92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8" t="s">
        <v>93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8" t="s">
        <v>94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8" t="s">
        <v>95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8" t="s">
        <v>96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2" t="s">
        <v>97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8" t="s">
        <v>98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8"/>
      <c r="C32" s="8"/>
      <c r="D32" s="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>
    <dataValidation type="list" allowBlank="1" sqref="H7">
      <formula1>Atalhos!$S$2:$S$4</formula1>
    </dataValidation>
    <dataValidation type="list" allowBlank="1" sqref="K7">
      <formula1>Atalhos!$Y$2:$Y$4</formula1>
    </dataValidation>
    <dataValidation type="list" allowBlank="1" sqref="L7">
      <formula1>Atalhos!$AA$2:$AA$7</formula1>
    </dataValidation>
    <dataValidation type="list" allowBlank="1" sqref="D7">
      <formula1>Atalhos!$K$2:$K$6</formula1>
    </dataValidation>
    <dataValidation type="list" allowBlank="1" sqref="J7">
      <formula1>Atalhos!$W$2:$W$3</formula1>
    </dataValidation>
    <dataValidation type="list" allowBlank="1" sqref="G7">
      <formula1>Atalhos!$Q$2:$Q$10</formula1>
    </dataValidation>
    <dataValidation type="list" allowBlank="1" sqref="I7">
      <formula1>Atalhos!$U$2:$U$3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1.29"/>
    <col customWidth="1" min="2" max="6" width="9.14"/>
    <col customWidth="1" min="7" max="26" width="8.71"/>
  </cols>
  <sheetData>
    <row r="1" ht="286.5" customHeight="1">
      <c r="A1" s="3" t="str">
        <f>Atalhos!B25&amp;Atalhos!B26&amp;Atalhos!B27&amp;Atalhos!B28&amp;Atalhos!B29&amp;Atalhos!B30&amp;Atalhos!B31&amp;Atalhos!B32</f>
        <v>Foi encontrada a variante c.270G&gt;A p.(Met90Ile) no exon 5 do gene RIT1, em heterozigose, nesse indivíduo. Essa variante substitui uma Metionina por uma Isoleucina no códon 90 da proteína traduzida, é uma variante rara ausente nos bancos de dados populacionais consultados, e foi descrita como patogênica no banco de dados ClinVar (rs483352822). Algoritmos de predição de patogenicidade in silico indicam que essa variante altera a estrutura e/ou função proteica. Esta variante está localizada em uma região evolutivamente conservada. O acúmulo de evidências permite a sua classificação atual como Patogênica.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2.29"/>
    <col customWidth="1" min="4" max="5" width="8.71"/>
    <col customWidth="1" min="6" max="7" width="19.57"/>
    <col customWidth="1" min="8" max="8" width="8.43"/>
    <col customWidth="1" min="9" max="10" width="8.71"/>
    <col customWidth="1" min="11" max="11" width="17.29"/>
    <col customWidth="1" min="12" max="12" width="12.86"/>
    <col customWidth="1" min="13" max="13" width="3.71"/>
    <col customWidth="1" min="14" max="14" width="6.14"/>
    <col customWidth="1" min="15" max="15" width="18.71"/>
    <col customWidth="1" min="16" max="16" width="3.29"/>
    <col customWidth="1" min="17" max="17" width="34.57"/>
    <col customWidth="1" min="18" max="18" width="2.57"/>
    <col customWidth="1" min="19" max="19" width="16.43"/>
    <col customWidth="1" min="20" max="20" width="2.86"/>
    <col customWidth="1" min="21" max="21" width="16.43"/>
    <col customWidth="1" min="22" max="22" width="8.71"/>
    <col customWidth="1" min="23" max="23" width="14.57"/>
    <col customWidth="1" min="24" max="27" width="8.71"/>
  </cols>
  <sheetData>
    <row r="1">
      <c r="K1" t="s">
        <v>0</v>
      </c>
      <c r="L1" t="s">
        <v>1</v>
      </c>
      <c r="N1" t="s">
        <v>2</v>
      </c>
      <c r="O1" t="s">
        <v>3</v>
      </c>
      <c r="Q1" s="2" t="s">
        <v>4</v>
      </c>
      <c r="S1" t="s">
        <v>5</v>
      </c>
      <c r="U1" t="s">
        <v>6</v>
      </c>
      <c r="W1" t="s">
        <v>7</v>
      </c>
      <c r="Y1" t="s">
        <v>8</v>
      </c>
      <c r="AA1" t="s">
        <v>9</v>
      </c>
    </row>
    <row r="2">
      <c r="K2" t="s">
        <v>10</v>
      </c>
      <c r="L2" t="s">
        <v>11</v>
      </c>
      <c r="N2" t="s">
        <v>12</v>
      </c>
      <c r="O2" t="s">
        <v>13</v>
      </c>
      <c r="Q2" t="s">
        <v>14</v>
      </c>
      <c r="S2" t="s">
        <v>15</v>
      </c>
      <c r="U2" t="s">
        <v>15</v>
      </c>
      <c r="W2" t="s">
        <v>15</v>
      </c>
      <c r="Y2" t="s">
        <v>16</v>
      </c>
      <c r="AA2" t="s">
        <v>14</v>
      </c>
    </row>
    <row r="3"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K3" t="s">
        <v>24</v>
      </c>
      <c r="L3" t="s">
        <v>25</v>
      </c>
      <c r="N3" t="s">
        <v>26</v>
      </c>
      <c r="O3" t="s">
        <v>27</v>
      </c>
      <c r="Q3" t="s">
        <v>28</v>
      </c>
      <c r="S3" t="s">
        <v>29</v>
      </c>
      <c r="U3" t="s">
        <v>29</v>
      </c>
      <c r="W3" t="s">
        <v>29</v>
      </c>
      <c r="Y3" t="s">
        <v>30</v>
      </c>
      <c r="AA3" t="s">
        <v>28</v>
      </c>
    </row>
    <row r="4">
      <c r="B4" t="str">
        <f>MID('Inf da Variante'!B7,1,FIND(":",'Inf da Variante'!B7,1)-1)</f>
        <v>RIT1</v>
      </c>
      <c r="C4" t="str">
        <f>SUBSTITUTE(MID('Inf da Variante'!B7,FIND("c.",'Inf da Variante'!B7,1),LEN('Inf da Variante'!B7)),","," ")</f>
        <v>c.270G&gt;A p.(Met90Ile)</v>
      </c>
      <c r="D4" t="str">
        <f>(SUBSTITUTE('Inf da Variante'!C7,"exon",""))</f>
        <v>5</v>
      </c>
      <c r="E4" t="str">
        <f>'Inf da Variante'!D7</f>
        <v>heterozigose</v>
      </c>
      <c r="F4" t="str">
        <f>VLOOKUP(MID($C$4,FIND("(",$C$4,1)+1,3),$N$2:$P$21,2,FALSE)</f>
        <v>uma Metionina</v>
      </c>
      <c r="G4" t="str">
        <f>VLOOKUP(MID($C$4,FIND(")",$C$4,1)-3,3),$N$2:$P$23,2,FALSE)</f>
        <v>uma Isoleucina</v>
      </c>
      <c r="H4" t="str">
        <f>MID($C$4,FIND("(",$C$4,1)+4,(FIND(")",$C$4,1)-4)-(FIND("(",$C$4,1)+3))</f>
        <v>90</v>
      </c>
      <c r="K4" t="s">
        <v>31</v>
      </c>
      <c r="L4" t="s">
        <v>32</v>
      </c>
      <c r="N4" t="s">
        <v>33</v>
      </c>
      <c r="O4" t="s">
        <v>34</v>
      </c>
      <c r="Q4" t="s">
        <v>35</v>
      </c>
      <c r="S4" t="s">
        <v>36</v>
      </c>
      <c r="Y4" t="s">
        <v>37</v>
      </c>
      <c r="AA4" t="s">
        <v>35</v>
      </c>
    </row>
    <row r="5">
      <c r="C5" s="2">
        <f>if(ISNUMBER(FIND("*",$C$4,1)),MID(C4,FIND("*",$C$4,1)+1,(FIND("&gt;",C4,1)-FIND("*",$C$4,1)-2)),2)</f>
        <v>2</v>
      </c>
      <c r="K5" t="s">
        <v>38</v>
      </c>
      <c r="N5" t="s">
        <v>39</v>
      </c>
      <c r="O5" t="s">
        <v>40</v>
      </c>
      <c r="Q5" t="s">
        <v>41</v>
      </c>
      <c r="AA5" t="s">
        <v>41</v>
      </c>
    </row>
    <row r="6">
      <c r="C6" s="2"/>
      <c r="N6" t="s">
        <v>42</v>
      </c>
      <c r="O6" t="s">
        <v>43</v>
      </c>
      <c r="Q6" t="s">
        <v>44</v>
      </c>
      <c r="AA6" t="s">
        <v>44</v>
      </c>
    </row>
    <row r="7">
      <c r="C7" s="2"/>
      <c r="D7" t="str">
        <f>VLOOKUP(MID($C$4,FIND("(",$C$4,1)+1,3),$N$2:$P$21,2,FALSE)</f>
        <v>uma Metionina</v>
      </c>
      <c r="N7" t="s">
        <v>45</v>
      </c>
      <c r="O7" t="s">
        <v>46</v>
      </c>
      <c r="Q7" t="s">
        <v>47</v>
      </c>
      <c r="AA7" t="s">
        <v>47</v>
      </c>
    </row>
    <row r="8">
      <c r="C8" s="5"/>
      <c r="D8" t="str">
        <f>MID($C$4,FIND("(",$C$4,1)+4,(FIND(")",$C$4,1)-4)-(FIND("(",$C$4,1)+3))</f>
        <v>90</v>
      </c>
      <c r="N8" t="s">
        <v>54</v>
      </c>
      <c r="O8" t="s">
        <v>55</v>
      </c>
      <c r="Q8" t="s">
        <v>56</v>
      </c>
    </row>
    <row r="9">
      <c r="C9" s="2"/>
      <c r="D9" t="str">
        <f>VLOOKUP(MID($C$4,FIND(")",$C$4,1)-3,3),$N$2:$P$23,2,FALSE)</f>
        <v>uma Isoleucina</v>
      </c>
      <c r="F9" s="2" t="s">
        <v>58</v>
      </c>
      <c r="N9" t="s">
        <v>59</v>
      </c>
      <c r="O9" t="s">
        <v>60</v>
      </c>
      <c r="Q9" t="s">
        <v>61</v>
      </c>
    </row>
    <row r="10">
      <c r="N10" t="s">
        <v>62</v>
      </c>
      <c r="O10" t="s">
        <v>63</v>
      </c>
    </row>
    <row r="11">
      <c r="C11" s="2" t="s">
        <v>64</v>
      </c>
      <c r="N11" t="s">
        <v>65</v>
      </c>
      <c r="O11" s="2" t="s">
        <v>66</v>
      </c>
    </row>
    <row r="12">
      <c r="C12" s="2" t="s">
        <v>67</v>
      </c>
      <c r="N12" t="s">
        <v>68</v>
      </c>
      <c r="O12" t="s">
        <v>69</v>
      </c>
    </row>
    <row r="13">
      <c r="N13" t="s">
        <v>70</v>
      </c>
      <c r="O13" t="s">
        <v>71</v>
      </c>
    </row>
    <row r="14">
      <c r="N14" t="s">
        <v>72</v>
      </c>
      <c r="O14" t="s">
        <v>73</v>
      </c>
    </row>
    <row r="15">
      <c r="N15" t="s">
        <v>74</v>
      </c>
      <c r="O15" t="s">
        <v>75</v>
      </c>
    </row>
    <row r="16">
      <c r="N16" t="s">
        <v>76</v>
      </c>
      <c r="O16" t="s">
        <v>77</v>
      </c>
    </row>
    <row r="17">
      <c r="N17" t="s">
        <v>78</v>
      </c>
      <c r="O17" t="s">
        <v>79</v>
      </c>
    </row>
    <row r="18">
      <c r="N18" t="s">
        <v>80</v>
      </c>
      <c r="O18" t="s">
        <v>81</v>
      </c>
    </row>
    <row r="19">
      <c r="N19" t="s">
        <v>82</v>
      </c>
      <c r="O19" t="s">
        <v>83</v>
      </c>
    </row>
    <row r="20">
      <c r="N20" t="s">
        <v>84</v>
      </c>
      <c r="O20" s="2" t="s">
        <v>85</v>
      </c>
    </row>
    <row r="21">
      <c r="N21" t="s">
        <v>86</v>
      </c>
      <c r="O21" t="s">
        <v>87</v>
      </c>
    </row>
    <row r="22">
      <c r="N22" s="2" t="s">
        <v>88</v>
      </c>
      <c r="O22" s="2" t="s">
        <v>89</v>
      </c>
    </row>
    <row r="23">
      <c r="N23" s="2" t="s">
        <v>90</v>
      </c>
      <c r="O23" s="2" t="s">
        <v>91</v>
      </c>
    </row>
    <row r="25">
      <c r="B25" t="str">
        <f>SUBSTITUTE(SUBSTITUTE(SUBSTITUTE(SUBSTITUTE('Textos padrões'!B6, "XXX",C4),"YYY",D4),"ZZZ",B4),"WWW",E4)</f>
        <v>Foi encontrada a variante c.270G&gt;A p.(Met90Ile) no exon 5 do gene RIT1, em heterozigose, nesse indivíduo. </v>
      </c>
    </row>
    <row r="26">
      <c r="B26" t="str">
        <f>IF(ISNUMBER(FIND("p.(",C4,1)),IF(ISNUMBER(FIND("=",$C$4,1)),'Textos padrões'!B11,SUBSTITUTE(SUBSTITUTE(SUBSTITUTE('Textos padrões'!B10,"XXX",F4),"YYY",G4),"ZZZ",H4)),if(ISNUMBER(FIND("*",$C$4,1)),SUBSTITUTE('Textos padrões'!B9,"XXX",C5),"oi"))</f>
        <v>Essa variante substitui uma Metionina por uma Isoleucina no códon 90 da proteína traduzida, </v>
      </c>
    </row>
    <row r="27">
      <c r="B27" t="str">
        <f>IF(ISBLANK('Inf da Variante'!F7),IF(ISBLANK('Inf da Variante'!G7),IF('Inf da Variante'!E7=0,'Textos padrões'!B12,'Textos padrões'!B13),'Textos padrões'!B13),'Textos padrões'!B13)</f>
        <v>é uma variante rara </v>
      </c>
    </row>
    <row r="28">
      <c r="B28" t="str">
        <f>IF('Inf da Variante'!E7=0,'Textos padrões'!B14,SUBSTITUTE('Textos padrões'!B15,"XXX",'Inf da Variante'!E7*100))</f>
        <v>ausente nos bancos de dados populacionais consultados, </v>
      </c>
    </row>
    <row r="29">
      <c r="B29" t="str">
        <f>IF(ISBLANK('Inf da Variante'!G7),SUBSTITUTE('Textos padrões'!B17,"XXX",Atalhos!B4),IF('Inf da Variante'!G7=Atalhos!Q9,SUBSTITUTE('Textos padrões'!B18,"XXX",'Inf da Variante'!F7),SUBSTITUTE(SUBSTITUTE('Textos padrões'!B16,"XXX",LOWER('Inf da Variante'!G7)),"YYY",'Inf da Variante'!F7)))</f>
        <v>e foi descrita como patogênica no banco de dados ClinVar (rs483352822). </v>
      </c>
    </row>
    <row r="30">
      <c r="B30" t="str">
        <f>SUBSTITUTE(SUBSTITUTE(SUBSTITUTE(IF('Inf da Variante'!H7=Atalhos!S2,'Textos padrões'!B21,IF('Inf da Variante'!H7=Atalhos!S3,'Textos padrões'!B22,'Textos padrões'!B23))&amp;IF('Inf da Variante'!I7=Atalhos!U2,'Textos padrões'!B26,"" )&amp;IF('Inf da Variante'!J7=Atalhos!W2,'Textos padrões'!B27,"."),",.","."),", e"," e"),"ica es", "ica e es")</f>
        <v>Algoritmos de predição de patogenicidade in silico indicam que essa variante altera a estrutura e/ou função proteica.</v>
      </c>
    </row>
    <row r="31">
      <c r="B31" t="str">
        <f>IF('Inf da Variante'!K7=Atalhos!Y2,'Textos padrões'!B30,IF('Inf da Variante'!K7=Atalhos!Y3,'Textos padrões'!B31,'Textos padrões'!B32))</f>
        <v> Esta variante está localizada em uma região evolutivamente conservada. </v>
      </c>
    </row>
    <row r="32">
      <c r="B32" t="str">
        <f>SUBSTITUTE('Textos padrões'!B34,"XXX",'Inf da Variante'!L7)</f>
        <v>O acúmulo de evidências permite a sua classificação atual como Patogênica.</v>
      </c>
    </row>
  </sheetData>
  <dataValidations>
    <dataValidation type="list" allowBlank="1" sqref="H7">
      <formula1>Atalhos!$L$2:$L$4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6.71"/>
    <col customWidth="1" min="3" max="26" width="8.71"/>
  </cols>
  <sheetData>
    <row r="6">
      <c r="B6" t="s">
        <v>99</v>
      </c>
    </row>
    <row r="9">
      <c r="B9" s="2" t="s">
        <v>100</v>
      </c>
    </row>
    <row r="10">
      <c r="B10" t="s">
        <v>101</v>
      </c>
    </row>
    <row r="11">
      <c r="B11" t="s">
        <v>102</v>
      </c>
    </row>
    <row r="12">
      <c r="B12" t="s">
        <v>103</v>
      </c>
    </row>
    <row r="13">
      <c r="B13" t="s">
        <v>104</v>
      </c>
    </row>
    <row r="14">
      <c r="B14" t="s">
        <v>105</v>
      </c>
    </row>
    <row r="15">
      <c r="B15" s="2" t="s">
        <v>106</v>
      </c>
    </row>
    <row r="16">
      <c r="B16" t="s">
        <v>107</v>
      </c>
    </row>
    <row r="17">
      <c r="B17" t="s">
        <v>108</v>
      </c>
    </row>
    <row r="18">
      <c r="B18" t="s">
        <v>109</v>
      </c>
    </row>
    <row r="21">
      <c r="B21" t="s">
        <v>110</v>
      </c>
    </row>
    <row r="22">
      <c r="B22" t="s">
        <v>111</v>
      </c>
    </row>
    <row r="23">
      <c r="B23" s="2" t="s">
        <v>112</v>
      </c>
    </row>
    <row r="26">
      <c r="B26" t="s">
        <v>113</v>
      </c>
    </row>
    <row r="27">
      <c r="B27" t="s">
        <v>114</v>
      </c>
    </row>
    <row r="30">
      <c r="B30" t="s">
        <v>115</v>
      </c>
    </row>
    <row r="31">
      <c r="B31" t="s">
        <v>116</v>
      </c>
    </row>
    <row r="32">
      <c r="B32" t="s">
        <v>117</v>
      </c>
    </row>
    <row r="34">
      <c r="B34" t="s">
        <v>118</v>
      </c>
    </row>
  </sheetData>
  <drawing r:id="rId1"/>
</worksheet>
</file>