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Henrique\Desktop\"/>
    </mc:Choice>
  </mc:AlternateContent>
  <xr:revisionPtr revIDLastSave="0" documentId="8_{914C94F1-9F83-4108-A3FF-EA02FD6F70CA}" xr6:coauthVersionLast="47" xr6:coauthVersionMax="47" xr10:uidLastSave="{00000000-0000-0000-0000-000000000000}"/>
  <bookViews>
    <workbookView xWindow="-120" yWindow="-120" windowWidth="29040" windowHeight="15720" xr2:uid="{8FBA2900-54E3-4E92-B190-50F7BDC8388A}"/>
  </bookViews>
  <sheets>
    <sheet name="Camada_teste_2_vertic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</calcChain>
</file>

<file path=xl/sharedStrings.xml><?xml version="1.0" encoding="utf-8"?>
<sst xmlns="http://schemas.openxmlformats.org/spreadsheetml/2006/main" count="17486" uniqueCount="29">
  <si>
    <t>RC</t>
  </si>
  <si>
    <t>SP</t>
  </si>
  <si>
    <t>KM</t>
  </si>
  <si>
    <t>LOCALIZAÇÃO</t>
  </si>
  <si>
    <t>MUNICÍPIO</t>
  </si>
  <si>
    <t>TIPO</t>
  </si>
  <si>
    <t>LAT</t>
  </si>
  <si>
    <t>LON</t>
  </si>
  <si>
    <t>2.2</t>
  </si>
  <si>
    <t>SP 250</t>
  </si>
  <si>
    <t>Capão Bonito</t>
  </si>
  <si>
    <t>Simples</t>
  </si>
  <si>
    <t>-2390967, -48.2</t>
  </si>
  <si>
    <t>-48.2</t>
  </si>
  <si>
    <t>-2387977, -48.22</t>
  </si>
  <si>
    <t>-48.22</t>
  </si>
  <si>
    <t>-2387976, -48.22</t>
  </si>
  <si>
    <t>-241579, -48.5</t>
  </si>
  <si>
    <t>-48.5</t>
  </si>
  <si>
    <t>-24.19, -4853684</t>
  </si>
  <si>
    <t>-24.19</t>
  </si>
  <si>
    <t>-2451966, -48.84</t>
  </si>
  <si>
    <t>-48.84</t>
  </si>
  <si>
    <t>-2454956, -48.92</t>
  </si>
  <si>
    <t>-48.92</t>
  </si>
  <si>
    <t>-24.55, -4892211</t>
  </si>
  <si>
    <t>-24.55</t>
  </si>
  <si>
    <t>-24.64, -4900387</t>
  </si>
  <si>
    <t>-24.64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</si>
</sst>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E94B-CF49-4733-BE8A-BE79033F6669}">
  <dimension ref="A1:H4366"/>
  <sheetViews>
    <sheetView tabSelected="1" workbookViewId="0"/>
  </sheetViews>
  <sheetFormatPr defaultRowHeight="15" x14ac:dyDescent="0.25"/>
  <cols>
    <col min="7" max="8" width="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204</v>
      </c>
      <c r="D2">
        <f>-2392252 -4818117</f>
        <v>-7210369</v>
      </c>
      <c r="E2" t="s">
        <v>10</v>
      </c>
      <c r="F2" t="s">
        <v>11</v>
      </c>
      <c r="G2" s="1">
        <v>-2392252</v>
      </c>
      <c r="H2" s="1">
        <v>-4818117</v>
      </c>
    </row>
    <row r="3" spans="1:8" x14ac:dyDescent="0.25">
      <c r="A3" t="s">
        <v>8</v>
      </c>
      <c r="B3" t="s">
        <v>9</v>
      </c>
      <c r="C3">
        <v>204.01</v>
      </c>
      <c r="D3">
        <f>-2392247 -481813</f>
        <v>-2874060</v>
      </c>
      <c r="E3" t="s">
        <v>10</v>
      </c>
      <c r="F3" t="s">
        <v>11</v>
      </c>
      <c r="G3" s="1">
        <v>-2392247</v>
      </c>
      <c r="H3" s="1">
        <v>-481813</v>
      </c>
    </row>
    <row r="4" spans="1:8" x14ac:dyDescent="0.25">
      <c r="A4" t="s">
        <v>8</v>
      </c>
      <c r="B4" t="s">
        <v>9</v>
      </c>
      <c r="C4">
        <v>204.02</v>
      </c>
      <c r="D4">
        <f>-2392244 -4818146</f>
        <v>-7210390</v>
      </c>
      <c r="E4" t="s">
        <v>10</v>
      </c>
      <c r="F4" t="s">
        <v>11</v>
      </c>
      <c r="G4" s="1">
        <v>-2392244</v>
      </c>
      <c r="H4" s="1">
        <v>-4818146</v>
      </c>
    </row>
    <row r="5" spans="1:8" x14ac:dyDescent="0.25">
      <c r="A5" t="s">
        <v>8</v>
      </c>
      <c r="B5" t="s">
        <v>9</v>
      </c>
      <c r="C5">
        <v>204.03</v>
      </c>
      <c r="D5">
        <f>-2392244 -4818155</f>
        <v>-7210399</v>
      </c>
      <c r="E5" t="s">
        <v>10</v>
      </c>
      <c r="F5" t="s">
        <v>11</v>
      </c>
      <c r="G5" s="1">
        <v>-2392244</v>
      </c>
      <c r="H5" s="1">
        <v>-4818155</v>
      </c>
    </row>
    <row r="6" spans="1:8" x14ac:dyDescent="0.25">
      <c r="A6" t="s">
        <v>8</v>
      </c>
      <c r="B6" t="s">
        <v>9</v>
      </c>
      <c r="C6">
        <v>204.04</v>
      </c>
      <c r="D6">
        <f>-2392233 -4818252</f>
        <v>-7210485</v>
      </c>
      <c r="E6" t="s">
        <v>10</v>
      </c>
      <c r="F6" t="s">
        <v>11</v>
      </c>
      <c r="G6" s="1">
        <v>-2392233</v>
      </c>
      <c r="H6" s="1">
        <v>-4818252</v>
      </c>
    </row>
    <row r="7" spans="1:8" x14ac:dyDescent="0.25">
      <c r="A7" t="s">
        <v>8</v>
      </c>
      <c r="B7" t="s">
        <v>9</v>
      </c>
      <c r="C7">
        <v>204.05</v>
      </c>
      <c r="D7">
        <f>-2392227 -4818271</f>
        <v>-7210498</v>
      </c>
      <c r="E7" t="s">
        <v>10</v>
      </c>
      <c r="F7" t="s">
        <v>11</v>
      </c>
      <c r="G7" s="1">
        <v>-2392227</v>
      </c>
      <c r="H7" s="1">
        <v>-4818271</v>
      </c>
    </row>
    <row r="8" spans="1:8" x14ac:dyDescent="0.25">
      <c r="A8" t="s">
        <v>8</v>
      </c>
      <c r="B8" t="s">
        <v>9</v>
      </c>
      <c r="C8">
        <v>204.06</v>
      </c>
      <c r="D8">
        <f>-2392213 -4818299</f>
        <v>-7210512</v>
      </c>
      <c r="E8" t="s">
        <v>10</v>
      </c>
      <c r="F8" t="s">
        <v>11</v>
      </c>
      <c r="G8" s="1">
        <v>-2392213</v>
      </c>
      <c r="H8" s="1">
        <v>-4818299</v>
      </c>
    </row>
    <row r="9" spans="1:8" x14ac:dyDescent="0.25">
      <c r="A9" t="s">
        <v>8</v>
      </c>
      <c r="B9" t="s">
        <v>9</v>
      </c>
      <c r="C9">
        <v>204.07</v>
      </c>
      <c r="D9">
        <f>-2392202 -4818317</f>
        <v>-7210519</v>
      </c>
      <c r="E9" t="s">
        <v>10</v>
      </c>
      <c r="F9" t="s">
        <v>11</v>
      </c>
      <c r="G9" s="1">
        <v>-2392202</v>
      </c>
      <c r="H9" s="1">
        <v>-4818317</v>
      </c>
    </row>
    <row r="10" spans="1:8" x14ac:dyDescent="0.25">
      <c r="A10" t="s">
        <v>8</v>
      </c>
      <c r="B10" t="s">
        <v>9</v>
      </c>
      <c r="C10">
        <v>204.08</v>
      </c>
      <c r="D10">
        <f>-2392192 -4818327</f>
        <v>-7210519</v>
      </c>
      <c r="E10" t="s">
        <v>10</v>
      </c>
      <c r="F10" t="s">
        <v>11</v>
      </c>
      <c r="G10" s="1">
        <v>-2392192</v>
      </c>
      <c r="H10" s="1">
        <v>-4818327</v>
      </c>
    </row>
    <row r="11" spans="1:8" x14ac:dyDescent="0.25">
      <c r="A11" t="s">
        <v>8</v>
      </c>
      <c r="B11" t="s">
        <v>9</v>
      </c>
      <c r="C11">
        <v>204.09</v>
      </c>
      <c r="D11">
        <f>-2392179 -4818336</f>
        <v>-7210515</v>
      </c>
      <c r="E11" t="s">
        <v>10</v>
      </c>
      <c r="F11" t="s">
        <v>11</v>
      </c>
      <c r="G11" s="1">
        <v>-2392179</v>
      </c>
      <c r="H11" s="1">
        <v>-4818336</v>
      </c>
    </row>
    <row r="12" spans="1:8" x14ac:dyDescent="0.25">
      <c r="A12" t="s">
        <v>8</v>
      </c>
      <c r="B12" t="s">
        <v>9</v>
      </c>
      <c r="C12">
        <v>204.1</v>
      </c>
      <c r="D12">
        <f>-2392167 -4818343</f>
        <v>-7210510</v>
      </c>
      <c r="E12" t="s">
        <v>10</v>
      </c>
      <c r="F12" t="s">
        <v>11</v>
      </c>
      <c r="G12" s="1">
        <v>-2392167</v>
      </c>
      <c r="H12" s="1">
        <v>-4818343</v>
      </c>
    </row>
    <row r="13" spans="1:8" x14ac:dyDescent="0.25">
      <c r="A13" t="s">
        <v>8</v>
      </c>
      <c r="B13" t="s">
        <v>9</v>
      </c>
      <c r="C13">
        <v>204.11</v>
      </c>
      <c r="D13">
        <f>-2392132 -4818359</f>
        <v>-7210491</v>
      </c>
      <c r="E13" t="s">
        <v>10</v>
      </c>
      <c r="F13" t="s">
        <v>11</v>
      </c>
      <c r="G13" s="1">
        <v>-2392132</v>
      </c>
      <c r="H13" s="1">
        <v>-4818359</v>
      </c>
    </row>
    <row r="14" spans="1:8" x14ac:dyDescent="0.25">
      <c r="A14" t="s">
        <v>8</v>
      </c>
      <c r="B14" t="s">
        <v>9</v>
      </c>
      <c r="C14">
        <v>204.12</v>
      </c>
      <c r="D14">
        <f>-2392118 -4818367</f>
        <v>-7210485</v>
      </c>
      <c r="E14" t="s">
        <v>10</v>
      </c>
      <c r="F14" t="s">
        <v>11</v>
      </c>
      <c r="G14" s="1">
        <v>-2392118</v>
      </c>
      <c r="H14" s="1">
        <v>-4818367</v>
      </c>
    </row>
    <row r="15" spans="1:8" x14ac:dyDescent="0.25">
      <c r="A15" t="s">
        <v>8</v>
      </c>
      <c r="B15" t="s">
        <v>9</v>
      </c>
      <c r="C15">
        <v>204.13</v>
      </c>
      <c r="D15">
        <f>-2391972 -4818478</f>
        <v>-7210450</v>
      </c>
      <c r="E15" t="s">
        <v>10</v>
      </c>
      <c r="F15" t="s">
        <v>11</v>
      </c>
      <c r="G15" s="1">
        <v>-2391972</v>
      </c>
      <c r="H15" s="1">
        <v>-4818478</v>
      </c>
    </row>
    <row r="16" spans="1:8" x14ac:dyDescent="0.25">
      <c r="A16" t="s">
        <v>8</v>
      </c>
      <c r="B16" t="s">
        <v>9</v>
      </c>
      <c r="C16">
        <v>204.14</v>
      </c>
      <c r="D16">
        <f>-2391958 -4818487</f>
        <v>-7210445</v>
      </c>
      <c r="E16" t="s">
        <v>10</v>
      </c>
      <c r="F16" t="s">
        <v>11</v>
      </c>
      <c r="G16" s="1">
        <v>-2391958</v>
      </c>
      <c r="H16" s="1">
        <v>-4818487</v>
      </c>
    </row>
    <row r="17" spans="1:8" x14ac:dyDescent="0.25">
      <c r="A17" t="s">
        <v>8</v>
      </c>
      <c r="B17" t="s">
        <v>9</v>
      </c>
      <c r="C17">
        <v>204.15</v>
      </c>
      <c r="D17">
        <f>-2391941 -4818501</f>
        <v>-7210442</v>
      </c>
      <c r="E17" t="s">
        <v>10</v>
      </c>
      <c r="F17" t="s">
        <v>11</v>
      </c>
      <c r="G17" s="1">
        <v>-2391941</v>
      </c>
      <c r="H17" s="1">
        <v>-4818501</v>
      </c>
    </row>
    <row r="18" spans="1:8" x14ac:dyDescent="0.25">
      <c r="A18" t="s">
        <v>8</v>
      </c>
      <c r="B18" t="s">
        <v>9</v>
      </c>
      <c r="C18">
        <v>204.16</v>
      </c>
      <c r="D18">
        <f>-2391927 -4818516</f>
        <v>-7210443</v>
      </c>
      <c r="E18" t="s">
        <v>10</v>
      </c>
      <c r="F18" t="s">
        <v>11</v>
      </c>
      <c r="G18" s="1">
        <v>-2391927</v>
      </c>
      <c r="H18" s="1">
        <v>-4818516</v>
      </c>
    </row>
    <row r="19" spans="1:8" x14ac:dyDescent="0.25">
      <c r="A19" t="s">
        <v>8</v>
      </c>
      <c r="B19" t="s">
        <v>9</v>
      </c>
      <c r="C19">
        <v>204.17</v>
      </c>
      <c r="D19">
        <f>-2391917 -4818529</f>
        <v>-7210446</v>
      </c>
      <c r="E19" t="s">
        <v>10</v>
      </c>
      <c r="F19" t="s">
        <v>11</v>
      </c>
      <c r="G19" s="1">
        <v>-2391917</v>
      </c>
      <c r="H19" s="1">
        <v>-4818529</v>
      </c>
    </row>
    <row r="20" spans="1:8" x14ac:dyDescent="0.25">
      <c r="A20" t="s">
        <v>8</v>
      </c>
      <c r="B20" t="s">
        <v>9</v>
      </c>
      <c r="C20">
        <v>204.18</v>
      </c>
      <c r="D20">
        <f>-239191 -4818541</f>
        <v>-5057732</v>
      </c>
      <c r="E20" t="s">
        <v>10</v>
      </c>
      <c r="F20" t="s">
        <v>11</v>
      </c>
      <c r="G20" s="1">
        <v>-239191</v>
      </c>
      <c r="H20" s="1">
        <v>-4818541</v>
      </c>
    </row>
    <row r="21" spans="1:8" x14ac:dyDescent="0.25">
      <c r="A21" t="s">
        <v>8</v>
      </c>
      <c r="B21" t="s">
        <v>9</v>
      </c>
      <c r="C21">
        <v>204.19</v>
      </c>
      <c r="D21">
        <f>-2391904 -4818554</f>
        <v>-7210458</v>
      </c>
      <c r="E21" t="s">
        <v>10</v>
      </c>
      <c r="F21" t="s">
        <v>11</v>
      </c>
      <c r="G21" s="1">
        <v>-2391904</v>
      </c>
      <c r="H21" s="1">
        <v>-4818554</v>
      </c>
    </row>
    <row r="22" spans="1:8" x14ac:dyDescent="0.25">
      <c r="A22" t="s">
        <v>8</v>
      </c>
      <c r="B22" t="s">
        <v>9</v>
      </c>
      <c r="C22">
        <v>204.2</v>
      </c>
      <c r="D22">
        <f>-2391874 -4818636</f>
        <v>-7210510</v>
      </c>
      <c r="E22" t="s">
        <v>10</v>
      </c>
      <c r="F22" t="s">
        <v>11</v>
      </c>
      <c r="G22" s="1">
        <v>-2391874</v>
      </c>
      <c r="H22" s="1">
        <v>-4818636</v>
      </c>
    </row>
    <row r="23" spans="1:8" x14ac:dyDescent="0.25">
      <c r="A23" t="s">
        <v>8</v>
      </c>
      <c r="B23" t="s">
        <v>9</v>
      </c>
      <c r="C23">
        <v>204.21</v>
      </c>
      <c r="D23">
        <f>-2391859 -4818691</f>
        <v>-7210550</v>
      </c>
      <c r="E23" t="s">
        <v>10</v>
      </c>
      <c r="F23" t="s">
        <v>11</v>
      </c>
      <c r="G23" s="1">
        <v>-2391859</v>
      </c>
      <c r="H23" s="1">
        <v>-4818691</v>
      </c>
    </row>
    <row r="24" spans="1:8" x14ac:dyDescent="0.25">
      <c r="A24" t="s">
        <v>8</v>
      </c>
      <c r="B24" t="s">
        <v>9</v>
      </c>
      <c r="C24">
        <v>204.22</v>
      </c>
      <c r="D24">
        <f>-2391859 -4818693</f>
        <v>-7210552</v>
      </c>
      <c r="E24" t="s">
        <v>10</v>
      </c>
      <c r="F24" t="s">
        <v>11</v>
      </c>
      <c r="G24" s="1">
        <v>-2391859</v>
      </c>
      <c r="H24" s="1">
        <v>-4818693</v>
      </c>
    </row>
    <row r="25" spans="1:8" x14ac:dyDescent="0.25">
      <c r="A25" t="s">
        <v>8</v>
      </c>
      <c r="B25" t="s">
        <v>9</v>
      </c>
      <c r="C25">
        <v>204.23</v>
      </c>
      <c r="D25">
        <f>-2391856 -4818702</f>
        <v>-7210558</v>
      </c>
      <c r="E25" t="s">
        <v>10</v>
      </c>
      <c r="F25" t="s">
        <v>11</v>
      </c>
      <c r="G25" s="1">
        <v>-2391856</v>
      </c>
      <c r="H25" s="1">
        <v>-4818702</v>
      </c>
    </row>
    <row r="26" spans="1:8" x14ac:dyDescent="0.25">
      <c r="A26" t="s">
        <v>8</v>
      </c>
      <c r="B26" t="s">
        <v>9</v>
      </c>
      <c r="C26">
        <v>204.24</v>
      </c>
      <c r="D26">
        <f>-2391854 -4818712</f>
        <v>-7210566</v>
      </c>
      <c r="E26" t="s">
        <v>10</v>
      </c>
      <c r="F26" t="s">
        <v>11</v>
      </c>
      <c r="G26" s="1">
        <v>-2391854</v>
      </c>
      <c r="H26" s="1">
        <v>-4818712</v>
      </c>
    </row>
    <row r="27" spans="1:8" x14ac:dyDescent="0.25">
      <c r="A27" t="s">
        <v>8</v>
      </c>
      <c r="B27" t="s">
        <v>9</v>
      </c>
      <c r="C27">
        <v>204.25</v>
      </c>
      <c r="D27">
        <f>-2391854 -4818714</f>
        <v>-7210568</v>
      </c>
      <c r="E27" t="s">
        <v>10</v>
      </c>
      <c r="F27" t="s">
        <v>11</v>
      </c>
      <c r="G27" s="1">
        <v>-2391854</v>
      </c>
      <c r="H27" s="1">
        <v>-4818714</v>
      </c>
    </row>
    <row r="28" spans="1:8" x14ac:dyDescent="0.25">
      <c r="A28" t="s">
        <v>8</v>
      </c>
      <c r="B28" t="s">
        <v>9</v>
      </c>
      <c r="C28">
        <v>204.26</v>
      </c>
      <c r="D28">
        <f>-2391852 -4818725</f>
        <v>-7210577</v>
      </c>
      <c r="E28" t="s">
        <v>10</v>
      </c>
      <c r="F28" t="s">
        <v>11</v>
      </c>
      <c r="G28" s="1">
        <v>-2391852</v>
      </c>
      <c r="H28" s="1">
        <v>-4818725</v>
      </c>
    </row>
    <row r="29" spans="1:8" x14ac:dyDescent="0.25">
      <c r="A29" t="s">
        <v>8</v>
      </c>
      <c r="B29" t="s">
        <v>9</v>
      </c>
      <c r="C29">
        <v>204.27</v>
      </c>
      <c r="D29">
        <f>-2391853 -4818752</f>
        <v>-7210605</v>
      </c>
      <c r="E29" t="s">
        <v>10</v>
      </c>
      <c r="F29" t="s">
        <v>11</v>
      </c>
      <c r="G29" s="1">
        <v>-2391853</v>
      </c>
      <c r="H29" s="1">
        <v>-4818752</v>
      </c>
    </row>
    <row r="30" spans="1:8" x14ac:dyDescent="0.25">
      <c r="A30" t="s">
        <v>8</v>
      </c>
      <c r="B30" t="s">
        <v>9</v>
      </c>
      <c r="C30">
        <v>204.28</v>
      </c>
      <c r="D30">
        <f>-2391891 -4818969</f>
        <v>-7210860</v>
      </c>
      <c r="E30" t="s">
        <v>10</v>
      </c>
      <c r="F30" t="s">
        <v>11</v>
      </c>
      <c r="G30" s="1">
        <v>-2391891</v>
      </c>
      <c r="H30" s="1">
        <v>-4818969</v>
      </c>
    </row>
    <row r="31" spans="1:8" x14ac:dyDescent="0.25">
      <c r="A31" t="s">
        <v>8</v>
      </c>
      <c r="B31" t="s">
        <v>9</v>
      </c>
      <c r="C31">
        <v>204.29</v>
      </c>
      <c r="D31">
        <f>-2391892 -4818979</f>
        <v>-7210871</v>
      </c>
      <c r="E31" t="s">
        <v>10</v>
      </c>
      <c r="F31" t="s">
        <v>11</v>
      </c>
      <c r="G31" s="1">
        <v>-2391892</v>
      </c>
      <c r="H31" s="1">
        <v>-4818979</v>
      </c>
    </row>
    <row r="32" spans="1:8" x14ac:dyDescent="0.25">
      <c r="A32" t="s">
        <v>8</v>
      </c>
      <c r="B32" t="s">
        <v>9</v>
      </c>
      <c r="C32">
        <v>204.3</v>
      </c>
      <c r="D32">
        <f>-2391892 -4819006</f>
        <v>-7210898</v>
      </c>
      <c r="E32" t="s">
        <v>10</v>
      </c>
      <c r="F32" t="s">
        <v>11</v>
      </c>
      <c r="G32" s="1">
        <v>-2391892</v>
      </c>
      <c r="H32" s="1">
        <v>-4819006</v>
      </c>
    </row>
    <row r="33" spans="1:8" x14ac:dyDescent="0.25">
      <c r="A33" t="s">
        <v>8</v>
      </c>
      <c r="B33" t="s">
        <v>9</v>
      </c>
      <c r="C33">
        <v>204.31</v>
      </c>
      <c r="D33">
        <f>-2391891 -4819008</f>
        <v>-7210899</v>
      </c>
      <c r="E33" t="s">
        <v>10</v>
      </c>
      <c r="F33" t="s">
        <v>11</v>
      </c>
      <c r="G33" s="1">
        <v>-2391891</v>
      </c>
      <c r="H33" s="1">
        <v>-4819008</v>
      </c>
    </row>
    <row r="34" spans="1:8" x14ac:dyDescent="0.25">
      <c r="A34" t="s">
        <v>8</v>
      </c>
      <c r="B34" t="s">
        <v>9</v>
      </c>
      <c r="C34">
        <v>204.32</v>
      </c>
      <c r="D34">
        <f>-239189 -4819013</f>
        <v>-5058202</v>
      </c>
      <c r="E34" t="s">
        <v>10</v>
      </c>
      <c r="F34" t="s">
        <v>11</v>
      </c>
      <c r="G34" s="1">
        <v>-239189</v>
      </c>
      <c r="H34" s="1">
        <v>-4819013</v>
      </c>
    </row>
    <row r="35" spans="1:8" x14ac:dyDescent="0.25">
      <c r="A35" t="s">
        <v>8</v>
      </c>
      <c r="B35" t="s">
        <v>9</v>
      </c>
      <c r="C35">
        <v>204.33</v>
      </c>
      <c r="D35">
        <f>-2391879 -4819045</f>
        <v>-7210924</v>
      </c>
      <c r="E35" t="s">
        <v>10</v>
      </c>
      <c r="F35" t="s">
        <v>11</v>
      </c>
      <c r="G35" s="1">
        <v>-2391879</v>
      </c>
      <c r="H35" s="1">
        <v>-4819045</v>
      </c>
    </row>
    <row r="36" spans="1:8" x14ac:dyDescent="0.25">
      <c r="A36" t="s">
        <v>8</v>
      </c>
      <c r="B36" t="s">
        <v>9</v>
      </c>
      <c r="C36">
        <v>204.34</v>
      </c>
      <c r="D36">
        <f>-2391834 -481913</f>
        <v>-2873747</v>
      </c>
      <c r="E36" t="s">
        <v>10</v>
      </c>
      <c r="F36" t="s">
        <v>11</v>
      </c>
      <c r="G36" s="1">
        <v>-2391834</v>
      </c>
      <c r="H36" s="1">
        <v>-481913</v>
      </c>
    </row>
    <row r="37" spans="1:8" x14ac:dyDescent="0.25">
      <c r="A37" t="s">
        <v>8</v>
      </c>
      <c r="B37" t="s">
        <v>9</v>
      </c>
      <c r="C37">
        <v>204.35</v>
      </c>
      <c r="D37">
        <f>-2391827 -4819148</f>
        <v>-7210975</v>
      </c>
      <c r="E37" t="s">
        <v>10</v>
      </c>
      <c r="F37" t="s">
        <v>11</v>
      </c>
      <c r="G37" s="1">
        <v>-2391827</v>
      </c>
      <c r="H37" s="1">
        <v>-4819148</v>
      </c>
    </row>
    <row r="38" spans="1:8" x14ac:dyDescent="0.25">
      <c r="A38" t="s">
        <v>8</v>
      </c>
      <c r="B38" t="s">
        <v>9</v>
      </c>
      <c r="C38">
        <v>204.36</v>
      </c>
      <c r="D38">
        <f>-2391819 -4819181</f>
        <v>-7211000</v>
      </c>
      <c r="E38" t="s">
        <v>10</v>
      </c>
      <c r="F38" t="s">
        <v>11</v>
      </c>
      <c r="G38" s="1">
        <v>-2391819</v>
      </c>
      <c r="H38" s="1">
        <v>-4819181</v>
      </c>
    </row>
    <row r="39" spans="1:8" x14ac:dyDescent="0.25">
      <c r="A39" t="s">
        <v>8</v>
      </c>
      <c r="B39" t="s">
        <v>9</v>
      </c>
      <c r="C39">
        <v>204.37</v>
      </c>
      <c r="D39">
        <f>-2391819 -4819189</f>
        <v>-7211008</v>
      </c>
      <c r="E39" t="s">
        <v>10</v>
      </c>
      <c r="F39" t="s">
        <v>11</v>
      </c>
      <c r="G39" s="1">
        <v>-2391819</v>
      </c>
      <c r="H39" s="1">
        <v>-4819189</v>
      </c>
    </row>
    <row r="40" spans="1:8" x14ac:dyDescent="0.25">
      <c r="A40" t="s">
        <v>8</v>
      </c>
      <c r="B40" t="s">
        <v>9</v>
      </c>
      <c r="C40">
        <v>204.38</v>
      </c>
      <c r="D40">
        <f>-2391818 -4819196</f>
        <v>-7211014</v>
      </c>
      <c r="E40" t="s">
        <v>10</v>
      </c>
      <c r="F40" t="s">
        <v>11</v>
      </c>
      <c r="G40" s="1">
        <v>-2391818</v>
      </c>
      <c r="H40" s="1">
        <v>-4819196</v>
      </c>
    </row>
    <row r="41" spans="1:8" x14ac:dyDescent="0.25">
      <c r="A41" t="s">
        <v>8</v>
      </c>
      <c r="B41" t="s">
        <v>9</v>
      </c>
      <c r="C41">
        <v>204.39</v>
      </c>
      <c r="D41">
        <f>-2391819 -4819201</f>
        <v>-7211020</v>
      </c>
      <c r="E41" t="s">
        <v>10</v>
      </c>
      <c r="F41" t="s">
        <v>11</v>
      </c>
      <c r="G41" s="1">
        <v>-2391819</v>
      </c>
      <c r="H41" s="1">
        <v>-4819201</v>
      </c>
    </row>
    <row r="42" spans="1:8" x14ac:dyDescent="0.25">
      <c r="A42" t="s">
        <v>8</v>
      </c>
      <c r="B42" t="s">
        <v>9</v>
      </c>
      <c r="C42">
        <v>204.4</v>
      </c>
      <c r="D42">
        <f>-239182 -4819214</f>
        <v>-5058396</v>
      </c>
      <c r="E42" t="s">
        <v>10</v>
      </c>
      <c r="F42" t="s">
        <v>11</v>
      </c>
      <c r="G42" s="1">
        <v>-239182</v>
      </c>
      <c r="H42" s="1">
        <v>-4819214</v>
      </c>
    </row>
    <row r="43" spans="1:8" x14ac:dyDescent="0.25">
      <c r="A43" t="s">
        <v>8</v>
      </c>
      <c r="B43" t="s">
        <v>9</v>
      </c>
      <c r="C43">
        <v>204.41</v>
      </c>
      <c r="D43">
        <f>-2391827 -4819234</f>
        <v>-7211061</v>
      </c>
      <c r="E43" t="s">
        <v>10</v>
      </c>
      <c r="F43" t="s">
        <v>11</v>
      </c>
      <c r="G43" s="1">
        <v>-2391827</v>
      </c>
      <c r="H43" s="1">
        <v>-4819234</v>
      </c>
    </row>
    <row r="44" spans="1:8" x14ac:dyDescent="0.25">
      <c r="A44" t="s">
        <v>8</v>
      </c>
      <c r="B44" t="s">
        <v>9</v>
      </c>
      <c r="C44">
        <v>204.42</v>
      </c>
      <c r="D44">
        <f>-2391838 -4819247</f>
        <v>-7211085</v>
      </c>
      <c r="E44" t="s">
        <v>10</v>
      </c>
      <c r="F44" t="s">
        <v>11</v>
      </c>
      <c r="G44" s="1">
        <v>-2391838</v>
      </c>
      <c r="H44" s="1">
        <v>-4819247</v>
      </c>
    </row>
    <row r="45" spans="1:8" x14ac:dyDescent="0.25">
      <c r="A45" t="s">
        <v>8</v>
      </c>
      <c r="B45" t="s">
        <v>9</v>
      </c>
      <c r="C45">
        <v>204.43</v>
      </c>
      <c r="D45">
        <f>-2391849 -4819263</f>
        <v>-7211112</v>
      </c>
      <c r="E45" t="s">
        <v>10</v>
      </c>
      <c r="F45" t="s">
        <v>11</v>
      </c>
      <c r="G45" s="1">
        <v>-2391849</v>
      </c>
      <c r="H45" s="1">
        <v>-4819263</v>
      </c>
    </row>
    <row r="46" spans="1:8" x14ac:dyDescent="0.25">
      <c r="A46" t="s">
        <v>8</v>
      </c>
      <c r="B46" t="s">
        <v>9</v>
      </c>
      <c r="C46">
        <v>204.44</v>
      </c>
      <c r="D46">
        <f>-2391866 -4819283</f>
        <v>-7211149</v>
      </c>
      <c r="E46" t="s">
        <v>10</v>
      </c>
      <c r="F46" t="s">
        <v>11</v>
      </c>
      <c r="G46" s="1">
        <v>-2391866</v>
      </c>
      <c r="H46" s="1">
        <v>-4819283</v>
      </c>
    </row>
    <row r="47" spans="1:8" x14ac:dyDescent="0.25">
      <c r="A47" t="s">
        <v>8</v>
      </c>
      <c r="B47" t="s">
        <v>9</v>
      </c>
      <c r="C47">
        <v>204.45</v>
      </c>
      <c r="D47">
        <f>-2391898 -4819315</f>
        <v>-7211213</v>
      </c>
      <c r="E47" t="s">
        <v>10</v>
      </c>
      <c r="F47" t="s">
        <v>11</v>
      </c>
      <c r="G47" s="1">
        <v>-2391898</v>
      </c>
      <c r="H47" s="1">
        <v>-4819315</v>
      </c>
    </row>
    <row r="48" spans="1:8" x14ac:dyDescent="0.25">
      <c r="A48" t="s">
        <v>8</v>
      </c>
      <c r="B48" t="s">
        <v>9</v>
      </c>
      <c r="C48">
        <v>204.46</v>
      </c>
      <c r="D48">
        <f>-2391915 -4819327</f>
        <v>-7211242</v>
      </c>
      <c r="E48" t="s">
        <v>10</v>
      </c>
      <c r="F48" t="s">
        <v>11</v>
      </c>
      <c r="G48" s="1">
        <v>-2391915</v>
      </c>
      <c r="H48" s="1">
        <v>-4819327</v>
      </c>
    </row>
    <row r="49" spans="1:8" x14ac:dyDescent="0.25">
      <c r="A49" t="s">
        <v>8</v>
      </c>
      <c r="B49" t="s">
        <v>9</v>
      </c>
      <c r="C49">
        <v>204.47</v>
      </c>
      <c r="D49">
        <f>-2391935 -4819345</f>
        <v>-7211280</v>
      </c>
      <c r="E49" t="s">
        <v>10</v>
      </c>
      <c r="F49" t="s">
        <v>11</v>
      </c>
      <c r="G49" s="1">
        <v>-2391935</v>
      </c>
      <c r="H49" s="1">
        <v>-4819345</v>
      </c>
    </row>
    <row r="50" spans="1:8" x14ac:dyDescent="0.25">
      <c r="A50" t="s">
        <v>8</v>
      </c>
      <c r="B50" t="s">
        <v>9</v>
      </c>
      <c r="C50">
        <v>204.48</v>
      </c>
      <c r="D50">
        <f>-2391928 -4819351</f>
        <v>-7211279</v>
      </c>
      <c r="E50" t="s">
        <v>10</v>
      </c>
      <c r="F50" t="s">
        <v>11</v>
      </c>
      <c r="G50" s="1">
        <v>-2391928</v>
      </c>
      <c r="H50" s="1">
        <v>-4819351</v>
      </c>
    </row>
    <row r="51" spans="1:8" x14ac:dyDescent="0.25">
      <c r="A51" t="s">
        <v>8</v>
      </c>
      <c r="B51" t="s">
        <v>9</v>
      </c>
      <c r="C51">
        <v>204.49</v>
      </c>
      <c r="D51">
        <f>-2391915 -4819358</f>
        <v>-7211273</v>
      </c>
      <c r="E51" t="s">
        <v>10</v>
      </c>
      <c r="F51" t="s">
        <v>11</v>
      </c>
      <c r="G51" s="1">
        <v>-2391915</v>
      </c>
      <c r="H51" s="1">
        <v>-4819358</v>
      </c>
    </row>
    <row r="52" spans="1:8" x14ac:dyDescent="0.25">
      <c r="A52" t="s">
        <v>8</v>
      </c>
      <c r="B52" t="s">
        <v>9</v>
      </c>
      <c r="C52">
        <v>204.5</v>
      </c>
      <c r="D52">
        <f>-2391895 -4819364</f>
        <v>-7211259</v>
      </c>
      <c r="E52" t="s">
        <v>10</v>
      </c>
      <c r="F52" t="s">
        <v>11</v>
      </c>
      <c r="G52" s="1">
        <v>-2391895</v>
      </c>
      <c r="H52" s="1">
        <v>-4819364</v>
      </c>
    </row>
    <row r="53" spans="1:8" x14ac:dyDescent="0.25">
      <c r="A53" t="s">
        <v>8</v>
      </c>
      <c r="B53" t="s">
        <v>9</v>
      </c>
      <c r="C53">
        <v>204.51</v>
      </c>
      <c r="D53">
        <f>-2391882 -4819369</f>
        <v>-7211251</v>
      </c>
      <c r="E53" t="s">
        <v>10</v>
      </c>
      <c r="F53" t="s">
        <v>11</v>
      </c>
      <c r="G53" s="1">
        <v>-2391882</v>
      </c>
      <c r="H53" s="1">
        <v>-4819369</v>
      </c>
    </row>
    <row r="54" spans="1:8" x14ac:dyDescent="0.25">
      <c r="A54" t="s">
        <v>8</v>
      </c>
      <c r="B54" t="s">
        <v>9</v>
      </c>
      <c r="C54">
        <v>204.52</v>
      </c>
      <c r="D54">
        <f>-239188 -4819369</f>
        <v>-5058557</v>
      </c>
      <c r="E54" t="s">
        <v>10</v>
      </c>
      <c r="F54" t="s">
        <v>11</v>
      </c>
      <c r="G54" s="1">
        <v>-239188</v>
      </c>
      <c r="H54" s="1">
        <v>-4819369</v>
      </c>
    </row>
    <row r="55" spans="1:8" x14ac:dyDescent="0.25">
      <c r="A55" t="s">
        <v>8</v>
      </c>
      <c r="B55" t="s">
        <v>9</v>
      </c>
      <c r="C55">
        <v>204.53</v>
      </c>
      <c r="D55">
        <f>-2391867 -4819376</f>
        <v>-7211243</v>
      </c>
      <c r="E55" t="s">
        <v>10</v>
      </c>
      <c r="F55" t="s">
        <v>11</v>
      </c>
      <c r="G55" s="1">
        <v>-2391867</v>
      </c>
      <c r="H55" s="1">
        <v>-4819376</v>
      </c>
    </row>
    <row r="56" spans="1:8" x14ac:dyDescent="0.25">
      <c r="A56" t="s">
        <v>8</v>
      </c>
      <c r="B56" t="s">
        <v>9</v>
      </c>
      <c r="C56">
        <v>204.54</v>
      </c>
      <c r="D56">
        <f>-2391851 -4819391</f>
        <v>-7211242</v>
      </c>
      <c r="E56" t="s">
        <v>10</v>
      </c>
      <c r="F56" t="s">
        <v>11</v>
      </c>
      <c r="G56" s="1">
        <v>-2391851</v>
      </c>
      <c r="H56" s="1">
        <v>-4819391</v>
      </c>
    </row>
    <row r="57" spans="1:8" x14ac:dyDescent="0.25">
      <c r="A57" t="s">
        <v>8</v>
      </c>
      <c r="B57" t="s">
        <v>9</v>
      </c>
      <c r="C57">
        <v>204.55</v>
      </c>
      <c r="D57">
        <f>-2391831 -4819422</f>
        <v>-7211253</v>
      </c>
      <c r="E57" t="s">
        <v>10</v>
      </c>
      <c r="F57" t="s">
        <v>11</v>
      </c>
      <c r="G57" s="1">
        <v>-2391831</v>
      </c>
      <c r="H57" s="1">
        <v>-4819422</v>
      </c>
    </row>
    <row r="58" spans="1:8" x14ac:dyDescent="0.25">
      <c r="A58" t="s">
        <v>8</v>
      </c>
      <c r="B58" t="s">
        <v>9</v>
      </c>
      <c r="C58">
        <v>204.56</v>
      </c>
      <c r="D58">
        <f>-2391808 -4819468</f>
        <v>-7211276</v>
      </c>
      <c r="E58" t="s">
        <v>10</v>
      </c>
      <c r="F58" t="s">
        <v>11</v>
      </c>
      <c r="G58" s="1">
        <v>-2391808</v>
      </c>
      <c r="H58" s="1">
        <v>-4819468</v>
      </c>
    </row>
    <row r="59" spans="1:8" x14ac:dyDescent="0.25">
      <c r="A59" t="s">
        <v>8</v>
      </c>
      <c r="B59" t="s">
        <v>9</v>
      </c>
      <c r="C59">
        <v>204.57</v>
      </c>
      <c r="D59">
        <f>-2391765 -4819516</f>
        <v>-7211281</v>
      </c>
      <c r="E59" t="s">
        <v>10</v>
      </c>
      <c r="F59" t="s">
        <v>11</v>
      </c>
      <c r="G59" s="1">
        <v>-2391765</v>
      </c>
      <c r="H59" s="1">
        <v>-4819516</v>
      </c>
    </row>
    <row r="60" spans="1:8" x14ac:dyDescent="0.25">
      <c r="A60" t="s">
        <v>8</v>
      </c>
      <c r="B60" t="s">
        <v>9</v>
      </c>
      <c r="C60">
        <v>204.58</v>
      </c>
      <c r="D60">
        <f>-2391763 -4819519</f>
        <v>-7211282</v>
      </c>
      <c r="E60" t="s">
        <v>10</v>
      </c>
      <c r="F60" t="s">
        <v>11</v>
      </c>
      <c r="G60" s="1">
        <v>-2391763</v>
      </c>
      <c r="H60" s="1">
        <v>-4819519</v>
      </c>
    </row>
    <row r="61" spans="1:8" x14ac:dyDescent="0.25">
      <c r="A61" t="s">
        <v>8</v>
      </c>
      <c r="B61" t="s">
        <v>9</v>
      </c>
      <c r="C61">
        <v>204.59</v>
      </c>
      <c r="D61">
        <f>-2391726 -4819556</f>
        <v>-7211282</v>
      </c>
      <c r="E61" t="s">
        <v>10</v>
      </c>
      <c r="F61" t="s">
        <v>11</v>
      </c>
      <c r="G61" s="1">
        <v>-2391726</v>
      </c>
      <c r="H61" s="1">
        <v>-4819556</v>
      </c>
    </row>
    <row r="62" spans="1:8" x14ac:dyDescent="0.25">
      <c r="A62" t="s">
        <v>8</v>
      </c>
      <c r="B62" t="s">
        <v>9</v>
      </c>
      <c r="C62">
        <v>204.6</v>
      </c>
      <c r="D62">
        <f>-2391725 -4819556</f>
        <v>-7211281</v>
      </c>
      <c r="E62" t="s">
        <v>10</v>
      </c>
      <c r="F62" t="s">
        <v>11</v>
      </c>
      <c r="G62" s="1">
        <v>-2391725</v>
      </c>
      <c r="H62" s="1">
        <v>-4819556</v>
      </c>
    </row>
    <row r="63" spans="1:8" x14ac:dyDescent="0.25">
      <c r="A63" t="s">
        <v>8</v>
      </c>
      <c r="B63" t="s">
        <v>9</v>
      </c>
      <c r="C63">
        <v>204.61</v>
      </c>
      <c r="D63">
        <f>-2391712 -4819569</f>
        <v>-7211281</v>
      </c>
      <c r="E63" t="s">
        <v>10</v>
      </c>
      <c r="F63" t="s">
        <v>11</v>
      </c>
      <c r="G63" s="1">
        <v>-2391712</v>
      </c>
      <c r="H63" s="1">
        <v>-4819569</v>
      </c>
    </row>
    <row r="64" spans="1:8" x14ac:dyDescent="0.25">
      <c r="A64" t="s">
        <v>8</v>
      </c>
      <c r="B64" t="s">
        <v>9</v>
      </c>
      <c r="C64">
        <v>204.62</v>
      </c>
      <c r="D64">
        <f>-2391709 -4819573</f>
        <v>-7211282</v>
      </c>
      <c r="E64" t="s">
        <v>10</v>
      </c>
      <c r="F64" t="s">
        <v>11</v>
      </c>
      <c r="G64" s="1">
        <v>-2391709</v>
      </c>
      <c r="H64" s="1">
        <v>-4819573</v>
      </c>
    </row>
    <row r="65" spans="1:8" x14ac:dyDescent="0.25">
      <c r="A65" t="s">
        <v>8</v>
      </c>
      <c r="B65" t="s">
        <v>9</v>
      </c>
      <c r="C65">
        <v>204.63</v>
      </c>
      <c r="D65">
        <f>-239168 -4819599</f>
        <v>-5058767</v>
      </c>
      <c r="E65" t="s">
        <v>10</v>
      </c>
      <c r="F65" t="s">
        <v>11</v>
      </c>
      <c r="G65" s="1">
        <v>-239168</v>
      </c>
      <c r="H65" s="1">
        <v>-4819599</v>
      </c>
    </row>
    <row r="66" spans="1:8" x14ac:dyDescent="0.25">
      <c r="A66" t="s">
        <v>8</v>
      </c>
      <c r="B66" t="s">
        <v>9</v>
      </c>
      <c r="C66">
        <v>204.64</v>
      </c>
      <c r="D66">
        <f>-2391654 -4819616</f>
        <v>-7211270</v>
      </c>
      <c r="E66" t="s">
        <v>10</v>
      </c>
      <c r="F66" t="s">
        <v>11</v>
      </c>
      <c r="G66" s="1">
        <v>-2391654</v>
      </c>
      <c r="H66" s="1">
        <v>-4819616</v>
      </c>
    </row>
    <row r="67" spans="1:8" x14ac:dyDescent="0.25">
      <c r="A67" t="s">
        <v>8</v>
      </c>
      <c r="B67" t="s">
        <v>9</v>
      </c>
      <c r="C67">
        <v>204.65</v>
      </c>
      <c r="D67">
        <f>-2391636 -4819625</f>
        <v>-7211261</v>
      </c>
      <c r="E67" t="s">
        <v>10</v>
      </c>
      <c r="F67" t="s">
        <v>11</v>
      </c>
      <c r="G67" s="1">
        <v>-2391636</v>
      </c>
      <c r="H67" s="1">
        <v>-4819625</v>
      </c>
    </row>
    <row r="68" spans="1:8" x14ac:dyDescent="0.25">
      <c r="A68" t="s">
        <v>8</v>
      </c>
      <c r="B68" t="s">
        <v>9</v>
      </c>
      <c r="C68">
        <v>204.66</v>
      </c>
      <c r="D68">
        <f>-2391616 -4819633</f>
        <v>-7211249</v>
      </c>
      <c r="E68" t="s">
        <v>10</v>
      </c>
      <c r="F68" t="s">
        <v>11</v>
      </c>
      <c r="G68" s="1">
        <v>-2391616</v>
      </c>
      <c r="H68" s="1">
        <v>-4819633</v>
      </c>
    </row>
    <row r="69" spans="1:8" x14ac:dyDescent="0.25">
      <c r="A69" t="s">
        <v>8</v>
      </c>
      <c r="B69" t="s">
        <v>9</v>
      </c>
      <c r="C69">
        <v>204.67</v>
      </c>
      <c r="D69">
        <f>-2391534 -4819651</f>
        <v>-7211185</v>
      </c>
      <c r="E69" t="s">
        <v>10</v>
      </c>
      <c r="F69" t="s">
        <v>11</v>
      </c>
      <c r="G69" s="1">
        <v>-2391534</v>
      </c>
      <c r="H69" s="1">
        <v>-4819651</v>
      </c>
    </row>
    <row r="70" spans="1:8" x14ac:dyDescent="0.25">
      <c r="A70" t="s">
        <v>8</v>
      </c>
      <c r="B70" t="s">
        <v>9</v>
      </c>
      <c r="C70">
        <v>204.68</v>
      </c>
      <c r="D70">
        <f>-2391516 -4819657</f>
        <v>-7211173</v>
      </c>
      <c r="E70" t="s">
        <v>10</v>
      </c>
      <c r="F70" t="s">
        <v>11</v>
      </c>
      <c r="G70" s="1">
        <v>-2391516</v>
      </c>
      <c r="H70" s="1">
        <v>-4819657</v>
      </c>
    </row>
    <row r="71" spans="1:8" x14ac:dyDescent="0.25">
      <c r="A71" t="s">
        <v>8</v>
      </c>
      <c r="B71" t="s">
        <v>9</v>
      </c>
      <c r="C71">
        <v>204.69</v>
      </c>
      <c r="D71">
        <f>-239151 -4819658</f>
        <v>-5058809</v>
      </c>
      <c r="E71" t="s">
        <v>10</v>
      </c>
      <c r="F71" t="s">
        <v>11</v>
      </c>
      <c r="G71" s="1">
        <v>-239151</v>
      </c>
      <c r="H71" s="1">
        <v>-4819658</v>
      </c>
    </row>
    <row r="72" spans="1:8" x14ac:dyDescent="0.25">
      <c r="A72" t="s">
        <v>8</v>
      </c>
      <c r="B72" t="s">
        <v>9</v>
      </c>
      <c r="C72">
        <v>204.7</v>
      </c>
      <c r="D72">
        <f>-2391478 -4819669</f>
        <v>-7211147</v>
      </c>
      <c r="E72" t="s">
        <v>10</v>
      </c>
      <c r="F72" t="s">
        <v>11</v>
      </c>
      <c r="G72" s="1">
        <v>-2391478</v>
      </c>
      <c r="H72" s="1">
        <v>-4819669</v>
      </c>
    </row>
    <row r="73" spans="1:8" x14ac:dyDescent="0.25">
      <c r="A73" t="s">
        <v>8</v>
      </c>
      <c r="B73" t="s">
        <v>9</v>
      </c>
      <c r="C73">
        <v>204.71</v>
      </c>
      <c r="D73">
        <f>-2391443 -4819679</f>
        <v>-7211122</v>
      </c>
      <c r="E73" t="s">
        <v>10</v>
      </c>
      <c r="F73" t="s">
        <v>11</v>
      </c>
      <c r="G73" s="1">
        <v>-2391443</v>
      </c>
      <c r="H73" s="1">
        <v>-4819679</v>
      </c>
    </row>
    <row r="74" spans="1:8" x14ac:dyDescent="0.25">
      <c r="A74" t="s">
        <v>8</v>
      </c>
      <c r="B74" t="s">
        <v>9</v>
      </c>
      <c r="C74">
        <v>204.72</v>
      </c>
      <c r="D74">
        <f>-2391394 -4819688</f>
        <v>-7211082</v>
      </c>
      <c r="E74" t="s">
        <v>10</v>
      </c>
      <c r="F74" t="s">
        <v>11</v>
      </c>
      <c r="G74" s="1">
        <v>-2391394</v>
      </c>
      <c r="H74" s="1">
        <v>-4819688</v>
      </c>
    </row>
    <row r="75" spans="1:8" x14ac:dyDescent="0.25">
      <c r="A75" t="s">
        <v>8</v>
      </c>
      <c r="B75" t="s">
        <v>9</v>
      </c>
      <c r="C75">
        <v>204.73</v>
      </c>
      <c r="D75">
        <f>-2391348 -4819694</f>
        <v>-7211042</v>
      </c>
      <c r="E75" t="s">
        <v>10</v>
      </c>
      <c r="F75" t="s">
        <v>11</v>
      </c>
      <c r="G75" s="1">
        <v>-2391348</v>
      </c>
      <c r="H75" s="1">
        <v>-4819694</v>
      </c>
    </row>
    <row r="76" spans="1:8" x14ac:dyDescent="0.25">
      <c r="A76" t="s">
        <v>8</v>
      </c>
      <c r="B76" t="s">
        <v>9</v>
      </c>
      <c r="C76">
        <v>204.74</v>
      </c>
      <c r="D76">
        <f>-2391338 -4819693</f>
        <v>-7211031</v>
      </c>
      <c r="E76" t="s">
        <v>10</v>
      </c>
      <c r="F76" t="s">
        <v>11</v>
      </c>
      <c r="G76" s="1">
        <v>-2391338</v>
      </c>
      <c r="H76" s="1">
        <v>-4819693</v>
      </c>
    </row>
    <row r="77" spans="1:8" x14ac:dyDescent="0.25">
      <c r="A77" t="s">
        <v>8</v>
      </c>
      <c r="B77" t="s">
        <v>9</v>
      </c>
      <c r="C77">
        <v>204.75</v>
      </c>
      <c r="D77">
        <f>-2391331 -4819691</f>
        <v>-7211022</v>
      </c>
      <c r="E77" t="s">
        <v>10</v>
      </c>
      <c r="F77" t="s">
        <v>11</v>
      </c>
      <c r="G77" s="1">
        <v>-2391331</v>
      </c>
      <c r="H77" s="1">
        <v>-4819691</v>
      </c>
    </row>
    <row r="78" spans="1:8" x14ac:dyDescent="0.25">
      <c r="A78" t="s">
        <v>8</v>
      </c>
      <c r="B78" t="s">
        <v>9</v>
      </c>
      <c r="C78">
        <v>204.76</v>
      </c>
      <c r="D78">
        <f>-2391324 -4819687</f>
        <v>-7211011</v>
      </c>
      <c r="E78" t="s">
        <v>10</v>
      </c>
      <c r="F78" t="s">
        <v>11</v>
      </c>
      <c r="G78" s="1">
        <v>-2391324</v>
      </c>
      <c r="H78" s="1">
        <v>-4819687</v>
      </c>
    </row>
    <row r="79" spans="1:8" x14ac:dyDescent="0.25">
      <c r="A79" t="s">
        <v>8</v>
      </c>
      <c r="B79" t="s">
        <v>9</v>
      </c>
      <c r="C79">
        <v>204.77</v>
      </c>
      <c r="D79">
        <f>-2391323 -4819687</f>
        <v>-7211010</v>
      </c>
      <c r="E79" t="s">
        <v>10</v>
      </c>
      <c r="F79" t="s">
        <v>11</v>
      </c>
      <c r="G79" s="1">
        <v>-2391323</v>
      </c>
      <c r="H79" s="1">
        <v>-4819687</v>
      </c>
    </row>
    <row r="80" spans="1:8" x14ac:dyDescent="0.25">
      <c r="A80" t="s">
        <v>8</v>
      </c>
      <c r="B80" t="s">
        <v>9</v>
      </c>
      <c r="C80">
        <v>204.78</v>
      </c>
      <c r="D80">
        <f>-239131 -4819674</f>
        <v>-5058805</v>
      </c>
      <c r="E80" t="s">
        <v>10</v>
      </c>
      <c r="F80" t="s">
        <v>11</v>
      </c>
      <c r="G80" s="1">
        <v>-239131</v>
      </c>
      <c r="H80" s="1">
        <v>-4819674</v>
      </c>
    </row>
    <row r="81" spans="1:8" x14ac:dyDescent="0.25">
      <c r="A81" t="s">
        <v>8</v>
      </c>
      <c r="B81" t="s">
        <v>9</v>
      </c>
      <c r="C81">
        <v>204.79</v>
      </c>
      <c r="D81">
        <f>-2391308 -4819671</f>
        <v>-7210979</v>
      </c>
      <c r="E81" t="s">
        <v>10</v>
      </c>
      <c r="F81" t="s">
        <v>11</v>
      </c>
      <c r="G81" s="1">
        <v>-2391308</v>
      </c>
      <c r="H81" s="1">
        <v>-4819671</v>
      </c>
    </row>
    <row r="82" spans="1:8" x14ac:dyDescent="0.25">
      <c r="A82" t="s">
        <v>8</v>
      </c>
      <c r="B82" t="s">
        <v>9</v>
      </c>
      <c r="C82">
        <v>204.8</v>
      </c>
      <c r="D82">
        <f>-2391284 -4819646</f>
        <v>-7210930</v>
      </c>
      <c r="E82" t="s">
        <v>10</v>
      </c>
      <c r="F82" t="s">
        <v>11</v>
      </c>
      <c r="G82" s="1">
        <v>-2391284</v>
      </c>
      <c r="H82" s="1">
        <v>-4819646</v>
      </c>
    </row>
    <row r="83" spans="1:8" x14ac:dyDescent="0.25">
      <c r="A83" t="s">
        <v>8</v>
      </c>
      <c r="B83" t="s">
        <v>9</v>
      </c>
      <c r="C83">
        <v>204.81</v>
      </c>
      <c r="D83">
        <f>-239128 -4819641</f>
        <v>-5058769</v>
      </c>
      <c r="E83" t="s">
        <v>10</v>
      </c>
      <c r="F83" t="s">
        <v>11</v>
      </c>
      <c r="G83" s="1">
        <v>-239128</v>
      </c>
      <c r="H83" s="1">
        <v>-4819641</v>
      </c>
    </row>
    <row r="84" spans="1:8" x14ac:dyDescent="0.25">
      <c r="A84" t="s">
        <v>8</v>
      </c>
      <c r="B84" t="s">
        <v>9</v>
      </c>
      <c r="C84">
        <v>204.82</v>
      </c>
      <c r="D84">
        <f>-2391268 -4819629</f>
        <v>-7210897</v>
      </c>
      <c r="E84" t="s">
        <v>10</v>
      </c>
      <c r="F84" t="s">
        <v>11</v>
      </c>
      <c r="G84" s="1">
        <v>-2391268</v>
      </c>
      <c r="H84" s="1">
        <v>-4819629</v>
      </c>
    </row>
    <row r="85" spans="1:8" x14ac:dyDescent="0.25">
      <c r="A85" t="s">
        <v>8</v>
      </c>
      <c r="B85" t="s">
        <v>9</v>
      </c>
      <c r="C85">
        <v>204.83</v>
      </c>
      <c r="D85">
        <f>-2391257 -4819621</f>
        <v>-7210878</v>
      </c>
      <c r="E85" t="s">
        <v>10</v>
      </c>
      <c r="F85" t="s">
        <v>11</v>
      </c>
      <c r="G85" s="1">
        <v>-2391257</v>
      </c>
      <c r="H85" s="1">
        <v>-4819621</v>
      </c>
    </row>
    <row r="86" spans="1:8" x14ac:dyDescent="0.25">
      <c r="A86" t="s">
        <v>8</v>
      </c>
      <c r="B86" t="s">
        <v>9</v>
      </c>
      <c r="C86">
        <v>204.84</v>
      </c>
      <c r="D86">
        <f>-2391245 -4819614</f>
        <v>-7210859</v>
      </c>
      <c r="E86" t="s">
        <v>10</v>
      </c>
      <c r="F86" t="s">
        <v>11</v>
      </c>
      <c r="G86" s="1">
        <v>-2391245</v>
      </c>
      <c r="H86" s="1">
        <v>-4819614</v>
      </c>
    </row>
    <row r="87" spans="1:8" x14ac:dyDescent="0.25">
      <c r="A87" t="s">
        <v>8</v>
      </c>
      <c r="B87" t="s">
        <v>9</v>
      </c>
      <c r="C87">
        <v>204.85</v>
      </c>
      <c r="D87">
        <f>-2391221 -4819603</f>
        <v>-7210824</v>
      </c>
      <c r="E87" t="s">
        <v>10</v>
      </c>
      <c r="F87" t="s">
        <v>11</v>
      </c>
      <c r="G87" s="1">
        <v>-2391221</v>
      </c>
      <c r="H87" s="1">
        <v>-4819603</v>
      </c>
    </row>
    <row r="88" spans="1:8" x14ac:dyDescent="0.25">
      <c r="A88" t="s">
        <v>8</v>
      </c>
      <c r="B88" t="s">
        <v>9</v>
      </c>
      <c r="C88">
        <v>204.86</v>
      </c>
      <c r="D88">
        <f>-2391204 -48196</f>
        <v>-2439400</v>
      </c>
      <c r="E88" t="s">
        <v>10</v>
      </c>
      <c r="F88" t="s">
        <v>11</v>
      </c>
      <c r="G88" s="1">
        <v>-2391204</v>
      </c>
      <c r="H88" s="1">
        <v>-48196</v>
      </c>
    </row>
    <row r="89" spans="1:8" x14ac:dyDescent="0.25">
      <c r="A89" t="s">
        <v>8</v>
      </c>
      <c r="B89" t="s">
        <v>9</v>
      </c>
      <c r="C89">
        <v>204.87</v>
      </c>
      <c r="D89">
        <f>-2391189 -48196</f>
        <v>-2439385</v>
      </c>
      <c r="E89" t="s">
        <v>10</v>
      </c>
      <c r="F89" t="s">
        <v>11</v>
      </c>
      <c r="G89" s="1">
        <v>-2391189</v>
      </c>
      <c r="H89" s="1">
        <v>-48196</v>
      </c>
    </row>
    <row r="90" spans="1:8" x14ac:dyDescent="0.25">
      <c r="A90" t="s">
        <v>8</v>
      </c>
      <c r="B90" t="s">
        <v>9</v>
      </c>
      <c r="C90">
        <v>204.88</v>
      </c>
      <c r="D90">
        <f>-2391157 -4819605</f>
        <v>-7210762</v>
      </c>
      <c r="E90" t="s">
        <v>10</v>
      </c>
      <c r="F90" t="s">
        <v>11</v>
      </c>
      <c r="G90" s="1">
        <v>-2391157</v>
      </c>
      <c r="H90" s="1">
        <v>-4819605</v>
      </c>
    </row>
    <row r="91" spans="1:8" x14ac:dyDescent="0.25">
      <c r="A91" t="s">
        <v>8</v>
      </c>
      <c r="B91" t="s">
        <v>9</v>
      </c>
      <c r="C91">
        <v>204.89</v>
      </c>
      <c r="D91">
        <f>-2391138 -481961</f>
        <v>-2873099</v>
      </c>
      <c r="E91" t="s">
        <v>10</v>
      </c>
      <c r="F91" t="s">
        <v>11</v>
      </c>
      <c r="G91" s="1">
        <v>-2391138</v>
      </c>
      <c r="H91" s="1">
        <v>-481961</v>
      </c>
    </row>
    <row r="92" spans="1:8" x14ac:dyDescent="0.25">
      <c r="A92" t="s">
        <v>8</v>
      </c>
      <c r="B92" t="s">
        <v>9</v>
      </c>
      <c r="C92">
        <v>204.9</v>
      </c>
      <c r="D92">
        <f>-2391104 -4819624</f>
        <v>-7210728</v>
      </c>
      <c r="E92" t="s">
        <v>10</v>
      </c>
      <c r="F92" t="s">
        <v>11</v>
      </c>
      <c r="G92" s="1">
        <v>-2391104</v>
      </c>
      <c r="H92" s="1">
        <v>-4819624</v>
      </c>
    </row>
    <row r="93" spans="1:8" x14ac:dyDescent="0.25">
      <c r="A93" t="s">
        <v>8</v>
      </c>
      <c r="B93" t="s">
        <v>9</v>
      </c>
      <c r="C93">
        <v>204.91</v>
      </c>
      <c r="D93">
        <f>-239109 -4819633</f>
        <v>-5058742</v>
      </c>
      <c r="E93" t="s">
        <v>10</v>
      </c>
      <c r="F93" t="s">
        <v>11</v>
      </c>
      <c r="G93" s="1">
        <v>-239109</v>
      </c>
      <c r="H93" s="1">
        <v>-4819633</v>
      </c>
    </row>
    <row r="94" spans="1:8" x14ac:dyDescent="0.25">
      <c r="A94" t="s">
        <v>8</v>
      </c>
      <c r="B94" t="s">
        <v>9</v>
      </c>
      <c r="C94">
        <v>204.92</v>
      </c>
      <c r="D94">
        <f>-2391074 -4819646</f>
        <v>-7210720</v>
      </c>
      <c r="E94" t="s">
        <v>10</v>
      </c>
      <c r="F94" t="s">
        <v>11</v>
      </c>
      <c r="G94" s="1">
        <v>-2391074</v>
      </c>
      <c r="H94" s="1">
        <v>-4819646</v>
      </c>
    </row>
    <row r="95" spans="1:8" x14ac:dyDescent="0.25">
      <c r="A95" t="s">
        <v>8</v>
      </c>
      <c r="B95" t="s">
        <v>9</v>
      </c>
      <c r="C95">
        <v>204.93</v>
      </c>
      <c r="D95">
        <f>-2391038 -4819681</f>
        <v>-7210719</v>
      </c>
      <c r="E95" t="s">
        <v>10</v>
      </c>
      <c r="F95" t="s">
        <v>11</v>
      </c>
      <c r="G95" s="1">
        <v>-2391038</v>
      </c>
      <c r="H95" s="1">
        <v>-4819681</v>
      </c>
    </row>
    <row r="96" spans="1:8" x14ac:dyDescent="0.25">
      <c r="A96" t="s">
        <v>8</v>
      </c>
      <c r="B96" t="s">
        <v>9</v>
      </c>
      <c r="C96">
        <v>204.94</v>
      </c>
      <c r="D96">
        <f>-2391034 -4819688</f>
        <v>-7210722</v>
      </c>
      <c r="E96" t="s">
        <v>10</v>
      </c>
      <c r="F96" t="s">
        <v>11</v>
      </c>
      <c r="G96" s="1">
        <v>-2391034</v>
      </c>
      <c r="H96" s="1">
        <v>-4819688</v>
      </c>
    </row>
    <row r="97" spans="1:8" x14ac:dyDescent="0.25">
      <c r="A97" t="s">
        <v>8</v>
      </c>
      <c r="B97" t="s">
        <v>9</v>
      </c>
      <c r="C97">
        <v>204.95</v>
      </c>
      <c r="D97">
        <f>-2391033 -4819691</f>
        <v>-7210724</v>
      </c>
      <c r="E97" t="s">
        <v>10</v>
      </c>
      <c r="F97" t="s">
        <v>11</v>
      </c>
      <c r="G97" s="1">
        <v>-2391033</v>
      </c>
      <c r="H97" s="1">
        <v>-4819691</v>
      </c>
    </row>
    <row r="98" spans="1:8" x14ac:dyDescent="0.25">
      <c r="A98" t="s">
        <v>8</v>
      </c>
      <c r="B98" t="s">
        <v>9</v>
      </c>
      <c r="C98">
        <v>204.96</v>
      </c>
      <c r="D98">
        <f>-2391031 -4819694</f>
        <v>-7210725</v>
      </c>
      <c r="E98" t="s">
        <v>10</v>
      </c>
      <c r="F98" t="s">
        <v>11</v>
      </c>
      <c r="G98" s="1">
        <v>-2391031</v>
      </c>
      <c r="H98" s="1">
        <v>-4819694</v>
      </c>
    </row>
    <row r="99" spans="1:8" x14ac:dyDescent="0.25">
      <c r="A99" t="s">
        <v>8</v>
      </c>
      <c r="B99" t="s">
        <v>9</v>
      </c>
      <c r="C99">
        <v>204.97</v>
      </c>
      <c r="D99">
        <f>-2391024 -481972</f>
        <v>-2872996</v>
      </c>
      <c r="E99" t="s">
        <v>10</v>
      </c>
      <c r="F99" t="s">
        <v>11</v>
      </c>
      <c r="G99" s="1">
        <v>-2391024</v>
      </c>
      <c r="H99" s="1">
        <v>-481972</v>
      </c>
    </row>
    <row r="100" spans="1:8" x14ac:dyDescent="0.25">
      <c r="A100" t="s">
        <v>8</v>
      </c>
      <c r="B100" t="s">
        <v>9</v>
      </c>
      <c r="C100">
        <v>204.98</v>
      </c>
      <c r="D100">
        <f>-2391021 -4819738</f>
        <v>-7210759</v>
      </c>
      <c r="E100" t="s">
        <v>10</v>
      </c>
      <c r="F100" t="s">
        <v>11</v>
      </c>
      <c r="G100" s="1">
        <v>-2391021</v>
      </c>
      <c r="H100" s="1">
        <v>-4819738</v>
      </c>
    </row>
    <row r="101" spans="1:8" x14ac:dyDescent="0.25">
      <c r="A101" t="s">
        <v>8</v>
      </c>
      <c r="B101" t="s">
        <v>9</v>
      </c>
      <c r="C101">
        <v>204.99</v>
      </c>
      <c r="D101">
        <f>-2391019 -4819744</f>
        <v>-7210763</v>
      </c>
      <c r="E101" t="s">
        <v>10</v>
      </c>
      <c r="F101" t="s">
        <v>11</v>
      </c>
      <c r="G101" s="1">
        <v>-2391019</v>
      </c>
      <c r="H101" s="1">
        <v>-4819744</v>
      </c>
    </row>
    <row r="102" spans="1:8" x14ac:dyDescent="0.25">
      <c r="A102" t="s">
        <v>8</v>
      </c>
      <c r="B102" t="s">
        <v>9</v>
      </c>
      <c r="C102">
        <v>205</v>
      </c>
      <c r="D102">
        <f>-2391019 -4819745</f>
        <v>-7210764</v>
      </c>
      <c r="E102" t="s">
        <v>10</v>
      </c>
      <c r="F102" t="s">
        <v>11</v>
      </c>
      <c r="G102" s="1">
        <v>-2391019</v>
      </c>
      <c r="H102" s="1">
        <v>-4819745</v>
      </c>
    </row>
    <row r="103" spans="1:8" x14ac:dyDescent="0.25">
      <c r="A103" t="s">
        <v>8</v>
      </c>
      <c r="B103" t="s">
        <v>9</v>
      </c>
      <c r="C103">
        <v>205.01</v>
      </c>
      <c r="D103">
        <f>-2391007 -4819771</f>
        <v>-7210778</v>
      </c>
      <c r="E103" t="s">
        <v>10</v>
      </c>
      <c r="F103" t="s">
        <v>11</v>
      </c>
      <c r="G103" s="1">
        <v>-2391007</v>
      </c>
      <c r="H103" s="1">
        <v>-4819771</v>
      </c>
    </row>
    <row r="104" spans="1:8" x14ac:dyDescent="0.25">
      <c r="A104" t="s">
        <v>8</v>
      </c>
      <c r="B104" t="s">
        <v>9</v>
      </c>
      <c r="C104">
        <v>205.02</v>
      </c>
      <c r="D104">
        <f>-2390991 -4819792</f>
        <v>-7210783</v>
      </c>
      <c r="E104" t="s">
        <v>10</v>
      </c>
      <c r="F104" t="s">
        <v>11</v>
      </c>
      <c r="G104" s="1">
        <v>-2390991</v>
      </c>
      <c r="H104" s="1">
        <v>-4819792</v>
      </c>
    </row>
    <row r="105" spans="1:8" x14ac:dyDescent="0.25">
      <c r="A105" t="s">
        <v>8</v>
      </c>
      <c r="B105" t="s">
        <v>9</v>
      </c>
      <c r="C105">
        <v>205.03</v>
      </c>
      <c r="D105">
        <f>-239099 -4819794</f>
        <v>-5058893</v>
      </c>
      <c r="E105" t="s">
        <v>10</v>
      </c>
      <c r="F105" t="s">
        <v>11</v>
      </c>
      <c r="G105" s="1">
        <v>-239099</v>
      </c>
      <c r="H105" s="1">
        <v>-4819794</v>
      </c>
    </row>
    <row r="106" spans="1:8" x14ac:dyDescent="0.25">
      <c r="A106" t="s">
        <v>8</v>
      </c>
      <c r="B106" t="s">
        <v>9</v>
      </c>
      <c r="C106">
        <v>205.04</v>
      </c>
      <c r="D106">
        <f>-2390985 -48198</f>
        <v>-2439183</v>
      </c>
      <c r="E106" t="s">
        <v>10</v>
      </c>
      <c r="F106" t="s">
        <v>11</v>
      </c>
      <c r="G106" s="1">
        <v>-2390985</v>
      </c>
      <c r="H106" s="1">
        <v>-48198</v>
      </c>
    </row>
    <row r="107" spans="1:8" x14ac:dyDescent="0.25">
      <c r="A107" t="s">
        <v>8</v>
      </c>
      <c r="B107" t="s">
        <v>9</v>
      </c>
      <c r="C107">
        <v>205.05</v>
      </c>
      <c r="D107">
        <f>-2390979 -481981</f>
        <v>-2872960</v>
      </c>
      <c r="E107" t="s">
        <v>10</v>
      </c>
      <c r="F107" t="s">
        <v>11</v>
      </c>
      <c r="G107" s="1">
        <v>-2390979</v>
      </c>
      <c r="H107" s="1">
        <v>-481981</v>
      </c>
    </row>
    <row r="108" spans="1:8" x14ac:dyDescent="0.25">
      <c r="A108" t="s">
        <v>8</v>
      </c>
      <c r="B108" t="s">
        <v>9</v>
      </c>
      <c r="C108">
        <v>205.06</v>
      </c>
      <c r="D108">
        <f>-2390975 -4819819</f>
        <v>-7210794</v>
      </c>
      <c r="E108" t="s">
        <v>10</v>
      </c>
      <c r="F108" t="s">
        <v>11</v>
      </c>
      <c r="G108" s="1">
        <v>-2390975</v>
      </c>
      <c r="H108" s="1">
        <v>-4819819</v>
      </c>
    </row>
    <row r="109" spans="1:8" x14ac:dyDescent="0.25">
      <c r="A109" t="s">
        <v>8</v>
      </c>
      <c r="B109" t="s">
        <v>9</v>
      </c>
      <c r="C109">
        <v>205.07</v>
      </c>
      <c r="D109">
        <f>-2390969 -4819843</f>
        <v>-7210812</v>
      </c>
      <c r="E109" t="s">
        <v>10</v>
      </c>
      <c r="F109" t="s">
        <v>11</v>
      </c>
      <c r="G109" s="1">
        <v>-2390969</v>
      </c>
      <c r="H109" s="1">
        <v>-4819843</v>
      </c>
    </row>
    <row r="110" spans="1:8" x14ac:dyDescent="0.25">
      <c r="A110" t="s">
        <v>8</v>
      </c>
      <c r="B110" t="s">
        <v>9</v>
      </c>
      <c r="C110">
        <v>205.08</v>
      </c>
      <c r="D110">
        <f>-2390964 -4819887</f>
        <v>-7210851</v>
      </c>
      <c r="E110" t="s">
        <v>10</v>
      </c>
      <c r="F110" t="s">
        <v>11</v>
      </c>
      <c r="G110" s="1">
        <v>-2390964</v>
      </c>
      <c r="H110" s="1">
        <v>-4819887</v>
      </c>
    </row>
    <row r="111" spans="1:8" x14ac:dyDescent="0.25">
      <c r="A111" t="s">
        <v>8</v>
      </c>
      <c r="B111" t="s">
        <v>9</v>
      </c>
      <c r="C111">
        <v>205.09</v>
      </c>
      <c r="D111">
        <f>-2390962 -4819895</f>
        <v>-7210857</v>
      </c>
      <c r="E111" t="s">
        <v>10</v>
      </c>
      <c r="F111" t="s">
        <v>11</v>
      </c>
      <c r="G111" s="1">
        <v>-2390962</v>
      </c>
      <c r="H111" s="1">
        <v>-4819895</v>
      </c>
    </row>
    <row r="112" spans="1:8" x14ac:dyDescent="0.25">
      <c r="A112" t="s">
        <v>8</v>
      </c>
      <c r="B112" t="s">
        <v>9</v>
      </c>
      <c r="C112">
        <v>205.1</v>
      </c>
      <c r="D112">
        <f>-2390961 -4819903</f>
        <v>-7210864</v>
      </c>
      <c r="E112" t="s">
        <v>10</v>
      </c>
      <c r="F112" t="s">
        <v>11</v>
      </c>
      <c r="G112" s="1">
        <v>-2390961</v>
      </c>
      <c r="H112" s="1">
        <v>-4819903</v>
      </c>
    </row>
    <row r="113" spans="1:8" x14ac:dyDescent="0.25">
      <c r="A113" t="s">
        <v>8</v>
      </c>
      <c r="B113" t="s">
        <v>9</v>
      </c>
      <c r="C113">
        <v>205.11</v>
      </c>
      <c r="D113">
        <f>-2390961 -4819911</f>
        <v>-7210872</v>
      </c>
      <c r="E113" t="s">
        <v>10</v>
      </c>
      <c r="F113" t="s">
        <v>11</v>
      </c>
      <c r="G113" s="1">
        <v>-2390961</v>
      </c>
      <c r="H113" s="1">
        <v>-4819911</v>
      </c>
    </row>
    <row r="114" spans="1:8" x14ac:dyDescent="0.25">
      <c r="A114" t="s">
        <v>8</v>
      </c>
      <c r="B114" t="s">
        <v>9</v>
      </c>
      <c r="C114">
        <v>205.12</v>
      </c>
      <c r="D114">
        <f>-2390958 -481993</f>
        <v>-2872951</v>
      </c>
      <c r="E114" t="s">
        <v>10</v>
      </c>
      <c r="F114" t="s">
        <v>11</v>
      </c>
      <c r="G114" s="1">
        <v>-2390958</v>
      </c>
      <c r="H114" s="1">
        <v>-481993</v>
      </c>
    </row>
    <row r="115" spans="1:8" x14ac:dyDescent="0.25">
      <c r="A115" t="s">
        <v>8</v>
      </c>
      <c r="B115" t="s">
        <v>9</v>
      </c>
      <c r="C115">
        <v>205.13</v>
      </c>
      <c r="D115">
        <f>-2390958 -4819947</f>
        <v>-7210905</v>
      </c>
      <c r="E115" t="s">
        <v>10</v>
      </c>
      <c r="F115" t="s">
        <v>11</v>
      </c>
      <c r="G115" s="1">
        <v>-2390958</v>
      </c>
      <c r="H115" s="1">
        <v>-4819947</v>
      </c>
    </row>
    <row r="116" spans="1:8" x14ac:dyDescent="0.25">
      <c r="A116" t="s">
        <v>8</v>
      </c>
      <c r="B116" t="s">
        <v>9</v>
      </c>
      <c r="C116">
        <v>205.14</v>
      </c>
      <c r="D116">
        <f>-2390963 -4819984</f>
        <v>-7210947</v>
      </c>
      <c r="E116" t="s">
        <v>10</v>
      </c>
      <c r="F116" t="s">
        <v>11</v>
      </c>
      <c r="G116" s="1">
        <v>-2390963</v>
      </c>
      <c r="H116" s="1">
        <v>-4819984</v>
      </c>
    </row>
    <row r="117" spans="1:8" x14ac:dyDescent="0.25">
      <c r="A117" t="s">
        <v>8</v>
      </c>
      <c r="B117" t="s">
        <v>9</v>
      </c>
      <c r="C117">
        <v>205.15</v>
      </c>
      <c r="D117" t="s">
        <v>12</v>
      </c>
      <c r="E117" t="s">
        <v>10</v>
      </c>
      <c r="F117" t="s">
        <v>11</v>
      </c>
      <c r="G117" s="1">
        <v>-2390967</v>
      </c>
      <c r="H117" t="s">
        <v>13</v>
      </c>
    </row>
    <row r="118" spans="1:8" x14ac:dyDescent="0.25">
      <c r="A118" t="s">
        <v>8</v>
      </c>
      <c r="B118" t="s">
        <v>9</v>
      </c>
      <c r="C118">
        <v>205.16</v>
      </c>
      <c r="D118">
        <f>-2390967 -4820003</f>
        <v>-7210970</v>
      </c>
      <c r="E118" t="s">
        <v>10</v>
      </c>
      <c r="F118" t="s">
        <v>11</v>
      </c>
      <c r="G118" s="1">
        <v>-2390967</v>
      </c>
      <c r="H118" s="1">
        <v>-4820003</v>
      </c>
    </row>
    <row r="119" spans="1:8" x14ac:dyDescent="0.25">
      <c r="A119" t="s">
        <v>8</v>
      </c>
      <c r="B119" t="s">
        <v>9</v>
      </c>
      <c r="C119">
        <v>205.17</v>
      </c>
      <c r="D119">
        <f>-2390983 -4820082</f>
        <v>-7211065</v>
      </c>
      <c r="E119" t="s">
        <v>10</v>
      </c>
      <c r="F119" t="s">
        <v>11</v>
      </c>
      <c r="G119" s="1">
        <v>-2390983</v>
      </c>
      <c r="H119" s="1">
        <v>-4820082</v>
      </c>
    </row>
    <row r="120" spans="1:8" x14ac:dyDescent="0.25">
      <c r="A120" t="s">
        <v>8</v>
      </c>
      <c r="B120" t="s">
        <v>9</v>
      </c>
      <c r="C120">
        <v>205.18</v>
      </c>
      <c r="D120">
        <f>-2390984 -4820084</f>
        <v>-7211068</v>
      </c>
      <c r="E120" t="s">
        <v>10</v>
      </c>
      <c r="F120" t="s">
        <v>11</v>
      </c>
      <c r="G120" s="1">
        <v>-2390984</v>
      </c>
      <c r="H120" s="1">
        <v>-4820084</v>
      </c>
    </row>
    <row r="121" spans="1:8" x14ac:dyDescent="0.25">
      <c r="A121" t="s">
        <v>8</v>
      </c>
      <c r="B121" t="s">
        <v>9</v>
      </c>
      <c r="C121">
        <v>205.19</v>
      </c>
      <c r="D121">
        <f>-2390988 -4820097</f>
        <v>-7211085</v>
      </c>
      <c r="E121" t="s">
        <v>10</v>
      </c>
      <c r="F121" t="s">
        <v>11</v>
      </c>
      <c r="G121" s="1">
        <v>-2390988</v>
      </c>
      <c r="H121" s="1">
        <v>-4820097</v>
      </c>
    </row>
    <row r="122" spans="1:8" x14ac:dyDescent="0.25">
      <c r="A122" t="s">
        <v>8</v>
      </c>
      <c r="B122" t="s">
        <v>9</v>
      </c>
      <c r="C122">
        <v>205.2</v>
      </c>
      <c r="D122">
        <f>-2390992 -4820119</f>
        <v>-7211111</v>
      </c>
      <c r="E122" t="s">
        <v>10</v>
      </c>
      <c r="F122" t="s">
        <v>11</v>
      </c>
      <c r="G122" s="1">
        <v>-2390992</v>
      </c>
      <c r="H122" s="1">
        <v>-4820119</v>
      </c>
    </row>
    <row r="123" spans="1:8" x14ac:dyDescent="0.25">
      <c r="A123" t="s">
        <v>8</v>
      </c>
      <c r="B123" t="s">
        <v>9</v>
      </c>
      <c r="C123">
        <v>205.21</v>
      </c>
      <c r="D123">
        <f>-2390996 -4820214</f>
        <v>-7211210</v>
      </c>
      <c r="E123" t="s">
        <v>10</v>
      </c>
      <c r="F123" t="s">
        <v>11</v>
      </c>
      <c r="G123" s="1">
        <v>-2390996</v>
      </c>
      <c r="H123" s="1">
        <v>-4820214</v>
      </c>
    </row>
    <row r="124" spans="1:8" x14ac:dyDescent="0.25">
      <c r="A124" t="s">
        <v>8</v>
      </c>
      <c r="B124" t="s">
        <v>9</v>
      </c>
      <c r="C124">
        <v>205.22</v>
      </c>
      <c r="D124">
        <f>-2390995 -4820216</f>
        <v>-7211211</v>
      </c>
      <c r="E124" t="s">
        <v>10</v>
      </c>
      <c r="F124" t="s">
        <v>11</v>
      </c>
      <c r="G124" s="1">
        <v>-2390995</v>
      </c>
      <c r="H124" s="1">
        <v>-4820216</v>
      </c>
    </row>
    <row r="125" spans="1:8" x14ac:dyDescent="0.25">
      <c r="A125" t="s">
        <v>8</v>
      </c>
      <c r="B125" t="s">
        <v>9</v>
      </c>
      <c r="C125">
        <v>205.23</v>
      </c>
      <c r="D125">
        <f>-2390991 -4820231</f>
        <v>-7211222</v>
      </c>
      <c r="E125" t="s">
        <v>10</v>
      </c>
      <c r="F125" t="s">
        <v>11</v>
      </c>
      <c r="G125" s="1">
        <v>-2390991</v>
      </c>
      <c r="H125" s="1">
        <v>-4820231</v>
      </c>
    </row>
    <row r="126" spans="1:8" x14ac:dyDescent="0.25">
      <c r="A126" t="s">
        <v>8</v>
      </c>
      <c r="B126" t="s">
        <v>9</v>
      </c>
      <c r="C126">
        <v>205.24</v>
      </c>
      <c r="D126">
        <f>-2390969 -4820271</f>
        <v>-7211240</v>
      </c>
      <c r="E126" t="s">
        <v>10</v>
      </c>
      <c r="F126" t="s">
        <v>11</v>
      </c>
      <c r="G126" s="1">
        <v>-2390969</v>
      </c>
      <c r="H126" s="1">
        <v>-4820271</v>
      </c>
    </row>
    <row r="127" spans="1:8" x14ac:dyDescent="0.25">
      <c r="A127" t="s">
        <v>8</v>
      </c>
      <c r="B127" t="s">
        <v>9</v>
      </c>
      <c r="C127">
        <v>205.25</v>
      </c>
      <c r="D127">
        <f>-2390959 -4820293</f>
        <v>-7211252</v>
      </c>
      <c r="E127" t="s">
        <v>10</v>
      </c>
      <c r="F127" t="s">
        <v>11</v>
      </c>
      <c r="G127" s="1">
        <v>-2390959</v>
      </c>
      <c r="H127" s="1">
        <v>-4820293</v>
      </c>
    </row>
    <row r="128" spans="1:8" x14ac:dyDescent="0.25">
      <c r="A128" t="s">
        <v>8</v>
      </c>
      <c r="B128" t="s">
        <v>9</v>
      </c>
      <c r="C128">
        <v>205.26</v>
      </c>
      <c r="D128">
        <f>-2390954 -4820313</f>
        <v>-7211267</v>
      </c>
      <c r="E128" t="s">
        <v>10</v>
      </c>
      <c r="F128" t="s">
        <v>11</v>
      </c>
      <c r="G128" s="1">
        <v>-2390954</v>
      </c>
      <c r="H128" s="1">
        <v>-4820313</v>
      </c>
    </row>
    <row r="129" spans="1:8" x14ac:dyDescent="0.25">
      <c r="A129" t="s">
        <v>8</v>
      </c>
      <c r="B129" t="s">
        <v>9</v>
      </c>
      <c r="C129">
        <v>205.27</v>
      </c>
      <c r="D129">
        <f>-2390954 -482036</f>
        <v>-2872990</v>
      </c>
      <c r="E129" t="s">
        <v>10</v>
      </c>
      <c r="F129" t="s">
        <v>11</v>
      </c>
      <c r="G129" s="1">
        <v>-2390954</v>
      </c>
      <c r="H129" s="1">
        <v>-482036</v>
      </c>
    </row>
    <row r="130" spans="1:8" x14ac:dyDescent="0.25">
      <c r="A130" t="s">
        <v>8</v>
      </c>
      <c r="B130" t="s">
        <v>9</v>
      </c>
      <c r="C130">
        <v>205.28</v>
      </c>
      <c r="D130">
        <f>-239095 -4820395</f>
        <v>-5059490</v>
      </c>
      <c r="E130" t="s">
        <v>10</v>
      </c>
      <c r="F130" t="s">
        <v>11</v>
      </c>
      <c r="G130" s="1">
        <v>-239095</v>
      </c>
      <c r="H130" s="1">
        <v>-4820395</v>
      </c>
    </row>
    <row r="131" spans="1:8" x14ac:dyDescent="0.25">
      <c r="A131" t="s">
        <v>8</v>
      </c>
      <c r="B131" t="s">
        <v>9</v>
      </c>
      <c r="C131">
        <v>205.29</v>
      </c>
      <c r="D131">
        <f>-2390937 -4820464</f>
        <v>-7211401</v>
      </c>
      <c r="E131" t="s">
        <v>10</v>
      </c>
      <c r="F131" t="s">
        <v>11</v>
      </c>
      <c r="G131" s="1">
        <v>-2390937</v>
      </c>
      <c r="H131" s="1">
        <v>-4820464</v>
      </c>
    </row>
    <row r="132" spans="1:8" x14ac:dyDescent="0.25">
      <c r="A132" t="s">
        <v>8</v>
      </c>
      <c r="B132" t="s">
        <v>9</v>
      </c>
      <c r="C132">
        <v>205.3</v>
      </c>
      <c r="D132">
        <f>-2390926 -4820512</f>
        <v>-7211438</v>
      </c>
      <c r="E132" t="s">
        <v>10</v>
      </c>
      <c r="F132" t="s">
        <v>11</v>
      </c>
      <c r="G132" s="1">
        <v>-2390926</v>
      </c>
      <c r="H132" s="1">
        <v>-4820512</v>
      </c>
    </row>
    <row r="133" spans="1:8" x14ac:dyDescent="0.25">
      <c r="A133" t="s">
        <v>8</v>
      </c>
      <c r="B133" t="s">
        <v>9</v>
      </c>
      <c r="C133">
        <v>205.31</v>
      </c>
      <c r="D133">
        <f>-239092 -4820532</f>
        <v>-5059624</v>
      </c>
      <c r="E133" t="s">
        <v>10</v>
      </c>
      <c r="F133" t="s">
        <v>11</v>
      </c>
      <c r="G133" s="1">
        <v>-239092</v>
      </c>
      <c r="H133" s="1">
        <v>-4820532</v>
      </c>
    </row>
    <row r="134" spans="1:8" x14ac:dyDescent="0.25">
      <c r="A134" t="s">
        <v>8</v>
      </c>
      <c r="B134" t="s">
        <v>9</v>
      </c>
      <c r="C134">
        <v>205.32</v>
      </c>
      <c r="D134">
        <f>-239091 -4820556</f>
        <v>-5059647</v>
      </c>
      <c r="E134" t="s">
        <v>10</v>
      </c>
      <c r="F134" t="s">
        <v>11</v>
      </c>
      <c r="G134" s="1">
        <v>-239091</v>
      </c>
      <c r="H134" s="1">
        <v>-4820556</v>
      </c>
    </row>
    <row r="135" spans="1:8" x14ac:dyDescent="0.25">
      <c r="A135" t="s">
        <v>8</v>
      </c>
      <c r="B135" t="s">
        <v>9</v>
      </c>
      <c r="C135">
        <v>205.33</v>
      </c>
      <c r="D135">
        <f>-2390888 -4820574</f>
        <v>-7211462</v>
      </c>
      <c r="E135" t="s">
        <v>10</v>
      </c>
      <c r="F135" t="s">
        <v>11</v>
      </c>
      <c r="G135" s="1">
        <v>-2390888</v>
      </c>
      <c r="H135" s="1">
        <v>-4820574</v>
      </c>
    </row>
    <row r="136" spans="1:8" x14ac:dyDescent="0.25">
      <c r="A136" t="s">
        <v>8</v>
      </c>
      <c r="B136" t="s">
        <v>9</v>
      </c>
      <c r="C136">
        <v>205.34</v>
      </c>
      <c r="D136">
        <f>-2390864 -4820589</f>
        <v>-7211453</v>
      </c>
      <c r="E136" t="s">
        <v>10</v>
      </c>
      <c r="F136" t="s">
        <v>11</v>
      </c>
      <c r="G136" s="1">
        <v>-2390864</v>
      </c>
      <c r="H136" s="1">
        <v>-4820589</v>
      </c>
    </row>
    <row r="137" spans="1:8" x14ac:dyDescent="0.25">
      <c r="A137" t="s">
        <v>8</v>
      </c>
      <c r="B137" t="s">
        <v>9</v>
      </c>
      <c r="C137">
        <v>205.35</v>
      </c>
      <c r="D137">
        <f>-2390849 -4820597</f>
        <v>-7211446</v>
      </c>
      <c r="E137" t="s">
        <v>10</v>
      </c>
      <c r="F137" t="s">
        <v>11</v>
      </c>
      <c r="G137" s="1">
        <v>-2390849</v>
      </c>
      <c r="H137" s="1">
        <v>-4820597</v>
      </c>
    </row>
    <row r="138" spans="1:8" x14ac:dyDescent="0.25">
      <c r="A138" t="s">
        <v>8</v>
      </c>
      <c r="B138" t="s">
        <v>9</v>
      </c>
      <c r="C138">
        <v>205.36</v>
      </c>
      <c r="D138">
        <f>-2390849 -4820598</f>
        <v>-7211447</v>
      </c>
      <c r="E138" t="s">
        <v>10</v>
      </c>
      <c r="F138" t="s">
        <v>11</v>
      </c>
      <c r="G138" s="1">
        <v>-2390849</v>
      </c>
      <c r="H138" s="1">
        <v>-4820598</v>
      </c>
    </row>
    <row r="139" spans="1:8" x14ac:dyDescent="0.25">
      <c r="A139" t="s">
        <v>8</v>
      </c>
      <c r="B139" t="s">
        <v>9</v>
      </c>
      <c r="C139">
        <v>205.37</v>
      </c>
      <c r="D139">
        <f>-2390825 -4820615</f>
        <v>-7211440</v>
      </c>
      <c r="E139" t="s">
        <v>10</v>
      </c>
      <c r="F139" t="s">
        <v>11</v>
      </c>
      <c r="G139" s="1">
        <v>-2390825</v>
      </c>
      <c r="H139" s="1">
        <v>-4820615</v>
      </c>
    </row>
    <row r="140" spans="1:8" x14ac:dyDescent="0.25">
      <c r="A140" t="s">
        <v>8</v>
      </c>
      <c r="B140" t="s">
        <v>9</v>
      </c>
      <c r="C140">
        <v>205.38</v>
      </c>
      <c r="D140">
        <f>-2390785 -482064</f>
        <v>-2872849</v>
      </c>
      <c r="E140" t="s">
        <v>10</v>
      </c>
      <c r="F140" t="s">
        <v>11</v>
      </c>
      <c r="G140" s="1">
        <v>-2390785</v>
      </c>
      <c r="H140" s="1">
        <v>-482064</v>
      </c>
    </row>
    <row r="141" spans="1:8" x14ac:dyDescent="0.25">
      <c r="A141" t="s">
        <v>8</v>
      </c>
      <c r="B141" t="s">
        <v>9</v>
      </c>
      <c r="C141">
        <v>205.39</v>
      </c>
      <c r="D141">
        <f>-2390757 -482066</f>
        <v>-2872823</v>
      </c>
      <c r="E141" t="s">
        <v>10</v>
      </c>
      <c r="F141" t="s">
        <v>11</v>
      </c>
      <c r="G141" s="1">
        <v>-2390757</v>
      </c>
      <c r="H141" s="1">
        <v>-482066</v>
      </c>
    </row>
    <row r="142" spans="1:8" x14ac:dyDescent="0.25">
      <c r="A142" t="s">
        <v>8</v>
      </c>
      <c r="B142" t="s">
        <v>9</v>
      </c>
      <c r="C142">
        <v>205.4</v>
      </c>
      <c r="D142">
        <f>-2390754 -4820663</f>
        <v>-7211417</v>
      </c>
      <c r="E142" t="s">
        <v>10</v>
      </c>
      <c r="F142" t="s">
        <v>11</v>
      </c>
      <c r="G142" s="1">
        <v>-2390754</v>
      </c>
      <c r="H142" s="1">
        <v>-4820663</v>
      </c>
    </row>
    <row r="143" spans="1:8" x14ac:dyDescent="0.25">
      <c r="A143" t="s">
        <v>8</v>
      </c>
      <c r="B143" t="s">
        <v>9</v>
      </c>
      <c r="C143">
        <v>205.41</v>
      </c>
      <c r="D143">
        <f>-2390742 -482067</f>
        <v>-2872809</v>
      </c>
      <c r="E143" t="s">
        <v>10</v>
      </c>
      <c r="F143" t="s">
        <v>11</v>
      </c>
      <c r="G143" s="1">
        <v>-2390742</v>
      </c>
      <c r="H143" s="1">
        <v>-482067</v>
      </c>
    </row>
    <row r="144" spans="1:8" x14ac:dyDescent="0.25">
      <c r="A144" t="s">
        <v>8</v>
      </c>
      <c r="B144" t="s">
        <v>9</v>
      </c>
      <c r="C144">
        <v>205.42</v>
      </c>
      <c r="D144">
        <f>-2390741 -4820671</f>
        <v>-7211412</v>
      </c>
      <c r="E144" t="s">
        <v>10</v>
      </c>
      <c r="F144" t="s">
        <v>11</v>
      </c>
      <c r="G144" s="1">
        <v>-2390741</v>
      </c>
      <c r="H144" s="1">
        <v>-4820671</v>
      </c>
    </row>
    <row r="145" spans="1:8" x14ac:dyDescent="0.25">
      <c r="A145" t="s">
        <v>8</v>
      </c>
      <c r="B145" t="s">
        <v>9</v>
      </c>
      <c r="C145">
        <v>205.43</v>
      </c>
      <c r="D145">
        <f>-2390717 -4820684</f>
        <v>-7211401</v>
      </c>
      <c r="E145" t="s">
        <v>10</v>
      </c>
      <c r="F145" t="s">
        <v>11</v>
      </c>
      <c r="G145" s="1">
        <v>-2390717</v>
      </c>
      <c r="H145" s="1">
        <v>-4820684</v>
      </c>
    </row>
    <row r="146" spans="1:8" x14ac:dyDescent="0.25">
      <c r="A146" t="s">
        <v>8</v>
      </c>
      <c r="B146" t="s">
        <v>9</v>
      </c>
      <c r="C146">
        <v>205.44</v>
      </c>
      <c r="D146">
        <f>-2390697 -4820702</f>
        <v>-7211399</v>
      </c>
      <c r="E146" t="s">
        <v>10</v>
      </c>
      <c r="F146" t="s">
        <v>11</v>
      </c>
      <c r="G146" s="1">
        <v>-2390697</v>
      </c>
      <c r="H146" s="1">
        <v>-4820702</v>
      </c>
    </row>
    <row r="147" spans="1:8" x14ac:dyDescent="0.25">
      <c r="A147" t="s">
        <v>8</v>
      </c>
      <c r="B147" t="s">
        <v>9</v>
      </c>
      <c r="C147">
        <v>205.45</v>
      </c>
      <c r="D147">
        <f>-2390641 -4820776</f>
        <v>-7211417</v>
      </c>
      <c r="E147" t="s">
        <v>10</v>
      </c>
      <c r="F147" t="s">
        <v>11</v>
      </c>
      <c r="G147" s="1">
        <v>-2390641</v>
      </c>
      <c r="H147" s="1">
        <v>-4820776</v>
      </c>
    </row>
    <row r="148" spans="1:8" x14ac:dyDescent="0.25">
      <c r="A148" t="s">
        <v>8</v>
      </c>
      <c r="B148" t="s">
        <v>9</v>
      </c>
      <c r="C148">
        <v>205.46</v>
      </c>
      <c r="D148">
        <f>-2390611 -4820827</f>
        <v>-7211438</v>
      </c>
      <c r="E148" t="s">
        <v>10</v>
      </c>
      <c r="F148" t="s">
        <v>11</v>
      </c>
      <c r="G148" s="1">
        <v>-2390611</v>
      </c>
      <c r="H148" s="1">
        <v>-4820827</v>
      </c>
    </row>
    <row r="149" spans="1:8" x14ac:dyDescent="0.25">
      <c r="A149" t="s">
        <v>8</v>
      </c>
      <c r="B149" t="s">
        <v>9</v>
      </c>
      <c r="C149">
        <v>205.47</v>
      </c>
      <c r="D149">
        <f>-2390597 -4820855</f>
        <v>-7211452</v>
      </c>
      <c r="E149" t="s">
        <v>10</v>
      </c>
      <c r="F149" t="s">
        <v>11</v>
      </c>
      <c r="G149" s="1">
        <v>-2390597</v>
      </c>
      <c r="H149" s="1">
        <v>-4820855</v>
      </c>
    </row>
    <row r="150" spans="1:8" x14ac:dyDescent="0.25">
      <c r="A150" t="s">
        <v>8</v>
      </c>
      <c r="B150" t="s">
        <v>9</v>
      </c>
      <c r="C150">
        <v>205.48</v>
      </c>
      <c r="D150">
        <f>-239058 -4820876</f>
        <v>-5059934</v>
      </c>
      <c r="E150" t="s">
        <v>10</v>
      </c>
      <c r="F150" t="s">
        <v>11</v>
      </c>
      <c r="G150" s="1">
        <v>-239058</v>
      </c>
      <c r="H150" s="1">
        <v>-4820876</v>
      </c>
    </row>
    <row r="151" spans="1:8" x14ac:dyDescent="0.25">
      <c r="A151" t="s">
        <v>8</v>
      </c>
      <c r="B151" t="s">
        <v>9</v>
      </c>
      <c r="C151">
        <v>205.49</v>
      </c>
      <c r="D151">
        <f>-2390536 -4820917</f>
        <v>-7211453</v>
      </c>
      <c r="E151" t="s">
        <v>10</v>
      </c>
      <c r="F151" t="s">
        <v>11</v>
      </c>
      <c r="G151" s="1">
        <v>-2390536</v>
      </c>
      <c r="H151" s="1">
        <v>-4820917</v>
      </c>
    </row>
    <row r="152" spans="1:8" x14ac:dyDescent="0.25">
      <c r="A152" t="s">
        <v>8</v>
      </c>
      <c r="B152" t="s">
        <v>9</v>
      </c>
      <c r="C152">
        <v>205.5</v>
      </c>
      <c r="D152">
        <f>-2390522 -4820933</f>
        <v>-7211455</v>
      </c>
      <c r="E152" t="s">
        <v>10</v>
      </c>
      <c r="F152" t="s">
        <v>11</v>
      </c>
      <c r="G152" s="1">
        <v>-2390522</v>
      </c>
      <c r="H152" s="1">
        <v>-4820933</v>
      </c>
    </row>
    <row r="153" spans="1:8" x14ac:dyDescent="0.25">
      <c r="A153" t="s">
        <v>8</v>
      </c>
      <c r="B153" t="s">
        <v>9</v>
      </c>
      <c r="C153">
        <v>205.51</v>
      </c>
      <c r="D153">
        <f>-2390515 -4820945</f>
        <v>-7211460</v>
      </c>
      <c r="E153" t="s">
        <v>10</v>
      </c>
      <c r="F153" t="s">
        <v>11</v>
      </c>
      <c r="G153" s="1">
        <v>-2390515</v>
      </c>
      <c r="H153" s="1">
        <v>-4820945</v>
      </c>
    </row>
    <row r="154" spans="1:8" x14ac:dyDescent="0.25">
      <c r="A154" t="s">
        <v>8</v>
      </c>
      <c r="B154" t="s">
        <v>9</v>
      </c>
      <c r="C154">
        <v>205.52</v>
      </c>
      <c r="D154">
        <f>-2390509 -482096</f>
        <v>-2872605</v>
      </c>
      <c r="E154" t="s">
        <v>10</v>
      </c>
      <c r="F154" t="s">
        <v>11</v>
      </c>
      <c r="G154" s="1">
        <v>-2390509</v>
      </c>
      <c r="H154" s="1">
        <v>-482096</v>
      </c>
    </row>
    <row r="155" spans="1:8" x14ac:dyDescent="0.25">
      <c r="A155" t="s">
        <v>8</v>
      </c>
      <c r="B155" t="s">
        <v>9</v>
      </c>
      <c r="C155">
        <v>205.53</v>
      </c>
      <c r="D155">
        <f>-2390509 -4820963</f>
        <v>-7211472</v>
      </c>
      <c r="E155" t="s">
        <v>10</v>
      </c>
      <c r="F155" t="s">
        <v>11</v>
      </c>
      <c r="G155" s="1">
        <v>-2390509</v>
      </c>
      <c r="H155" s="1">
        <v>-4820963</v>
      </c>
    </row>
    <row r="156" spans="1:8" x14ac:dyDescent="0.25">
      <c r="A156" t="s">
        <v>8</v>
      </c>
      <c r="B156" t="s">
        <v>9</v>
      </c>
      <c r="C156">
        <v>205.54</v>
      </c>
      <c r="D156">
        <f>-2390508 -4820969</f>
        <v>-7211477</v>
      </c>
      <c r="E156" t="s">
        <v>10</v>
      </c>
      <c r="F156" t="s">
        <v>11</v>
      </c>
      <c r="G156" s="1">
        <v>-2390508</v>
      </c>
      <c r="H156" s="1">
        <v>-4820969</v>
      </c>
    </row>
    <row r="157" spans="1:8" x14ac:dyDescent="0.25">
      <c r="A157" t="s">
        <v>8</v>
      </c>
      <c r="B157" t="s">
        <v>9</v>
      </c>
      <c r="C157">
        <v>205.55</v>
      </c>
      <c r="D157">
        <f>-2390514 -4821004</f>
        <v>-7211518</v>
      </c>
      <c r="E157" t="s">
        <v>10</v>
      </c>
      <c r="F157" t="s">
        <v>11</v>
      </c>
      <c r="G157" s="1">
        <v>-2390514</v>
      </c>
      <c r="H157" s="1">
        <v>-4821004</v>
      </c>
    </row>
    <row r="158" spans="1:8" x14ac:dyDescent="0.25">
      <c r="A158" t="s">
        <v>8</v>
      </c>
      <c r="B158" t="s">
        <v>9</v>
      </c>
      <c r="C158">
        <v>205.56</v>
      </c>
      <c r="D158">
        <f>-239053 -4821062</f>
        <v>-5060115</v>
      </c>
      <c r="E158" t="s">
        <v>10</v>
      </c>
      <c r="F158" t="s">
        <v>11</v>
      </c>
      <c r="G158" s="1">
        <v>-239053</v>
      </c>
      <c r="H158" s="1">
        <v>-4821062</v>
      </c>
    </row>
    <row r="159" spans="1:8" x14ac:dyDescent="0.25">
      <c r="A159" t="s">
        <v>8</v>
      </c>
      <c r="B159" t="s">
        <v>9</v>
      </c>
      <c r="C159">
        <v>205.57</v>
      </c>
      <c r="D159">
        <f>-239053 -4821063</f>
        <v>-5060116</v>
      </c>
      <c r="E159" t="s">
        <v>10</v>
      </c>
      <c r="F159" t="s">
        <v>11</v>
      </c>
      <c r="G159" s="1">
        <v>-239053</v>
      </c>
      <c r="H159" s="1">
        <v>-4821063</v>
      </c>
    </row>
    <row r="160" spans="1:8" x14ac:dyDescent="0.25">
      <c r="A160" t="s">
        <v>8</v>
      </c>
      <c r="B160" t="s">
        <v>9</v>
      </c>
      <c r="C160">
        <v>205.58</v>
      </c>
      <c r="D160">
        <f>-2390563 -4821153</f>
        <v>-7211716</v>
      </c>
      <c r="E160" t="s">
        <v>10</v>
      </c>
      <c r="F160" t="s">
        <v>11</v>
      </c>
      <c r="G160" s="1">
        <v>-2390563</v>
      </c>
      <c r="H160" s="1">
        <v>-4821153</v>
      </c>
    </row>
    <row r="161" spans="1:8" x14ac:dyDescent="0.25">
      <c r="A161" t="s">
        <v>8</v>
      </c>
      <c r="B161" t="s">
        <v>9</v>
      </c>
      <c r="C161">
        <v>205.59</v>
      </c>
      <c r="D161">
        <f>-2390561 -4821155</f>
        <v>-7211716</v>
      </c>
      <c r="E161" t="s">
        <v>10</v>
      </c>
      <c r="F161" t="s">
        <v>11</v>
      </c>
      <c r="G161" s="1">
        <v>-2390561</v>
      </c>
      <c r="H161" s="1">
        <v>-4821155</v>
      </c>
    </row>
    <row r="162" spans="1:8" x14ac:dyDescent="0.25">
      <c r="A162" t="s">
        <v>8</v>
      </c>
      <c r="B162" t="s">
        <v>9</v>
      </c>
      <c r="C162">
        <v>205.6</v>
      </c>
      <c r="D162">
        <f>-239056 -4821157</f>
        <v>-5060213</v>
      </c>
      <c r="E162" t="s">
        <v>10</v>
      </c>
      <c r="F162" t="s">
        <v>11</v>
      </c>
      <c r="G162" s="1">
        <v>-239056</v>
      </c>
      <c r="H162" s="1">
        <v>-4821157</v>
      </c>
    </row>
    <row r="163" spans="1:8" x14ac:dyDescent="0.25">
      <c r="A163" t="s">
        <v>8</v>
      </c>
      <c r="B163" t="s">
        <v>9</v>
      </c>
      <c r="C163">
        <v>205.61</v>
      </c>
      <c r="D163">
        <f>-2390558 -4821158</f>
        <v>-7211716</v>
      </c>
      <c r="E163" t="s">
        <v>10</v>
      </c>
      <c r="F163" t="s">
        <v>11</v>
      </c>
      <c r="G163" s="1">
        <v>-2390558</v>
      </c>
      <c r="H163" s="1">
        <v>-4821158</v>
      </c>
    </row>
    <row r="164" spans="1:8" x14ac:dyDescent="0.25">
      <c r="A164" t="s">
        <v>8</v>
      </c>
      <c r="B164" t="s">
        <v>9</v>
      </c>
      <c r="C164">
        <v>205.62</v>
      </c>
      <c r="D164">
        <f>-239055 -4821165</f>
        <v>-5060220</v>
      </c>
      <c r="E164" t="s">
        <v>10</v>
      </c>
      <c r="F164" t="s">
        <v>11</v>
      </c>
      <c r="G164" s="1">
        <v>-239055</v>
      </c>
      <c r="H164" s="1">
        <v>-4821165</v>
      </c>
    </row>
    <row r="165" spans="1:8" x14ac:dyDescent="0.25">
      <c r="A165" t="s">
        <v>8</v>
      </c>
      <c r="B165" t="s">
        <v>9</v>
      </c>
      <c r="C165">
        <v>205.63</v>
      </c>
      <c r="D165">
        <f>-2390544 -4821169</f>
        <v>-7211713</v>
      </c>
      <c r="E165" t="s">
        <v>10</v>
      </c>
      <c r="F165" t="s">
        <v>11</v>
      </c>
      <c r="G165" s="1">
        <v>-2390544</v>
      </c>
      <c r="H165" s="1">
        <v>-4821169</v>
      </c>
    </row>
    <row r="166" spans="1:8" x14ac:dyDescent="0.25">
      <c r="A166" t="s">
        <v>8</v>
      </c>
      <c r="B166" t="s">
        <v>9</v>
      </c>
      <c r="C166">
        <v>205.64</v>
      </c>
      <c r="D166">
        <f>-2390492 -4821195</f>
        <v>-7211687</v>
      </c>
      <c r="E166" t="s">
        <v>10</v>
      </c>
      <c r="F166" t="s">
        <v>11</v>
      </c>
      <c r="G166" s="1">
        <v>-2390492</v>
      </c>
      <c r="H166" s="1">
        <v>-4821195</v>
      </c>
    </row>
    <row r="167" spans="1:8" x14ac:dyDescent="0.25">
      <c r="A167" t="s">
        <v>8</v>
      </c>
      <c r="B167" t="s">
        <v>9</v>
      </c>
      <c r="C167">
        <v>205.65</v>
      </c>
      <c r="D167">
        <f>-2390422 -4821243</f>
        <v>-7211665</v>
      </c>
      <c r="E167" t="s">
        <v>10</v>
      </c>
      <c r="F167" t="s">
        <v>11</v>
      </c>
      <c r="G167" s="1">
        <v>-2390422</v>
      </c>
      <c r="H167" s="1">
        <v>-4821243</v>
      </c>
    </row>
    <row r="168" spans="1:8" x14ac:dyDescent="0.25">
      <c r="A168" t="s">
        <v>8</v>
      </c>
      <c r="B168" t="s">
        <v>9</v>
      </c>
      <c r="C168">
        <v>205.66</v>
      </c>
      <c r="D168">
        <f>-2390394 -4821253</f>
        <v>-7211647</v>
      </c>
      <c r="E168" t="s">
        <v>10</v>
      </c>
      <c r="F168" t="s">
        <v>11</v>
      </c>
      <c r="G168" s="1">
        <v>-2390394</v>
      </c>
      <c r="H168" s="1">
        <v>-4821253</v>
      </c>
    </row>
    <row r="169" spans="1:8" x14ac:dyDescent="0.25">
      <c r="A169" t="s">
        <v>8</v>
      </c>
      <c r="B169" t="s">
        <v>9</v>
      </c>
      <c r="C169">
        <v>205.67</v>
      </c>
      <c r="D169">
        <f>-2390359 -4821255</f>
        <v>-7211614</v>
      </c>
      <c r="E169" t="s">
        <v>10</v>
      </c>
      <c r="F169" t="s">
        <v>11</v>
      </c>
      <c r="G169" s="1">
        <v>-2390359</v>
      </c>
      <c r="H169" s="1">
        <v>-4821255</v>
      </c>
    </row>
    <row r="170" spans="1:8" x14ac:dyDescent="0.25">
      <c r="A170" t="s">
        <v>8</v>
      </c>
      <c r="B170" t="s">
        <v>9</v>
      </c>
      <c r="C170">
        <v>205.68</v>
      </c>
      <c r="D170">
        <f>-239019 -4821252</f>
        <v>-5060271</v>
      </c>
      <c r="E170" t="s">
        <v>10</v>
      </c>
      <c r="F170" t="s">
        <v>11</v>
      </c>
      <c r="G170" s="1">
        <v>-239019</v>
      </c>
      <c r="H170" s="1">
        <v>-4821252</v>
      </c>
    </row>
    <row r="171" spans="1:8" x14ac:dyDescent="0.25">
      <c r="A171" t="s">
        <v>8</v>
      </c>
      <c r="B171" t="s">
        <v>9</v>
      </c>
      <c r="C171">
        <v>205.69</v>
      </c>
      <c r="D171">
        <f>-2390162 -4821247</f>
        <v>-7211409</v>
      </c>
      <c r="E171" t="s">
        <v>10</v>
      </c>
      <c r="F171" t="s">
        <v>11</v>
      </c>
      <c r="G171" s="1">
        <v>-2390162</v>
      </c>
      <c r="H171" s="1">
        <v>-4821247</v>
      </c>
    </row>
    <row r="172" spans="1:8" x14ac:dyDescent="0.25">
      <c r="A172" t="s">
        <v>8</v>
      </c>
      <c r="B172" t="s">
        <v>9</v>
      </c>
      <c r="C172">
        <v>205.7</v>
      </c>
      <c r="D172">
        <f>-2390158 -4821247</f>
        <v>-7211405</v>
      </c>
      <c r="E172" t="s">
        <v>10</v>
      </c>
      <c r="F172" t="s">
        <v>11</v>
      </c>
      <c r="G172" s="1">
        <v>-2390158</v>
      </c>
      <c r="H172" s="1">
        <v>-4821247</v>
      </c>
    </row>
    <row r="173" spans="1:8" x14ac:dyDescent="0.25">
      <c r="A173" t="s">
        <v>8</v>
      </c>
      <c r="B173" t="s">
        <v>9</v>
      </c>
      <c r="C173">
        <v>205.71</v>
      </c>
      <c r="D173">
        <f>-2390125 -4821252</f>
        <v>-7211377</v>
      </c>
      <c r="E173" t="s">
        <v>10</v>
      </c>
      <c r="F173" t="s">
        <v>11</v>
      </c>
      <c r="G173" s="1">
        <v>-2390125</v>
      </c>
      <c r="H173" s="1">
        <v>-4821252</v>
      </c>
    </row>
    <row r="174" spans="1:8" x14ac:dyDescent="0.25">
      <c r="A174" t="s">
        <v>8</v>
      </c>
      <c r="B174" t="s">
        <v>9</v>
      </c>
      <c r="C174">
        <v>205.72</v>
      </c>
      <c r="D174">
        <f>-2390078 -4821266</f>
        <v>-7211344</v>
      </c>
      <c r="E174" t="s">
        <v>10</v>
      </c>
      <c r="F174" t="s">
        <v>11</v>
      </c>
      <c r="G174" s="1">
        <v>-2390078</v>
      </c>
      <c r="H174" s="1">
        <v>-4821266</v>
      </c>
    </row>
    <row r="175" spans="1:8" x14ac:dyDescent="0.25">
      <c r="A175" t="s">
        <v>8</v>
      </c>
      <c r="B175" t="s">
        <v>9</v>
      </c>
      <c r="C175">
        <v>205.73</v>
      </c>
      <c r="D175">
        <f>-2390008 -4821271</f>
        <v>-7211279</v>
      </c>
      <c r="E175" t="s">
        <v>10</v>
      </c>
      <c r="F175" t="s">
        <v>11</v>
      </c>
      <c r="G175" s="1">
        <v>-2390008</v>
      </c>
      <c r="H175" s="1">
        <v>-4821271</v>
      </c>
    </row>
    <row r="176" spans="1:8" x14ac:dyDescent="0.25">
      <c r="A176" t="s">
        <v>8</v>
      </c>
      <c r="B176" t="s">
        <v>9</v>
      </c>
      <c r="C176">
        <v>205.74</v>
      </c>
      <c r="D176">
        <f>-2389904 -4821258</f>
        <v>-7211162</v>
      </c>
      <c r="E176" t="s">
        <v>10</v>
      </c>
      <c r="F176" t="s">
        <v>11</v>
      </c>
      <c r="G176" s="1">
        <v>-2389904</v>
      </c>
      <c r="H176" s="1">
        <v>-4821258</v>
      </c>
    </row>
    <row r="177" spans="1:8" x14ac:dyDescent="0.25">
      <c r="A177" t="s">
        <v>8</v>
      </c>
      <c r="B177" t="s">
        <v>9</v>
      </c>
      <c r="C177">
        <v>205.75</v>
      </c>
      <c r="D177">
        <f>-238986 -4821245</f>
        <v>-5060231</v>
      </c>
      <c r="E177" t="s">
        <v>10</v>
      </c>
      <c r="F177" t="s">
        <v>11</v>
      </c>
      <c r="G177" s="1">
        <v>-238986</v>
      </c>
      <c r="H177" s="1">
        <v>-4821245</v>
      </c>
    </row>
    <row r="178" spans="1:8" x14ac:dyDescent="0.25">
      <c r="A178" t="s">
        <v>8</v>
      </c>
      <c r="B178" t="s">
        <v>9</v>
      </c>
      <c r="C178">
        <v>205.76</v>
      </c>
      <c r="D178">
        <f>-2389854 -4821242</f>
        <v>-7211096</v>
      </c>
      <c r="E178" t="s">
        <v>10</v>
      </c>
      <c r="F178" t="s">
        <v>11</v>
      </c>
      <c r="G178" s="1">
        <v>-2389854</v>
      </c>
      <c r="H178" s="1">
        <v>-4821242</v>
      </c>
    </row>
    <row r="179" spans="1:8" x14ac:dyDescent="0.25">
      <c r="A179" t="s">
        <v>8</v>
      </c>
      <c r="B179" t="s">
        <v>9</v>
      </c>
      <c r="C179">
        <v>205.77</v>
      </c>
      <c r="D179">
        <f>-2389849 -4821238</f>
        <v>-7211087</v>
      </c>
      <c r="E179" t="s">
        <v>10</v>
      </c>
      <c r="F179" t="s">
        <v>11</v>
      </c>
      <c r="G179" s="1">
        <v>-2389849</v>
      </c>
      <c r="H179" s="1">
        <v>-4821238</v>
      </c>
    </row>
    <row r="180" spans="1:8" x14ac:dyDescent="0.25">
      <c r="A180" t="s">
        <v>8</v>
      </c>
      <c r="B180" t="s">
        <v>9</v>
      </c>
      <c r="C180">
        <v>205.78</v>
      </c>
      <c r="D180">
        <f>-2389837 -4821225</f>
        <v>-7211062</v>
      </c>
      <c r="E180" t="s">
        <v>10</v>
      </c>
      <c r="F180" t="s">
        <v>11</v>
      </c>
      <c r="G180" s="1">
        <v>-2389837</v>
      </c>
      <c r="H180" s="1">
        <v>-4821225</v>
      </c>
    </row>
    <row r="181" spans="1:8" x14ac:dyDescent="0.25">
      <c r="A181" t="s">
        <v>8</v>
      </c>
      <c r="B181" t="s">
        <v>9</v>
      </c>
      <c r="C181">
        <v>205.79</v>
      </c>
      <c r="D181">
        <f>-2389799 -4821175</f>
        <v>-7210974</v>
      </c>
      <c r="E181" t="s">
        <v>10</v>
      </c>
      <c r="F181" t="s">
        <v>11</v>
      </c>
      <c r="G181" s="1">
        <v>-2389799</v>
      </c>
      <c r="H181" s="1">
        <v>-4821175</v>
      </c>
    </row>
    <row r="182" spans="1:8" x14ac:dyDescent="0.25">
      <c r="A182" t="s">
        <v>8</v>
      </c>
      <c r="B182" t="s">
        <v>9</v>
      </c>
      <c r="C182">
        <v>205.8</v>
      </c>
      <c r="D182">
        <f>-2389798 -4821173</f>
        <v>-7210971</v>
      </c>
      <c r="E182" t="s">
        <v>10</v>
      </c>
      <c r="F182" t="s">
        <v>11</v>
      </c>
      <c r="G182" s="1">
        <v>-2389798</v>
      </c>
      <c r="H182" s="1">
        <v>-4821173</v>
      </c>
    </row>
    <row r="183" spans="1:8" x14ac:dyDescent="0.25">
      <c r="A183" t="s">
        <v>8</v>
      </c>
      <c r="B183" t="s">
        <v>9</v>
      </c>
      <c r="C183">
        <v>205.81</v>
      </c>
      <c r="D183">
        <f>-2389791 -4821164</f>
        <v>-7210955</v>
      </c>
      <c r="E183" t="s">
        <v>10</v>
      </c>
      <c r="F183" t="s">
        <v>11</v>
      </c>
      <c r="G183" s="1">
        <v>-2389791</v>
      </c>
      <c r="H183" s="1">
        <v>-4821164</v>
      </c>
    </row>
    <row r="184" spans="1:8" x14ac:dyDescent="0.25">
      <c r="A184" t="s">
        <v>8</v>
      </c>
      <c r="B184" t="s">
        <v>9</v>
      </c>
      <c r="C184">
        <v>205.82</v>
      </c>
      <c r="D184">
        <f>-2389763 -482114</f>
        <v>-2871877</v>
      </c>
      <c r="E184" t="s">
        <v>10</v>
      </c>
      <c r="F184" t="s">
        <v>11</v>
      </c>
      <c r="G184" s="1">
        <v>-2389763</v>
      </c>
      <c r="H184" s="1">
        <v>-482114</v>
      </c>
    </row>
    <row r="185" spans="1:8" x14ac:dyDescent="0.25">
      <c r="A185" t="s">
        <v>8</v>
      </c>
      <c r="B185" t="s">
        <v>9</v>
      </c>
      <c r="C185">
        <v>205.83</v>
      </c>
      <c r="D185">
        <f>-2389724 -482112</f>
        <v>-2871836</v>
      </c>
      <c r="E185" t="s">
        <v>10</v>
      </c>
      <c r="F185" t="s">
        <v>11</v>
      </c>
      <c r="G185" s="1">
        <v>-2389724</v>
      </c>
      <c r="H185" s="1">
        <v>-482112</v>
      </c>
    </row>
    <row r="186" spans="1:8" x14ac:dyDescent="0.25">
      <c r="A186" t="s">
        <v>8</v>
      </c>
      <c r="B186" t="s">
        <v>9</v>
      </c>
      <c r="C186">
        <v>205.84</v>
      </c>
      <c r="D186">
        <f>-238971 -4821117</f>
        <v>-5060088</v>
      </c>
      <c r="E186" t="s">
        <v>10</v>
      </c>
      <c r="F186" t="s">
        <v>11</v>
      </c>
      <c r="G186" s="1">
        <v>-238971</v>
      </c>
      <c r="H186" s="1">
        <v>-4821117</v>
      </c>
    </row>
    <row r="187" spans="1:8" x14ac:dyDescent="0.25">
      <c r="A187" t="s">
        <v>8</v>
      </c>
      <c r="B187" t="s">
        <v>9</v>
      </c>
      <c r="C187">
        <v>205.85</v>
      </c>
      <c r="D187">
        <f>-2389708 -4821116</f>
        <v>-7210824</v>
      </c>
      <c r="E187" t="s">
        <v>10</v>
      </c>
      <c r="F187" t="s">
        <v>11</v>
      </c>
      <c r="G187" s="1">
        <v>-2389708</v>
      </c>
      <c r="H187" s="1">
        <v>-4821116</v>
      </c>
    </row>
    <row r="188" spans="1:8" x14ac:dyDescent="0.25">
      <c r="A188" t="s">
        <v>8</v>
      </c>
      <c r="B188" t="s">
        <v>9</v>
      </c>
      <c r="C188">
        <v>205.86</v>
      </c>
      <c r="D188">
        <f>-2389699 -4821115</f>
        <v>-7210814</v>
      </c>
      <c r="E188" t="s">
        <v>10</v>
      </c>
      <c r="F188" t="s">
        <v>11</v>
      </c>
      <c r="G188" s="1">
        <v>-2389699</v>
      </c>
      <c r="H188" s="1">
        <v>-4821115</v>
      </c>
    </row>
    <row r="189" spans="1:8" x14ac:dyDescent="0.25">
      <c r="A189" t="s">
        <v>8</v>
      </c>
      <c r="B189" t="s">
        <v>9</v>
      </c>
      <c r="C189">
        <v>205.87</v>
      </c>
      <c r="D189">
        <f>-238969 -4821113</f>
        <v>-5060082</v>
      </c>
      <c r="E189" t="s">
        <v>10</v>
      </c>
      <c r="F189" t="s">
        <v>11</v>
      </c>
      <c r="G189" s="1">
        <v>-238969</v>
      </c>
      <c r="H189" s="1">
        <v>-4821113</v>
      </c>
    </row>
    <row r="190" spans="1:8" x14ac:dyDescent="0.25">
      <c r="A190" t="s">
        <v>8</v>
      </c>
      <c r="B190" t="s">
        <v>9</v>
      </c>
      <c r="C190">
        <v>205.88</v>
      </c>
      <c r="D190">
        <f>-2389647 -4821108</f>
        <v>-7210755</v>
      </c>
      <c r="E190" t="s">
        <v>10</v>
      </c>
      <c r="F190" t="s">
        <v>11</v>
      </c>
      <c r="G190" s="1">
        <v>-2389647</v>
      </c>
      <c r="H190" s="1">
        <v>-4821108</v>
      </c>
    </row>
    <row r="191" spans="1:8" x14ac:dyDescent="0.25">
      <c r="A191" t="s">
        <v>8</v>
      </c>
      <c r="B191" t="s">
        <v>9</v>
      </c>
      <c r="C191">
        <v>205.89</v>
      </c>
      <c r="D191">
        <f>-2389532 -4821103</f>
        <v>-7210635</v>
      </c>
      <c r="E191" t="s">
        <v>10</v>
      </c>
      <c r="F191" t="s">
        <v>11</v>
      </c>
      <c r="G191" s="1">
        <v>-2389532</v>
      </c>
      <c r="H191" s="1">
        <v>-4821103</v>
      </c>
    </row>
    <row r="192" spans="1:8" x14ac:dyDescent="0.25">
      <c r="A192" t="s">
        <v>8</v>
      </c>
      <c r="B192" t="s">
        <v>9</v>
      </c>
      <c r="C192">
        <v>205.9</v>
      </c>
      <c r="D192">
        <f>-2389432 -4821066</f>
        <v>-7210498</v>
      </c>
      <c r="E192" t="s">
        <v>10</v>
      </c>
      <c r="F192" t="s">
        <v>11</v>
      </c>
      <c r="G192" s="1">
        <v>-2389432</v>
      </c>
      <c r="H192" s="1">
        <v>-4821066</v>
      </c>
    </row>
    <row r="193" spans="1:8" x14ac:dyDescent="0.25">
      <c r="A193" t="s">
        <v>8</v>
      </c>
      <c r="B193" t="s">
        <v>9</v>
      </c>
      <c r="C193">
        <v>205.91</v>
      </c>
      <c r="D193">
        <f>-2389364 -4821049</f>
        <v>-7210413</v>
      </c>
      <c r="E193" t="s">
        <v>10</v>
      </c>
      <c r="F193" t="s">
        <v>11</v>
      </c>
      <c r="G193" s="1">
        <v>-2389364</v>
      </c>
      <c r="H193" s="1">
        <v>-4821049</v>
      </c>
    </row>
    <row r="194" spans="1:8" x14ac:dyDescent="0.25">
      <c r="A194" t="s">
        <v>8</v>
      </c>
      <c r="B194" t="s">
        <v>9</v>
      </c>
      <c r="C194">
        <v>205.92</v>
      </c>
      <c r="D194">
        <f>-2389356 -4821049</f>
        <v>-7210405</v>
      </c>
      <c r="E194" t="s">
        <v>10</v>
      </c>
      <c r="F194" t="s">
        <v>11</v>
      </c>
      <c r="G194" s="1">
        <v>-2389356</v>
      </c>
      <c r="H194" s="1">
        <v>-4821049</v>
      </c>
    </row>
    <row r="195" spans="1:8" x14ac:dyDescent="0.25">
      <c r="A195" t="s">
        <v>8</v>
      </c>
      <c r="B195" t="s">
        <v>9</v>
      </c>
      <c r="C195">
        <v>205.93</v>
      </c>
      <c r="D195">
        <f>-238934 -4821054</f>
        <v>-5059988</v>
      </c>
      <c r="E195" t="s">
        <v>10</v>
      </c>
      <c r="F195" t="s">
        <v>11</v>
      </c>
      <c r="G195" s="1">
        <v>-238934</v>
      </c>
      <c r="H195" s="1">
        <v>-4821054</v>
      </c>
    </row>
    <row r="196" spans="1:8" x14ac:dyDescent="0.25">
      <c r="A196" t="s">
        <v>8</v>
      </c>
      <c r="B196" t="s">
        <v>9</v>
      </c>
      <c r="C196">
        <v>205.94</v>
      </c>
      <c r="D196">
        <f>-2389327 -482106</f>
        <v>-2871433</v>
      </c>
      <c r="E196" t="s">
        <v>10</v>
      </c>
      <c r="F196" t="s">
        <v>11</v>
      </c>
      <c r="G196" s="1">
        <v>-2389327</v>
      </c>
      <c r="H196" s="1">
        <v>-482106</v>
      </c>
    </row>
    <row r="197" spans="1:8" x14ac:dyDescent="0.25">
      <c r="A197" t="s">
        <v>8</v>
      </c>
      <c r="B197" t="s">
        <v>9</v>
      </c>
      <c r="C197">
        <v>205.95</v>
      </c>
      <c r="D197">
        <f>-2389167 -4821153</f>
        <v>-7210320</v>
      </c>
      <c r="E197" t="s">
        <v>10</v>
      </c>
      <c r="F197" t="s">
        <v>11</v>
      </c>
      <c r="G197" s="1">
        <v>-2389167</v>
      </c>
      <c r="H197" s="1">
        <v>-4821153</v>
      </c>
    </row>
    <row r="198" spans="1:8" x14ac:dyDescent="0.25">
      <c r="A198" t="s">
        <v>8</v>
      </c>
      <c r="B198" t="s">
        <v>9</v>
      </c>
      <c r="C198">
        <v>205.96</v>
      </c>
      <c r="D198">
        <f>-2388986 -4821284</f>
        <v>-7210270</v>
      </c>
      <c r="E198" t="s">
        <v>10</v>
      </c>
      <c r="F198" t="s">
        <v>11</v>
      </c>
      <c r="G198" s="1">
        <v>-2388986</v>
      </c>
      <c r="H198" s="1">
        <v>-4821284</v>
      </c>
    </row>
    <row r="199" spans="1:8" x14ac:dyDescent="0.25">
      <c r="A199" t="s">
        <v>8</v>
      </c>
      <c r="B199" t="s">
        <v>9</v>
      </c>
      <c r="C199">
        <v>205.97</v>
      </c>
      <c r="D199">
        <f>-2388931 -4821333</f>
        <v>-7210264</v>
      </c>
      <c r="E199" t="s">
        <v>10</v>
      </c>
      <c r="F199" t="s">
        <v>11</v>
      </c>
      <c r="G199" s="1">
        <v>-2388931</v>
      </c>
      <c r="H199" s="1">
        <v>-4821333</v>
      </c>
    </row>
    <row r="200" spans="1:8" x14ac:dyDescent="0.25">
      <c r="A200" t="s">
        <v>8</v>
      </c>
      <c r="B200" t="s">
        <v>9</v>
      </c>
      <c r="C200">
        <v>205.98</v>
      </c>
      <c r="D200">
        <f>-2388886 -4821353</f>
        <v>-7210239</v>
      </c>
      <c r="E200" t="s">
        <v>10</v>
      </c>
      <c r="F200" t="s">
        <v>11</v>
      </c>
      <c r="G200" s="1">
        <v>-2388886</v>
      </c>
      <c r="H200" s="1">
        <v>-4821353</v>
      </c>
    </row>
    <row r="201" spans="1:8" x14ac:dyDescent="0.25">
      <c r="A201" t="s">
        <v>8</v>
      </c>
      <c r="B201" t="s">
        <v>9</v>
      </c>
      <c r="C201">
        <v>205.99</v>
      </c>
      <c r="D201">
        <f>-2388878 -4821358</f>
        <v>-7210236</v>
      </c>
      <c r="E201" t="s">
        <v>10</v>
      </c>
      <c r="F201" t="s">
        <v>11</v>
      </c>
      <c r="G201" s="1">
        <v>-2388878</v>
      </c>
      <c r="H201" s="1">
        <v>-4821358</v>
      </c>
    </row>
    <row r="202" spans="1:8" x14ac:dyDescent="0.25">
      <c r="A202" t="s">
        <v>8</v>
      </c>
      <c r="B202" t="s">
        <v>9</v>
      </c>
      <c r="C202">
        <v>206</v>
      </c>
      <c r="D202">
        <f>-2388808 -4821447</f>
        <v>-7210255</v>
      </c>
      <c r="E202" t="s">
        <v>10</v>
      </c>
      <c r="F202" t="s">
        <v>11</v>
      </c>
      <c r="G202" s="1">
        <v>-2388808</v>
      </c>
      <c r="H202" s="1">
        <v>-4821447</v>
      </c>
    </row>
    <row r="203" spans="1:8" x14ac:dyDescent="0.25">
      <c r="A203" t="s">
        <v>8</v>
      </c>
      <c r="B203" t="s">
        <v>9</v>
      </c>
      <c r="C203">
        <v>206.01</v>
      </c>
      <c r="D203">
        <f>-2388786 -4821469</f>
        <v>-7210255</v>
      </c>
      <c r="E203" t="s">
        <v>10</v>
      </c>
      <c r="F203" t="s">
        <v>11</v>
      </c>
      <c r="G203" s="1">
        <v>-2388786</v>
      </c>
      <c r="H203" s="1">
        <v>-4821469</v>
      </c>
    </row>
    <row r="204" spans="1:8" x14ac:dyDescent="0.25">
      <c r="A204" t="s">
        <v>8</v>
      </c>
      <c r="B204" t="s">
        <v>9</v>
      </c>
      <c r="C204">
        <v>206.02</v>
      </c>
      <c r="D204">
        <f>-2388771 -482148</f>
        <v>-2870919</v>
      </c>
      <c r="E204" t="s">
        <v>10</v>
      </c>
      <c r="F204" t="s">
        <v>11</v>
      </c>
      <c r="G204" s="1">
        <v>-2388771</v>
      </c>
      <c r="H204" s="1">
        <v>-482148</v>
      </c>
    </row>
    <row r="205" spans="1:8" x14ac:dyDescent="0.25">
      <c r="A205" t="s">
        <v>8</v>
      </c>
      <c r="B205" t="s">
        <v>9</v>
      </c>
      <c r="C205">
        <v>206.03</v>
      </c>
      <c r="D205">
        <f>-2388757 -4821488</f>
        <v>-7210245</v>
      </c>
      <c r="E205" t="s">
        <v>10</v>
      </c>
      <c r="F205" t="s">
        <v>11</v>
      </c>
      <c r="G205" s="1">
        <v>-2388757</v>
      </c>
      <c r="H205" s="1">
        <v>-4821488</v>
      </c>
    </row>
    <row r="206" spans="1:8" x14ac:dyDescent="0.25">
      <c r="A206" t="s">
        <v>8</v>
      </c>
      <c r="B206" t="s">
        <v>9</v>
      </c>
      <c r="C206">
        <v>206.04</v>
      </c>
      <c r="D206">
        <f>-2388738 -4821495</f>
        <v>-7210233</v>
      </c>
      <c r="E206" t="s">
        <v>10</v>
      </c>
      <c r="F206" t="s">
        <v>11</v>
      </c>
      <c r="G206" s="1">
        <v>-2388738</v>
      </c>
      <c r="H206" s="1">
        <v>-4821495</v>
      </c>
    </row>
    <row r="207" spans="1:8" x14ac:dyDescent="0.25">
      <c r="A207" t="s">
        <v>8</v>
      </c>
      <c r="B207" t="s">
        <v>9</v>
      </c>
      <c r="C207">
        <v>206.05</v>
      </c>
      <c r="D207">
        <f>-2388714 -4821502</f>
        <v>-7210216</v>
      </c>
      <c r="E207" t="s">
        <v>10</v>
      </c>
      <c r="F207" t="s">
        <v>11</v>
      </c>
      <c r="G207" s="1">
        <v>-2388714</v>
      </c>
      <c r="H207" s="1">
        <v>-4821502</v>
      </c>
    </row>
    <row r="208" spans="1:8" x14ac:dyDescent="0.25">
      <c r="A208" t="s">
        <v>8</v>
      </c>
      <c r="B208" t="s">
        <v>9</v>
      </c>
      <c r="C208">
        <v>206.06</v>
      </c>
      <c r="D208">
        <f>-2388707 -4821505</f>
        <v>-7210212</v>
      </c>
      <c r="E208" t="s">
        <v>10</v>
      </c>
      <c r="F208" t="s">
        <v>11</v>
      </c>
      <c r="G208" s="1">
        <v>-2388707</v>
      </c>
      <c r="H208" s="1">
        <v>-4821505</v>
      </c>
    </row>
    <row r="209" spans="1:8" x14ac:dyDescent="0.25">
      <c r="A209" t="s">
        <v>8</v>
      </c>
      <c r="B209" t="s">
        <v>9</v>
      </c>
      <c r="C209">
        <v>206.07</v>
      </c>
      <c r="D209">
        <f>-2388626 -4821522</f>
        <v>-7210148</v>
      </c>
      <c r="E209" t="s">
        <v>10</v>
      </c>
      <c r="F209" t="s">
        <v>11</v>
      </c>
      <c r="G209" s="1">
        <v>-2388626</v>
      </c>
      <c r="H209" s="1">
        <v>-4821522</v>
      </c>
    </row>
    <row r="210" spans="1:8" x14ac:dyDescent="0.25">
      <c r="A210" t="s">
        <v>8</v>
      </c>
      <c r="B210" t="s">
        <v>9</v>
      </c>
      <c r="C210">
        <v>206.08</v>
      </c>
      <c r="D210">
        <f>-2388576 -482153</f>
        <v>-2870729</v>
      </c>
      <c r="E210" t="s">
        <v>10</v>
      </c>
      <c r="F210" t="s">
        <v>11</v>
      </c>
      <c r="G210" s="1">
        <v>-2388576</v>
      </c>
      <c r="H210" s="1">
        <v>-482153</v>
      </c>
    </row>
    <row r="211" spans="1:8" x14ac:dyDescent="0.25">
      <c r="A211" t="s">
        <v>8</v>
      </c>
      <c r="B211" t="s">
        <v>9</v>
      </c>
      <c r="C211">
        <v>206.09</v>
      </c>
      <c r="D211">
        <f>-2388539 -4821538</f>
        <v>-7210077</v>
      </c>
      <c r="E211" t="s">
        <v>10</v>
      </c>
      <c r="F211" t="s">
        <v>11</v>
      </c>
      <c r="G211" s="1">
        <v>-2388539</v>
      </c>
      <c r="H211" s="1">
        <v>-4821538</v>
      </c>
    </row>
    <row r="212" spans="1:8" x14ac:dyDescent="0.25">
      <c r="A212" t="s">
        <v>8</v>
      </c>
      <c r="B212" t="s">
        <v>9</v>
      </c>
      <c r="C212">
        <v>206.1</v>
      </c>
      <c r="D212">
        <f>-2388514 -4821547</f>
        <v>-7210061</v>
      </c>
      <c r="E212" t="s">
        <v>10</v>
      </c>
      <c r="F212" t="s">
        <v>11</v>
      </c>
      <c r="G212" s="1">
        <v>-2388514</v>
      </c>
      <c r="H212" s="1">
        <v>-4821547</v>
      </c>
    </row>
    <row r="213" spans="1:8" x14ac:dyDescent="0.25">
      <c r="A213" t="s">
        <v>8</v>
      </c>
      <c r="B213" t="s">
        <v>9</v>
      </c>
      <c r="C213">
        <v>206.11</v>
      </c>
      <c r="D213">
        <f>-2388468 -4821557</f>
        <v>-7210025</v>
      </c>
      <c r="E213" t="s">
        <v>10</v>
      </c>
      <c r="F213" t="s">
        <v>11</v>
      </c>
      <c r="G213" s="1">
        <v>-2388468</v>
      </c>
      <c r="H213" s="1">
        <v>-4821557</v>
      </c>
    </row>
    <row r="214" spans="1:8" x14ac:dyDescent="0.25">
      <c r="A214" t="s">
        <v>8</v>
      </c>
      <c r="B214" t="s">
        <v>9</v>
      </c>
      <c r="C214">
        <v>206.12</v>
      </c>
      <c r="D214">
        <f>-2388367 -4821572</f>
        <v>-7209939</v>
      </c>
      <c r="E214" t="s">
        <v>10</v>
      </c>
      <c r="F214" t="s">
        <v>11</v>
      </c>
      <c r="G214" s="1">
        <v>-2388367</v>
      </c>
      <c r="H214" s="1">
        <v>-4821572</v>
      </c>
    </row>
    <row r="215" spans="1:8" x14ac:dyDescent="0.25">
      <c r="A215" t="s">
        <v>8</v>
      </c>
      <c r="B215" t="s">
        <v>9</v>
      </c>
      <c r="C215">
        <v>206.13</v>
      </c>
      <c r="D215">
        <f>-2388348 -4821576</f>
        <v>-7209924</v>
      </c>
      <c r="E215" t="s">
        <v>10</v>
      </c>
      <c r="F215" t="s">
        <v>11</v>
      </c>
      <c r="G215" s="1">
        <v>-2388348</v>
      </c>
      <c r="H215" s="1">
        <v>-4821576</v>
      </c>
    </row>
    <row r="216" spans="1:8" x14ac:dyDescent="0.25">
      <c r="A216" t="s">
        <v>8</v>
      </c>
      <c r="B216" t="s">
        <v>9</v>
      </c>
      <c r="C216">
        <v>206.14</v>
      </c>
      <c r="D216">
        <f>-2388313 -482158</f>
        <v>-2870471</v>
      </c>
      <c r="E216" t="s">
        <v>10</v>
      </c>
      <c r="F216" t="s">
        <v>11</v>
      </c>
      <c r="G216" s="1">
        <v>-2388313</v>
      </c>
      <c r="H216" s="1">
        <v>-482158</v>
      </c>
    </row>
    <row r="217" spans="1:8" x14ac:dyDescent="0.25">
      <c r="A217" t="s">
        <v>8</v>
      </c>
      <c r="B217" t="s">
        <v>9</v>
      </c>
      <c r="C217">
        <v>206.15</v>
      </c>
      <c r="D217">
        <f>-2388297 -482158</f>
        <v>-2870455</v>
      </c>
      <c r="E217" t="s">
        <v>10</v>
      </c>
      <c r="F217" t="s">
        <v>11</v>
      </c>
      <c r="G217" s="1">
        <v>-2388297</v>
      </c>
      <c r="H217" s="1">
        <v>-482158</v>
      </c>
    </row>
    <row r="218" spans="1:8" x14ac:dyDescent="0.25">
      <c r="A218" t="s">
        <v>8</v>
      </c>
      <c r="B218" t="s">
        <v>9</v>
      </c>
      <c r="C218">
        <v>206.16</v>
      </c>
      <c r="D218">
        <f>-2388284 -4821578</f>
        <v>-7209862</v>
      </c>
      <c r="E218" t="s">
        <v>10</v>
      </c>
      <c r="F218" t="s">
        <v>11</v>
      </c>
      <c r="G218" s="1">
        <v>-2388284</v>
      </c>
      <c r="H218" s="1">
        <v>-4821578</v>
      </c>
    </row>
    <row r="219" spans="1:8" x14ac:dyDescent="0.25">
      <c r="A219" t="s">
        <v>8</v>
      </c>
      <c r="B219" t="s">
        <v>9</v>
      </c>
      <c r="C219">
        <v>206.17</v>
      </c>
      <c r="D219">
        <f>-2388232 -4821561</f>
        <v>-7209793</v>
      </c>
      <c r="E219" t="s">
        <v>10</v>
      </c>
      <c r="F219" t="s">
        <v>11</v>
      </c>
      <c r="G219" s="1">
        <v>-2388232</v>
      </c>
      <c r="H219" s="1">
        <v>-4821561</v>
      </c>
    </row>
    <row r="220" spans="1:8" x14ac:dyDescent="0.25">
      <c r="A220" t="s">
        <v>8</v>
      </c>
      <c r="B220" t="s">
        <v>9</v>
      </c>
      <c r="C220">
        <v>206.18</v>
      </c>
      <c r="D220">
        <f>-238821 -4821547</f>
        <v>-5060368</v>
      </c>
      <c r="E220" t="s">
        <v>10</v>
      </c>
      <c r="F220" t="s">
        <v>11</v>
      </c>
      <c r="G220" s="1">
        <v>-238821</v>
      </c>
      <c r="H220" s="1">
        <v>-4821547</v>
      </c>
    </row>
    <row r="221" spans="1:8" x14ac:dyDescent="0.25">
      <c r="A221" t="s">
        <v>8</v>
      </c>
      <c r="B221" t="s">
        <v>9</v>
      </c>
      <c r="C221">
        <v>206.19</v>
      </c>
      <c r="D221">
        <f>-2388202 -4821539</f>
        <v>-7209741</v>
      </c>
      <c r="E221" t="s">
        <v>10</v>
      </c>
      <c r="F221" t="s">
        <v>11</v>
      </c>
      <c r="G221" s="1">
        <v>-2388202</v>
      </c>
      <c r="H221" s="1">
        <v>-4821539</v>
      </c>
    </row>
    <row r="222" spans="1:8" x14ac:dyDescent="0.25">
      <c r="A222" t="s">
        <v>8</v>
      </c>
      <c r="B222" t="s">
        <v>9</v>
      </c>
      <c r="C222">
        <v>206.2</v>
      </c>
      <c r="D222">
        <f>-2388191 -4821533</f>
        <v>-7209724</v>
      </c>
      <c r="E222" t="s">
        <v>10</v>
      </c>
      <c r="F222" t="s">
        <v>11</v>
      </c>
      <c r="G222" s="1">
        <v>-2388191</v>
      </c>
      <c r="H222" s="1">
        <v>-4821533</v>
      </c>
    </row>
    <row r="223" spans="1:8" x14ac:dyDescent="0.25">
      <c r="A223" t="s">
        <v>8</v>
      </c>
      <c r="B223" t="s">
        <v>9</v>
      </c>
      <c r="C223">
        <v>206.21</v>
      </c>
      <c r="D223">
        <f>-2388191 -4821532</f>
        <v>-7209723</v>
      </c>
      <c r="E223" t="s">
        <v>10</v>
      </c>
      <c r="F223" t="s">
        <v>11</v>
      </c>
      <c r="G223" s="1">
        <v>-2388191</v>
      </c>
      <c r="H223" s="1">
        <v>-4821532</v>
      </c>
    </row>
    <row r="224" spans="1:8" x14ac:dyDescent="0.25">
      <c r="A224" t="s">
        <v>8</v>
      </c>
      <c r="B224" t="s">
        <v>9</v>
      </c>
      <c r="C224">
        <v>206.22</v>
      </c>
      <c r="D224">
        <f>-2388164 -4821519</f>
        <v>-7209683</v>
      </c>
      <c r="E224" t="s">
        <v>10</v>
      </c>
      <c r="F224" t="s">
        <v>11</v>
      </c>
      <c r="G224" s="1">
        <v>-2388164</v>
      </c>
      <c r="H224" s="1">
        <v>-4821519</v>
      </c>
    </row>
    <row r="225" spans="1:8" x14ac:dyDescent="0.25">
      <c r="A225" t="s">
        <v>8</v>
      </c>
      <c r="B225" t="s">
        <v>9</v>
      </c>
      <c r="C225">
        <v>206.23</v>
      </c>
      <c r="D225">
        <f>-2388148 -4821514</f>
        <v>-7209662</v>
      </c>
      <c r="E225" t="s">
        <v>10</v>
      </c>
      <c r="F225" t="s">
        <v>11</v>
      </c>
      <c r="G225" s="1">
        <v>-2388148</v>
      </c>
      <c r="H225" s="1">
        <v>-4821514</v>
      </c>
    </row>
    <row r="226" spans="1:8" x14ac:dyDescent="0.25">
      <c r="A226" t="s">
        <v>8</v>
      </c>
      <c r="B226" t="s">
        <v>9</v>
      </c>
      <c r="C226">
        <v>206.24</v>
      </c>
      <c r="D226">
        <f>-2388141 -4821513</f>
        <v>-7209654</v>
      </c>
      <c r="E226" t="s">
        <v>10</v>
      </c>
      <c r="F226" t="s">
        <v>11</v>
      </c>
      <c r="G226" s="1">
        <v>-2388141</v>
      </c>
      <c r="H226" s="1">
        <v>-4821513</v>
      </c>
    </row>
    <row r="227" spans="1:8" x14ac:dyDescent="0.25">
      <c r="A227" t="s">
        <v>8</v>
      </c>
      <c r="B227" t="s">
        <v>9</v>
      </c>
      <c r="C227">
        <v>206.25</v>
      </c>
      <c r="D227">
        <f>-2388138 -4821512</f>
        <v>-7209650</v>
      </c>
      <c r="E227" t="s">
        <v>10</v>
      </c>
      <c r="F227" t="s">
        <v>11</v>
      </c>
      <c r="G227" s="1">
        <v>-2388138</v>
      </c>
      <c r="H227" s="1">
        <v>-4821512</v>
      </c>
    </row>
    <row r="228" spans="1:8" x14ac:dyDescent="0.25">
      <c r="A228" t="s">
        <v>8</v>
      </c>
      <c r="B228" t="s">
        <v>9</v>
      </c>
      <c r="C228">
        <v>206.26</v>
      </c>
      <c r="D228">
        <f>-2388105 -4821507</f>
        <v>-7209612</v>
      </c>
      <c r="E228" t="s">
        <v>10</v>
      </c>
      <c r="F228" t="s">
        <v>11</v>
      </c>
      <c r="G228" s="1">
        <v>-2388105</v>
      </c>
      <c r="H228" s="1">
        <v>-4821507</v>
      </c>
    </row>
    <row r="229" spans="1:8" x14ac:dyDescent="0.25">
      <c r="A229" t="s">
        <v>8</v>
      </c>
      <c r="B229" t="s">
        <v>9</v>
      </c>
      <c r="C229">
        <v>206.27</v>
      </c>
      <c r="D229">
        <f>-238796 -4821477</f>
        <v>-5060273</v>
      </c>
      <c r="E229" t="s">
        <v>10</v>
      </c>
      <c r="F229" t="s">
        <v>11</v>
      </c>
      <c r="G229" s="1">
        <v>-238796</v>
      </c>
      <c r="H229" s="1">
        <v>-4821477</v>
      </c>
    </row>
    <row r="230" spans="1:8" x14ac:dyDescent="0.25">
      <c r="A230" t="s">
        <v>8</v>
      </c>
      <c r="B230" t="s">
        <v>9</v>
      </c>
      <c r="C230">
        <v>206.28</v>
      </c>
      <c r="D230">
        <f>-2387958 -4821476</f>
        <v>-7209434</v>
      </c>
      <c r="E230" t="s">
        <v>10</v>
      </c>
      <c r="F230" t="s">
        <v>11</v>
      </c>
      <c r="G230" s="1">
        <v>-2387958</v>
      </c>
      <c r="H230" s="1">
        <v>-4821476</v>
      </c>
    </row>
    <row r="231" spans="1:8" x14ac:dyDescent="0.25">
      <c r="A231" t="s">
        <v>8</v>
      </c>
      <c r="B231" t="s">
        <v>9</v>
      </c>
      <c r="C231">
        <v>206.29</v>
      </c>
      <c r="D231">
        <f>-2387958 -4821536</f>
        <v>-7209494</v>
      </c>
      <c r="E231" t="s">
        <v>10</v>
      </c>
      <c r="F231" t="s">
        <v>11</v>
      </c>
      <c r="G231" s="1">
        <v>-2387958</v>
      </c>
      <c r="H231" s="1">
        <v>-4821536</v>
      </c>
    </row>
    <row r="232" spans="1:8" x14ac:dyDescent="0.25">
      <c r="A232" t="s">
        <v>8</v>
      </c>
      <c r="B232" t="s">
        <v>9</v>
      </c>
      <c r="C232">
        <v>206.3</v>
      </c>
      <c r="D232">
        <f>-2387965 -4821689</f>
        <v>-7209654</v>
      </c>
      <c r="E232" t="s">
        <v>10</v>
      </c>
      <c r="F232" t="s">
        <v>11</v>
      </c>
      <c r="G232" s="1">
        <v>-2387965</v>
      </c>
      <c r="H232" s="1">
        <v>-4821689</v>
      </c>
    </row>
    <row r="233" spans="1:8" x14ac:dyDescent="0.25">
      <c r="A233" t="s">
        <v>8</v>
      </c>
      <c r="B233" t="s">
        <v>9</v>
      </c>
      <c r="C233">
        <v>206.31</v>
      </c>
      <c r="D233">
        <f>-2387965 -482175</f>
        <v>-2870140</v>
      </c>
      <c r="E233" t="s">
        <v>10</v>
      </c>
      <c r="F233" t="s">
        <v>11</v>
      </c>
      <c r="G233" s="1">
        <v>-2387965</v>
      </c>
      <c r="H233" s="1">
        <v>-482175</v>
      </c>
    </row>
    <row r="234" spans="1:8" x14ac:dyDescent="0.25">
      <c r="A234" t="s">
        <v>8</v>
      </c>
      <c r="B234" t="s">
        <v>9</v>
      </c>
      <c r="C234">
        <v>206.32</v>
      </c>
      <c r="D234">
        <f>-2387973 -4821974</f>
        <v>-7209947</v>
      </c>
      <c r="E234" t="s">
        <v>10</v>
      </c>
      <c r="F234" t="s">
        <v>11</v>
      </c>
      <c r="G234" s="1">
        <v>-2387973</v>
      </c>
      <c r="H234" s="1">
        <v>-4821974</v>
      </c>
    </row>
    <row r="235" spans="1:8" x14ac:dyDescent="0.25">
      <c r="A235" t="s">
        <v>8</v>
      </c>
      <c r="B235" t="s">
        <v>9</v>
      </c>
      <c r="C235">
        <v>206.33</v>
      </c>
      <c r="D235" t="s">
        <v>14</v>
      </c>
      <c r="E235" t="s">
        <v>10</v>
      </c>
      <c r="F235" t="s">
        <v>11</v>
      </c>
      <c r="G235" s="1">
        <v>-2387977</v>
      </c>
      <c r="H235" t="s">
        <v>15</v>
      </c>
    </row>
    <row r="236" spans="1:8" x14ac:dyDescent="0.25">
      <c r="A236" t="s">
        <v>8</v>
      </c>
      <c r="B236" t="s">
        <v>9</v>
      </c>
      <c r="C236">
        <v>206.34</v>
      </c>
      <c r="D236" t="s">
        <v>16</v>
      </c>
      <c r="E236" t="s">
        <v>10</v>
      </c>
      <c r="F236" t="s">
        <v>11</v>
      </c>
      <c r="G236" s="1">
        <v>-2387976</v>
      </c>
      <c r="H236" t="s">
        <v>15</v>
      </c>
    </row>
    <row r="237" spans="1:8" x14ac:dyDescent="0.25">
      <c r="A237" t="s">
        <v>8</v>
      </c>
      <c r="B237" t="s">
        <v>9</v>
      </c>
      <c r="C237">
        <v>206.35</v>
      </c>
      <c r="D237">
        <f>-2387911 -4822054</f>
        <v>-7209965</v>
      </c>
      <c r="E237" t="s">
        <v>10</v>
      </c>
      <c r="F237" t="s">
        <v>11</v>
      </c>
      <c r="G237" s="1">
        <v>-2387911</v>
      </c>
      <c r="H237" s="1">
        <v>-4822054</v>
      </c>
    </row>
    <row r="238" spans="1:8" x14ac:dyDescent="0.25">
      <c r="A238" t="s">
        <v>8</v>
      </c>
      <c r="B238" t="s">
        <v>9</v>
      </c>
      <c r="C238">
        <v>206.36</v>
      </c>
      <c r="D238">
        <f>-2387857 -4822109</f>
        <v>-7209966</v>
      </c>
      <c r="E238" t="s">
        <v>10</v>
      </c>
      <c r="F238" t="s">
        <v>11</v>
      </c>
      <c r="G238" s="1">
        <v>-2387857</v>
      </c>
      <c r="H238" s="1">
        <v>-4822109</v>
      </c>
    </row>
    <row r="239" spans="1:8" x14ac:dyDescent="0.25">
      <c r="A239" t="s">
        <v>8</v>
      </c>
      <c r="B239" t="s">
        <v>9</v>
      </c>
      <c r="C239">
        <v>206.37</v>
      </c>
      <c r="D239">
        <f>-2387831 -4822131</f>
        <v>-7209962</v>
      </c>
      <c r="E239" t="s">
        <v>10</v>
      </c>
      <c r="F239" t="s">
        <v>11</v>
      </c>
      <c r="G239" s="1">
        <v>-2387831</v>
      </c>
      <c r="H239" s="1">
        <v>-4822131</v>
      </c>
    </row>
    <row r="240" spans="1:8" x14ac:dyDescent="0.25">
      <c r="A240" t="s">
        <v>8</v>
      </c>
      <c r="B240" t="s">
        <v>9</v>
      </c>
      <c r="C240">
        <v>206.38</v>
      </c>
      <c r="D240">
        <f>-238783 -4822133</f>
        <v>-5060916</v>
      </c>
      <c r="E240" t="s">
        <v>10</v>
      </c>
      <c r="F240" t="s">
        <v>11</v>
      </c>
      <c r="G240" s="1">
        <v>-238783</v>
      </c>
      <c r="H240" s="1">
        <v>-4822133</v>
      </c>
    </row>
    <row r="241" spans="1:8" x14ac:dyDescent="0.25">
      <c r="A241" t="s">
        <v>8</v>
      </c>
      <c r="B241" t="s">
        <v>9</v>
      </c>
      <c r="C241">
        <v>206.39</v>
      </c>
      <c r="D241">
        <f>-2387763 -4822179</f>
        <v>-7209942</v>
      </c>
      <c r="E241" t="s">
        <v>10</v>
      </c>
      <c r="F241" t="s">
        <v>11</v>
      </c>
      <c r="G241" s="1">
        <v>-2387763</v>
      </c>
      <c r="H241" s="1">
        <v>-4822179</v>
      </c>
    </row>
    <row r="242" spans="1:8" x14ac:dyDescent="0.25">
      <c r="A242" t="s">
        <v>8</v>
      </c>
      <c r="B242" t="s">
        <v>9</v>
      </c>
      <c r="C242">
        <v>206.4</v>
      </c>
      <c r="D242">
        <f>-2387742 -4822191</f>
        <v>-7209933</v>
      </c>
      <c r="E242" t="s">
        <v>10</v>
      </c>
      <c r="F242" t="s">
        <v>11</v>
      </c>
      <c r="G242" s="1">
        <v>-2387742</v>
      </c>
      <c r="H242" s="1">
        <v>-4822191</v>
      </c>
    </row>
    <row r="243" spans="1:8" x14ac:dyDescent="0.25">
      <c r="A243" t="s">
        <v>8</v>
      </c>
      <c r="B243" t="s">
        <v>9</v>
      </c>
      <c r="C243">
        <v>206.41</v>
      </c>
      <c r="D243">
        <f>-2387731 -4822196</f>
        <v>-7209927</v>
      </c>
      <c r="E243" t="s">
        <v>10</v>
      </c>
      <c r="F243" t="s">
        <v>11</v>
      </c>
      <c r="G243" s="1">
        <v>-2387731</v>
      </c>
      <c r="H243" s="1">
        <v>-4822196</v>
      </c>
    </row>
    <row r="244" spans="1:8" x14ac:dyDescent="0.25">
      <c r="A244" t="s">
        <v>8</v>
      </c>
      <c r="B244" t="s">
        <v>9</v>
      </c>
      <c r="C244">
        <v>206.42</v>
      </c>
      <c r="D244">
        <f>-2387726 -4822199</f>
        <v>-7209925</v>
      </c>
      <c r="E244" t="s">
        <v>10</v>
      </c>
      <c r="F244" t="s">
        <v>11</v>
      </c>
      <c r="G244" s="1">
        <v>-2387726</v>
      </c>
      <c r="H244" s="1">
        <v>-4822199</v>
      </c>
    </row>
    <row r="245" spans="1:8" x14ac:dyDescent="0.25">
      <c r="A245" t="s">
        <v>8</v>
      </c>
      <c r="B245" t="s">
        <v>9</v>
      </c>
      <c r="C245">
        <v>206.43</v>
      </c>
      <c r="D245">
        <f>-238767 -4822215</f>
        <v>-5060982</v>
      </c>
      <c r="E245" t="s">
        <v>10</v>
      </c>
      <c r="F245" t="s">
        <v>11</v>
      </c>
      <c r="G245" s="1">
        <v>-238767</v>
      </c>
      <c r="H245" s="1">
        <v>-4822215</v>
      </c>
    </row>
    <row r="246" spans="1:8" x14ac:dyDescent="0.25">
      <c r="A246" t="s">
        <v>8</v>
      </c>
      <c r="B246" t="s">
        <v>9</v>
      </c>
      <c r="C246">
        <v>206.44</v>
      </c>
      <c r="D246">
        <f>-2387668 -4822216</f>
        <v>-7209884</v>
      </c>
      <c r="E246" t="s">
        <v>10</v>
      </c>
      <c r="F246" t="s">
        <v>11</v>
      </c>
      <c r="G246" s="1">
        <v>-2387668</v>
      </c>
      <c r="H246" s="1">
        <v>-4822216</v>
      </c>
    </row>
    <row r="247" spans="1:8" x14ac:dyDescent="0.25">
      <c r="A247" t="s">
        <v>8</v>
      </c>
      <c r="B247" t="s">
        <v>9</v>
      </c>
      <c r="C247">
        <v>206.45</v>
      </c>
      <c r="D247">
        <f>-2387645 -4822223</f>
        <v>-7209868</v>
      </c>
      <c r="E247" t="s">
        <v>10</v>
      </c>
      <c r="F247" t="s">
        <v>11</v>
      </c>
      <c r="G247" s="1">
        <v>-2387645</v>
      </c>
      <c r="H247" s="1">
        <v>-4822223</v>
      </c>
    </row>
    <row r="248" spans="1:8" x14ac:dyDescent="0.25">
      <c r="A248" t="s">
        <v>8</v>
      </c>
      <c r="B248" t="s">
        <v>9</v>
      </c>
      <c r="C248">
        <v>206.46</v>
      </c>
      <c r="D248">
        <f>-2387644 -4822223</f>
        <v>-7209867</v>
      </c>
      <c r="E248" t="s">
        <v>10</v>
      </c>
      <c r="F248" t="s">
        <v>11</v>
      </c>
      <c r="G248" s="1">
        <v>-2387644</v>
      </c>
      <c r="H248" s="1">
        <v>-4822223</v>
      </c>
    </row>
    <row r="249" spans="1:8" x14ac:dyDescent="0.25">
      <c r="A249" t="s">
        <v>8</v>
      </c>
      <c r="B249" t="s">
        <v>9</v>
      </c>
      <c r="C249">
        <v>206.47</v>
      </c>
      <c r="D249">
        <f>-2387627 -4822228</f>
        <v>-7209855</v>
      </c>
      <c r="E249" t="s">
        <v>10</v>
      </c>
      <c r="F249" t="s">
        <v>11</v>
      </c>
      <c r="G249" s="1">
        <v>-2387627</v>
      </c>
      <c r="H249" s="1">
        <v>-4822228</v>
      </c>
    </row>
    <row r="250" spans="1:8" x14ac:dyDescent="0.25">
      <c r="A250" t="s">
        <v>8</v>
      </c>
      <c r="B250" t="s">
        <v>9</v>
      </c>
      <c r="C250">
        <v>206.48</v>
      </c>
      <c r="D250">
        <f>-2387541 -4822229</f>
        <v>-7209770</v>
      </c>
      <c r="E250" t="s">
        <v>10</v>
      </c>
      <c r="F250" t="s">
        <v>11</v>
      </c>
      <c r="G250" s="1">
        <v>-2387541</v>
      </c>
      <c r="H250" s="1">
        <v>-4822229</v>
      </c>
    </row>
    <row r="251" spans="1:8" x14ac:dyDescent="0.25">
      <c r="A251" t="s">
        <v>8</v>
      </c>
      <c r="B251" t="s">
        <v>9</v>
      </c>
      <c r="C251">
        <v>206.49</v>
      </c>
      <c r="D251">
        <f>-2387516 -4822226</f>
        <v>-7209742</v>
      </c>
      <c r="E251" t="s">
        <v>10</v>
      </c>
      <c r="F251" t="s">
        <v>11</v>
      </c>
      <c r="G251" s="1">
        <v>-2387516</v>
      </c>
      <c r="H251" s="1">
        <v>-4822226</v>
      </c>
    </row>
    <row r="252" spans="1:8" x14ac:dyDescent="0.25">
      <c r="A252" t="s">
        <v>8</v>
      </c>
      <c r="B252" t="s">
        <v>9</v>
      </c>
      <c r="C252">
        <v>206.5</v>
      </c>
      <c r="D252">
        <f>-2387497 -4822226</f>
        <v>-7209723</v>
      </c>
      <c r="E252" t="s">
        <v>10</v>
      </c>
      <c r="F252" t="s">
        <v>11</v>
      </c>
      <c r="G252" s="1">
        <v>-2387497</v>
      </c>
      <c r="H252" s="1">
        <v>-4822226</v>
      </c>
    </row>
    <row r="253" spans="1:8" x14ac:dyDescent="0.25">
      <c r="A253" t="s">
        <v>8</v>
      </c>
      <c r="B253" t="s">
        <v>9</v>
      </c>
      <c r="C253">
        <v>206.51</v>
      </c>
      <c r="D253">
        <f>-2387429 -4822237</f>
        <v>-7209666</v>
      </c>
      <c r="E253" t="s">
        <v>10</v>
      </c>
      <c r="F253" t="s">
        <v>11</v>
      </c>
      <c r="G253" s="1">
        <v>-2387429</v>
      </c>
      <c r="H253" s="1">
        <v>-4822237</v>
      </c>
    </row>
    <row r="254" spans="1:8" x14ac:dyDescent="0.25">
      <c r="A254" t="s">
        <v>8</v>
      </c>
      <c r="B254" t="s">
        <v>9</v>
      </c>
      <c r="C254">
        <v>206.52</v>
      </c>
      <c r="D254">
        <f>-2387396 -4822246</f>
        <v>-7209642</v>
      </c>
      <c r="E254" t="s">
        <v>10</v>
      </c>
      <c r="F254" t="s">
        <v>11</v>
      </c>
      <c r="G254" s="1">
        <v>-2387396</v>
      </c>
      <c r="H254" s="1">
        <v>-4822246</v>
      </c>
    </row>
    <row r="255" spans="1:8" x14ac:dyDescent="0.25">
      <c r="A255" t="s">
        <v>8</v>
      </c>
      <c r="B255" t="s">
        <v>9</v>
      </c>
      <c r="C255">
        <v>206.53</v>
      </c>
      <c r="D255">
        <f>-2387324 -4822261</f>
        <v>-7209585</v>
      </c>
      <c r="E255" t="s">
        <v>10</v>
      </c>
      <c r="F255" t="s">
        <v>11</v>
      </c>
      <c r="G255" s="1">
        <v>-2387324</v>
      </c>
      <c r="H255" s="1">
        <v>-4822261</v>
      </c>
    </row>
    <row r="256" spans="1:8" x14ac:dyDescent="0.25">
      <c r="A256" t="s">
        <v>8</v>
      </c>
      <c r="B256" t="s">
        <v>9</v>
      </c>
      <c r="C256">
        <v>206.54</v>
      </c>
      <c r="D256">
        <f>-2387279 -4822266</f>
        <v>-7209545</v>
      </c>
      <c r="E256" t="s">
        <v>10</v>
      </c>
      <c r="F256" t="s">
        <v>11</v>
      </c>
      <c r="G256" s="1">
        <v>-2387279</v>
      </c>
      <c r="H256" s="1">
        <v>-4822266</v>
      </c>
    </row>
    <row r="257" spans="1:8" x14ac:dyDescent="0.25">
      <c r="A257" t="s">
        <v>8</v>
      </c>
      <c r="B257" t="s">
        <v>9</v>
      </c>
      <c r="C257">
        <v>206.55</v>
      </c>
      <c r="D257">
        <f>-2387246 -4822282</f>
        <v>-7209528</v>
      </c>
      <c r="E257" t="s">
        <v>10</v>
      </c>
      <c r="F257" t="s">
        <v>11</v>
      </c>
      <c r="G257" s="1">
        <v>-2387246</v>
      </c>
      <c r="H257" s="1">
        <v>-4822282</v>
      </c>
    </row>
    <row r="258" spans="1:8" x14ac:dyDescent="0.25">
      <c r="A258" t="s">
        <v>8</v>
      </c>
      <c r="B258" t="s">
        <v>9</v>
      </c>
      <c r="C258">
        <v>206.56</v>
      </c>
      <c r="D258">
        <f>-2387227 -4822284</f>
        <v>-7209511</v>
      </c>
      <c r="E258" t="s">
        <v>10</v>
      </c>
      <c r="F258" t="s">
        <v>11</v>
      </c>
      <c r="G258" s="1">
        <v>-2387227</v>
      </c>
      <c r="H258" s="1">
        <v>-4822284</v>
      </c>
    </row>
    <row r="259" spans="1:8" x14ac:dyDescent="0.25">
      <c r="A259" t="s">
        <v>8</v>
      </c>
      <c r="B259" t="s">
        <v>9</v>
      </c>
      <c r="C259">
        <v>206.57</v>
      </c>
      <c r="D259">
        <f>-2387213 -4822282</f>
        <v>-7209495</v>
      </c>
      <c r="E259" t="s">
        <v>10</v>
      </c>
      <c r="F259" t="s">
        <v>11</v>
      </c>
      <c r="G259" s="1">
        <v>-2387213</v>
      </c>
      <c r="H259" s="1">
        <v>-4822282</v>
      </c>
    </row>
    <row r="260" spans="1:8" x14ac:dyDescent="0.25">
      <c r="A260" t="s">
        <v>8</v>
      </c>
      <c r="B260" t="s">
        <v>9</v>
      </c>
      <c r="C260">
        <v>206.58</v>
      </c>
      <c r="D260">
        <f>-2387208 -4822284</f>
        <v>-7209492</v>
      </c>
      <c r="E260" t="s">
        <v>10</v>
      </c>
      <c r="F260" t="s">
        <v>11</v>
      </c>
      <c r="G260" s="1">
        <v>-2387208</v>
      </c>
      <c r="H260" s="1">
        <v>-4822284</v>
      </c>
    </row>
    <row r="261" spans="1:8" x14ac:dyDescent="0.25">
      <c r="A261" t="s">
        <v>8</v>
      </c>
      <c r="B261" t="s">
        <v>9</v>
      </c>
      <c r="C261">
        <v>206.59</v>
      </c>
      <c r="D261">
        <f>-2387207 -4822285</f>
        <v>-7209492</v>
      </c>
      <c r="E261" t="s">
        <v>10</v>
      </c>
      <c r="F261" t="s">
        <v>11</v>
      </c>
      <c r="G261" s="1">
        <v>-2387207</v>
      </c>
      <c r="H261" s="1">
        <v>-4822285</v>
      </c>
    </row>
    <row r="262" spans="1:8" x14ac:dyDescent="0.25">
      <c r="A262" t="s">
        <v>8</v>
      </c>
      <c r="B262" t="s">
        <v>9</v>
      </c>
      <c r="C262">
        <v>206.6</v>
      </c>
      <c r="D262">
        <f>-2387202 -4822287</f>
        <v>-7209489</v>
      </c>
      <c r="E262" t="s">
        <v>10</v>
      </c>
      <c r="F262" t="s">
        <v>11</v>
      </c>
      <c r="G262" s="1">
        <v>-2387202</v>
      </c>
      <c r="H262" s="1">
        <v>-4822287</v>
      </c>
    </row>
    <row r="263" spans="1:8" x14ac:dyDescent="0.25">
      <c r="A263" t="s">
        <v>8</v>
      </c>
      <c r="B263" t="s">
        <v>9</v>
      </c>
      <c r="C263">
        <v>206.61</v>
      </c>
      <c r="D263">
        <f>-2387196 -4822291</f>
        <v>-7209487</v>
      </c>
      <c r="E263" t="s">
        <v>10</v>
      </c>
      <c r="F263" t="s">
        <v>11</v>
      </c>
      <c r="G263" s="1">
        <v>-2387196</v>
      </c>
      <c r="H263" s="1">
        <v>-4822291</v>
      </c>
    </row>
    <row r="264" spans="1:8" x14ac:dyDescent="0.25">
      <c r="A264" t="s">
        <v>8</v>
      </c>
      <c r="B264" t="s">
        <v>9</v>
      </c>
      <c r="C264">
        <v>206.62</v>
      </c>
      <c r="D264">
        <f>-2387193 -4822294</f>
        <v>-7209487</v>
      </c>
      <c r="E264" t="s">
        <v>10</v>
      </c>
      <c r="F264" t="s">
        <v>11</v>
      </c>
      <c r="G264" s="1">
        <v>-2387193</v>
      </c>
      <c r="H264" s="1">
        <v>-4822294</v>
      </c>
    </row>
    <row r="265" spans="1:8" x14ac:dyDescent="0.25">
      <c r="A265" t="s">
        <v>8</v>
      </c>
      <c r="B265" t="s">
        <v>9</v>
      </c>
      <c r="C265">
        <v>206.63</v>
      </c>
      <c r="D265">
        <f>-238719 -4822296</f>
        <v>-5061015</v>
      </c>
      <c r="E265" t="s">
        <v>10</v>
      </c>
      <c r="F265" t="s">
        <v>11</v>
      </c>
      <c r="G265" s="1">
        <v>-238719</v>
      </c>
      <c r="H265" s="1">
        <v>-4822296</v>
      </c>
    </row>
    <row r="266" spans="1:8" x14ac:dyDescent="0.25">
      <c r="A266" t="s">
        <v>8</v>
      </c>
      <c r="B266" t="s">
        <v>9</v>
      </c>
      <c r="C266">
        <v>206.64</v>
      </c>
      <c r="D266">
        <f>-2387149 -4822354</f>
        <v>-7209503</v>
      </c>
      <c r="E266" t="s">
        <v>10</v>
      </c>
      <c r="F266" t="s">
        <v>11</v>
      </c>
      <c r="G266" s="1">
        <v>-2387149</v>
      </c>
      <c r="H266" s="1">
        <v>-4822354</v>
      </c>
    </row>
    <row r="267" spans="1:8" x14ac:dyDescent="0.25">
      <c r="A267" t="s">
        <v>8</v>
      </c>
      <c r="B267" t="s">
        <v>9</v>
      </c>
      <c r="C267">
        <v>206.65</v>
      </c>
      <c r="D267">
        <f>-2387111 -4822395</f>
        <v>-7209506</v>
      </c>
      <c r="E267" t="s">
        <v>10</v>
      </c>
      <c r="F267" t="s">
        <v>11</v>
      </c>
      <c r="G267" s="1">
        <v>-2387111</v>
      </c>
      <c r="H267" s="1">
        <v>-4822395</v>
      </c>
    </row>
    <row r="268" spans="1:8" x14ac:dyDescent="0.25">
      <c r="A268" t="s">
        <v>8</v>
      </c>
      <c r="B268" t="s">
        <v>9</v>
      </c>
      <c r="C268">
        <v>206.66</v>
      </c>
      <c r="D268">
        <f>-2387098 -4822414</f>
        <v>-7209512</v>
      </c>
      <c r="E268" t="s">
        <v>10</v>
      </c>
      <c r="F268" t="s">
        <v>11</v>
      </c>
      <c r="G268" s="1">
        <v>-2387098</v>
      </c>
      <c r="H268" s="1">
        <v>-4822414</v>
      </c>
    </row>
    <row r="269" spans="1:8" x14ac:dyDescent="0.25">
      <c r="A269" t="s">
        <v>8</v>
      </c>
      <c r="B269" t="s">
        <v>9</v>
      </c>
      <c r="C269">
        <v>206.67</v>
      </c>
      <c r="D269">
        <f>-2387076 -4822438</f>
        <v>-7209514</v>
      </c>
      <c r="E269" t="s">
        <v>10</v>
      </c>
      <c r="F269" t="s">
        <v>11</v>
      </c>
      <c r="G269" s="1">
        <v>-2387076</v>
      </c>
      <c r="H269" s="1">
        <v>-4822438</v>
      </c>
    </row>
    <row r="270" spans="1:8" x14ac:dyDescent="0.25">
      <c r="A270" t="s">
        <v>8</v>
      </c>
      <c r="B270" t="s">
        <v>9</v>
      </c>
      <c r="C270">
        <v>206.68</v>
      </c>
      <c r="D270">
        <f>-238705 -4822461</f>
        <v>-5061166</v>
      </c>
      <c r="E270" t="s">
        <v>10</v>
      </c>
      <c r="F270" t="s">
        <v>11</v>
      </c>
      <c r="G270" s="1">
        <v>-238705</v>
      </c>
      <c r="H270" s="1">
        <v>-4822461</v>
      </c>
    </row>
    <row r="271" spans="1:8" x14ac:dyDescent="0.25">
      <c r="A271" t="s">
        <v>8</v>
      </c>
      <c r="B271" t="s">
        <v>9</v>
      </c>
      <c r="C271">
        <v>206.69</v>
      </c>
      <c r="D271">
        <f>-2387046 -4822463</f>
        <v>-7209509</v>
      </c>
      <c r="E271" t="s">
        <v>10</v>
      </c>
      <c r="F271" t="s">
        <v>11</v>
      </c>
      <c r="G271" s="1">
        <v>-2387046</v>
      </c>
      <c r="H271" s="1">
        <v>-4822463</v>
      </c>
    </row>
    <row r="272" spans="1:8" x14ac:dyDescent="0.25">
      <c r="A272" t="s">
        <v>8</v>
      </c>
      <c r="B272" t="s">
        <v>9</v>
      </c>
      <c r="C272">
        <v>206.7</v>
      </c>
      <c r="D272">
        <f>-238699 -4822504</f>
        <v>-5061203</v>
      </c>
      <c r="E272" t="s">
        <v>10</v>
      </c>
      <c r="F272" t="s">
        <v>11</v>
      </c>
      <c r="G272" s="1">
        <v>-238699</v>
      </c>
      <c r="H272" s="1">
        <v>-4822504</v>
      </c>
    </row>
    <row r="273" spans="1:8" x14ac:dyDescent="0.25">
      <c r="A273" t="s">
        <v>8</v>
      </c>
      <c r="B273" t="s">
        <v>9</v>
      </c>
      <c r="C273">
        <v>206.71</v>
      </c>
      <c r="D273">
        <f>-2386966 -4822516</f>
        <v>-7209482</v>
      </c>
      <c r="E273" t="s">
        <v>10</v>
      </c>
      <c r="F273" t="s">
        <v>11</v>
      </c>
      <c r="G273" s="1">
        <v>-2386966</v>
      </c>
      <c r="H273" s="1">
        <v>-4822516</v>
      </c>
    </row>
    <row r="274" spans="1:8" x14ac:dyDescent="0.25">
      <c r="A274" t="s">
        <v>8</v>
      </c>
      <c r="B274" t="s">
        <v>9</v>
      </c>
      <c r="C274">
        <v>206.72</v>
      </c>
      <c r="D274">
        <f>-2386841 -4822551</f>
        <v>-7209392</v>
      </c>
      <c r="E274" t="s">
        <v>10</v>
      </c>
      <c r="F274" t="s">
        <v>11</v>
      </c>
      <c r="G274" s="1">
        <v>-2386841</v>
      </c>
      <c r="H274" s="1">
        <v>-4822551</v>
      </c>
    </row>
    <row r="275" spans="1:8" x14ac:dyDescent="0.25">
      <c r="A275" t="s">
        <v>8</v>
      </c>
      <c r="B275" t="s">
        <v>9</v>
      </c>
      <c r="C275">
        <v>206.73</v>
      </c>
      <c r="D275">
        <f>-2386794 -4822567</f>
        <v>-7209361</v>
      </c>
      <c r="E275" t="s">
        <v>10</v>
      </c>
      <c r="F275" t="s">
        <v>11</v>
      </c>
      <c r="G275" s="1">
        <v>-2386794</v>
      </c>
      <c r="H275" s="1">
        <v>-4822567</v>
      </c>
    </row>
    <row r="276" spans="1:8" x14ac:dyDescent="0.25">
      <c r="A276" t="s">
        <v>8</v>
      </c>
      <c r="B276" t="s">
        <v>9</v>
      </c>
      <c r="C276">
        <v>206.74</v>
      </c>
      <c r="D276">
        <f>-2386793 -4822567</f>
        <v>-7209360</v>
      </c>
      <c r="E276" t="s">
        <v>10</v>
      </c>
      <c r="F276" t="s">
        <v>11</v>
      </c>
      <c r="G276" s="1">
        <v>-2386793</v>
      </c>
      <c r="H276" s="1">
        <v>-4822567</v>
      </c>
    </row>
    <row r="277" spans="1:8" x14ac:dyDescent="0.25">
      <c r="A277" t="s">
        <v>8</v>
      </c>
      <c r="B277" t="s">
        <v>9</v>
      </c>
      <c r="C277">
        <v>206.75</v>
      </c>
      <c r="D277">
        <f>-2386691 -4822597</f>
        <v>-7209288</v>
      </c>
      <c r="E277" t="s">
        <v>10</v>
      </c>
      <c r="F277" t="s">
        <v>11</v>
      </c>
      <c r="G277" s="1">
        <v>-2386691</v>
      </c>
      <c r="H277" s="1">
        <v>-4822597</v>
      </c>
    </row>
    <row r="278" spans="1:8" x14ac:dyDescent="0.25">
      <c r="A278" t="s">
        <v>8</v>
      </c>
      <c r="B278" t="s">
        <v>9</v>
      </c>
      <c r="C278">
        <v>206.76</v>
      </c>
      <c r="D278">
        <f>-2386689 -4822598</f>
        <v>-7209287</v>
      </c>
      <c r="E278" t="s">
        <v>10</v>
      </c>
      <c r="F278" t="s">
        <v>11</v>
      </c>
      <c r="G278" s="1">
        <v>-2386689</v>
      </c>
      <c r="H278" s="1">
        <v>-4822598</v>
      </c>
    </row>
    <row r="279" spans="1:8" x14ac:dyDescent="0.25">
      <c r="A279" t="s">
        <v>8</v>
      </c>
      <c r="B279" t="s">
        <v>9</v>
      </c>
      <c r="C279">
        <v>206.77</v>
      </c>
      <c r="D279">
        <f>-2386359 -4822691</f>
        <v>-7209050</v>
      </c>
      <c r="E279" t="s">
        <v>10</v>
      </c>
      <c r="F279" t="s">
        <v>11</v>
      </c>
      <c r="G279" s="1">
        <v>-2386359</v>
      </c>
      <c r="H279" s="1">
        <v>-4822691</v>
      </c>
    </row>
    <row r="280" spans="1:8" x14ac:dyDescent="0.25">
      <c r="A280" t="s">
        <v>8</v>
      </c>
      <c r="B280" t="s">
        <v>9</v>
      </c>
      <c r="C280">
        <v>206.78</v>
      </c>
      <c r="D280">
        <f>-2386201 -4822312</f>
        <v>-7208513</v>
      </c>
      <c r="E280" t="s">
        <v>10</v>
      </c>
      <c r="F280" t="s">
        <v>11</v>
      </c>
      <c r="G280" s="1">
        <v>-2386201</v>
      </c>
      <c r="H280" s="1">
        <v>-4822312</v>
      </c>
    </row>
    <row r="281" spans="1:8" x14ac:dyDescent="0.25">
      <c r="A281" t="s">
        <v>8</v>
      </c>
      <c r="B281" t="s">
        <v>9</v>
      </c>
      <c r="C281">
        <v>206.79</v>
      </c>
      <c r="D281">
        <f>-2386162 -4822229</f>
        <v>-7208391</v>
      </c>
      <c r="E281" t="s">
        <v>10</v>
      </c>
      <c r="F281" t="s">
        <v>11</v>
      </c>
      <c r="G281" s="1">
        <v>-2386162</v>
      </c>
      <c r="H281" s="1">
        <v>-4822229</v>
      </c>
    </row>
    <row r="282" spans="1:8" x14ac:dyDescent="0.25">
      <c r="A282" t="s">
        <v>8</v>
      </c>
      <c r="B282" t="s">
        <v>9</v>
      </c>
      <c r="C282">
        <v>206.8</v>
      </c>
      <c r="D282">
        <f>-2386131 -4822179</f>
        <v>-7208310</v>
      </c>
      <c r="E282" t="s">
        <v>10</v>
      </c>
      <c r="F282" t="s">
        <v>11</v>
      </c>
      <c r="G282" s="1">
        <v>-2386131</v>
      </c>
      <c r="H282" s="1">
        <v>-4822179</v>
      </c>
    </row>
    <row r="283" spans="1:8" x14ac:dyDescent="0.25">
      <c r="A283" t="s">
        <v>8</v>
      </c>
      <c r="B283" t="s">
        <v>9</v>
      </c>
      <c r="C283">
        <v>206.81</v>
      </c>
      <c r="D283">
        <f>-2386099 -4822136</f>
        <v>-7208235</v>
      </c>
      <c r="E283" t="s">
        <v>10</v>
      </c>
      <c r="F283" t="s">
        <v>11</v>
      </c>
      <c r="G283" s="1">
        <v>-2386099</v>
      </c>
      <c r="H283" s="1">
        <v>-4822136</v>
      </c>
    </row>
    <row r="284" spans="1:8" x14ac:dyDescent="0.25">
      <c r="A284" t="s">
        <v>8</v>
      </c>
      <c r="B284" t="s">
        <v>9</v>
      </c>
      <c r="C284">
        <v>206.82</v>
      </c>
      <c r="D284">
        <f>-2386053 -4822086</f>
        <v>-7208139</v>
      </c>
      <c r="E284" t="s">
        <v>10</v>
      </c>
      <c r="F284" t="s">
        <v>11</v>
      </c>
      <c r="G284" s="1">
        <v>-2386053</v>
      </c>
      <c r="H284" s="1">
        <v>-4822086</v>
      </c>
    </row>
    <row r="285" spans="1:8" x14ac:dyDescent="0.25">
      <c r="A285" t="s">
        <v>8</v>
      </c>
      <c r="B285" t="s">
        <v>9</v>
      </c>
      <c r="C285">
        <v>206.83</v>
      </c>
      <c r="D285">
        <f>-2386017 -4822055</f>
        <v>-7208072</v>
      </c>
      <c r="E285" t="s">
        <v>10</v>
      </c>
      <c r="F285" t="s">
        <v>11</v>
      </c>
      <c r="G285" s="1">
        <v>-2386017</v>
      </c>
      <c r="H285" s="1">
        <v>-4822055</v>
      </c>
    </row>
    <row r="286" spans="1:8" x14ac:dyDescent="0.25">
      <c r="A286" t="s">
        <v>8</v>
      </c>
      <c r="B286" t="s">
        <v>9</v>
      </c>
      <c r="C286">
        <v>206.84</v>
      </c>
      <c r="D286">
        <f>-2385979 -4822027</f>
        <v>-7208006</v>
      </c>
      <c r="E286" t="s">
        <v>10</v>
      </c>
      <c r="F286" t="s">
        <v>11</v>
      </c>
      <c r="G286" s="1">
        <v>-2385979</v>
      </c>
      <c r="H286" s="1">
        <v>-4822027</v>
      </c>
    </row>
    <row r="287" spans="1:8" x14ac:dyDescent="0.25">
      <c r="A287" t="s">
        <v>8</v>
      </c>
      <c r="B287" t="s">
        <v>9</v>
      </c>
      <c r="C287">
        <v>206.85</v>
      </c>
      <c r="D287">
        <f>-2385849 -4821944</f>
        <v>-7207793</v>
      </c>
      <c r="E287" t="s">
        <v>10</v>
      </c>
      <c r="F287" t="s">
        <v>11</v>
      </c>
      <c r="G287" s="1">
        <v>-2385849</v>
      </c>
      <c r="H287" s="1">
        <v>-4821944</v>
      </c>
    </row>
    <row r="288" spans="1:8" x14ac:dyDescent="0.25">
      <c r="A288" t="s">
        <v>8</v>
      </c>
      <c r="B288" t="s">
        <v>9</v>
      </c>
      <c r="C288">
        <v>206.86</v>
      </c>
      <c r="D288">
        <f>-2385833 -4821921</f>
        <v>-7207754</v>
      </c>
      <c r="E288" t="s">
        <v>10</v>
      </c>
      <c r="F288" t="s">
        <v>11</v>
      </c>
      <c r="G288" s="1">
        <v>-2385833</v>
      </c>
      <c r="H288" s="1">
        <v>-4821921</v>
      </c>
    </row>
    <row r="289" spans="1:8" x14ac:dyDescent="0.25">
      <c r="A289" t="s">
        <v>8</v>
      </c>
      <c r="B289" t="s">
        <v>9</v>
      </c>
      <c r="C289">
        <v>206.87</v>
      </c>
      <c r="D289">
        <f>-2385829 -4821911</f>
        <v>-7207740</v>
      </c>
      <c r="E289" t="s">
        <v>10</v>
      </c>
      <c r="F289" t="s">
        <v>11</v>
      </c>
      <c r="G289" s="1">
        <v>-2385829</v>
      </c>
      <c r="H289" s="1">
        <v>-4821911</v>
      </c>
    </row>
    <row r="290" spans="1:8" x14ac:dyDescent="0.25">
      <c r="A290" t="s">
        <v>8</v>
      </c>
      <c r="B290" t="s">
        <v>9</v>
      </c>
      <c r="C290">
        <v>206.88</v>
      </c>
      <c r="D290">
        <f>-2385827 -4821901</f>
        <v>-7207728</v>
      </c>
      <c r="E290" t="s">
        <v>10</v>
      </c>
      <c r="F290" t="s">
        <v>11</v>
      </c>
      <c r="G290" s="1">
        <v>-2385827</v>
      </c>
      <c r="H290" s="1">
        <v>-4821901</v>
      </c>
    </row>
    <row r="291" spans="1:8" x14ac:dyDescent="0.25">
      <c r="A291" t="s">
        <v>8</v>
      </c>
      <c r="B291" t="s">
        <v>9</v>
      </c>
      <c r="C291">
        <v>206.89</v>
      </c>
      <c r="D291">
        <f>-2385827 -4821895</f>
        <v>-7207722</v>
      </c>
      <c r="E291" t="s">
        <v>10</v>
      </c>
      <c r="F291" t="s">
        <v>11</v>
      </c>
      <c r="G291" s="1">
        <v>-2385827</v>
      </c>
      <c r="H291" s="1">
        <v>-4821895</v>
      </c>
    </row>
    <row r="292" spans="1:8" x14ac:dyDescent="0.25">
      <c r="A292" t="s">
        <v>8</v>
      </c>
      <c r="B292" t="s">
        <v>9</v>
      </c>
      <c r="C292">
        <v>206.9</v>
      </c>
      <c r="D292">
        <f>-238583 -4821881</f>
        <v>-5060464</v>
      </c>
      <c r="E292" t="s">
        <v>10</v>
      </c>
      <c r="F292" t="s">
        <v>11</v>
      </c>
      <c r="G292" s="1">
        <v>-238583</v>
      </c>
      <c r="H292" s="1">
        <v>-4821881</v>
      </c>
    </row>
    <row r="293" spans="1:8" x14ac:dyDescent="0.25">
      <c r="A293" t="s">
        <v>8</v>
      </c>
      <c r="B293" t="s">
        <v>9</v>
      </c>
      <c r="C293">
        <v>206.91</v>
      </c>
      <c r="D293">
        <f>-2385832 -4821876</f>
        <v>-7207708</v>
      </c>
      <c r="E293" t="s">
        <v>10</v>
      </c>
      <c r="F293" t="s">
        <v>11</v>
      </c>
      <c r="G293" s="1">
        <v>-2385832</v>
      </c>
      <c r="H293" s="1">
        <v>-4821876</v>
      </c>
    </row>
    <row r="294" spans="1:8" x14ac:dyDescent="0.25">
      <c r="A294" t="s">
        <v>8</v>
      </c>
      <c r="B294" t="s">
        <v>9</v>
      </c>
      <c r="C294">
        <v>206.92</v>
      </c>
      <c r="D294">
        <f>-2385833 -4821875</f>
        <v>-7207708</v>
      </c>
      <c r="E294" t="s">
        <v>10</v>
      </c>
      <c r="F294" t="s">
        <v>11</v>
      </c>
      <c r="G294" s="1">
        <v>-2385833</v>
      </c>
      <c r="H294" s="1">
        <v>-4821875</v>
      </c>
    </row>
    <row r="295" spans="1:8" x14ac:dyDescent="0.25">
      <c r="A295" t="s">
        <v>8</v>
      </c>
      <c r="B295" t="s">
        <v>9</v>
      </c>
      <c r="C295">
        <v>206.93</v>
      </c>
      <c r="D295">
        <f>-2385835 -4821869</f>
        <v>-7207704</v>
      </c>
      <c r="E295" t="s">
        <v>10</v>
      </c>
      <c r="F295" t="s">
        <v>11</v>
      </c>
      <c r="G295" s="1">
        <v>-2385835</v>
      </c>
      <c r="H295" s="1">
        <v>-4821869</v>
      </c>
    </row>
    <row r="296" spans="1:8" x14ac:dyDescent="0.25">
      <c r="A296" t="s">
        <v>8</v>
      </c>
      <c r="B296" t="s">
        <v>9</v>
      </c>
      <c r="C296">
        <v>206.94</v>
      </c>
      <c r="D296">
        <f>-2385842 -482186</f>
        <v>-2868028</v>
      </c>
      <c r="E296" t="s">
        <v>10</v>
      </c>
      <c r="F296" t="s">
        <v>11</v>
      </c>
      <c r="G296" s="1">
        <v>-2385842</v>
      </c>
      <c r="H296" s="1">
        <v>-482186</v>
      </c>
    </row>
    <row r="297" spans="1:8" x14ac:dyDescent="0.25">
      <c r="A297" t="s">
        <v>8</v>
      </c>
      <c r="B297" t="s">
        <v>9</v>
      </c>
      <c r="C297">
        <v>206.95</v>
      </c>
      <c r="D297">
        <f>-2385851 -4821852</f>
        <v>-7207703</v>
      </c>
      <c r="E297" t="s">
        <v>10</v>
      </c>
      <c r="F297" t="s">
        <v>11</v>
      </c>
      <c r="G297" s="1">
        <v>-2385851</v>
      </c>
      <c r="H297" s="1">
        <v>-4821852</v>
      </c>
    </row>
    <row r="298" spans="1:8" x14ac:dyDescent="0.25">
      <c r="A298" t="s">
        <v>8</v>
      </c>
      <c r="B298" t="s">
        <v>9</v>
      </c>
      <c r="C298">
        <v>206.96</v>
      </c>
      <c r="D298">
        <f>-2385856 -4821849</f>
        <v>-7207705</v>
      </c>
      <c r="E298" t="s">
        <v>10</v>
      </c>
      <c r="F298" t="s">
        <v>11</v>
      </c>
      <c r="G298" s="1">
        <v>-2385856</v>
      </c>
      <c r="H298" s="1">
        <v>-4821849</v>
      </c>
    </row>
    <row r="299" spans="1:8" x14ac:dyDescent="0.25">
      <c r="A299" t="s">
        <v>8</v>
      </c>
      <c r="B299" t="s">
        <v>9</v>
      </c>
      <c r="C299">
        <v>206.97</v>
      </c>
      <c r="D299">
        <f>-2385863 -4821847</f>
        <v>-7207710</v>
      </c>
      <c r="E299" t="s">
        <v>10</v>
      </c>
      <c r="F299" t="s">
        <v>11</v>
      </c>
      <c r="G299" s="1">
        <v>-2385863</v>
      </c>
      <c r="H299" s="1">
        <v>-4821847</v>
      </c>
    </row>
    <row r="300" spans="1:8" x14ac:dyDescent="0.25">
      <c r="A300" t="s">
        <v>8</v>
      </c>
      <c r="B300" t="s">
        <v>9</v>
      </c>
      <c r="C300">
        <v>206.98</v>
      </c>
      <c r="D300">
        <f>-2385874 -4821842</f>
        <v>-7207716</v>
      </c>
      <c r="E300" t="s">
        <v>10</v>
      </c>
      <c r="F300" t="s">
        <v>11</v>
      </c>
      <c r="G300" s="1">
        <v>-2385874</v>
      </c>
      <c r="H300" s="1">
        <v>-4821842</v>
      </c>
    </row>
    <row r="301" spans="1:8" x14ac:dyDescent="0.25">
      <c r="A301" t="s">
        <v>8</v>
      </c>
      <c r="B301" t="s">
        <v>9</v>
      </c>
      <c r="C301">
        <v>206.99</v>
      </c>
      <c r="D301">
        <f>-238588 -4821842</f>
        <v>-5060430</v>
      </c>
      <c r="E301" t="s">
        <v>10</v>
      </c>
      <c r="F301" t="s">
        <v>11</v>
      </c>
      <c r="G301" s="1">
        <v>-238588</v>
      </c>
      <c r="H301" s="1">
        <v>-4821842</v>
      </c>
    </row>
    <row r="302" spans="1:8" x14ac:dyDescent="0.25">
      <c r="A302" t="s">
        <v>8</v>
      </c>
      <c r="B302" t="s">
        <v>9</v>
      </c>
      <c r="C302">
        <v>207</v>
      </c>
      <c r="D302">
        <f>-2385889 -4821844</f>
        <v>-7207733</v>
      </c>
      <c r="E302" t="s">
        <v>10</v>
      </c>
      <c r="F302" t="s">
        <v>11</v>
      </c>
      <c r="G302" s="1">
        <v>-2385889</v>
      </c>
      <c r="H302" s="1">
        <v>-4821844</v>
      </c>
    </row>
    <row r="303" spans="1:8" x14ac:dyDescent="0.25">
      <c r="A303" t="s">
        <v>8</v>
      </c>
      <c r="B303" t="s">
        <v>9</v>
      </c>
      <c r="C303">
        <v>207.01</v>
      </c>
      <c r="D303">
        <f>-2385893 -4821847</f>
        <v>-7207740</v>
      </c>
      <c r="E303" t="s">
        <v>10</v>
      </c>
      <c r="F303" t="s">
        <v>11</v>
      </c>
      <c r="G303" s="1">
        <v>-2385893</v>
      </c>
      <c r="H303" s="1">
        <v>-4821847</v>
      </c>
    </row>
    <row r="304" spans="1:8" x14ac:dyDescent="0.25">
      <c r="A304" t="s">
        <v>8</v>
      </c>
      <c r="B304" t="s">
        <v>9</v>
      </c>
      <c r="C304">
        <v>207.02</v>
      </c>
      <c r="D304">
        <f>-2385897 -4821849</f>
        <v>-7207746</v>
      </c>
      <c r="E304" t="s">
        <v>10</v>
      </c>
      <c r="F304" t="s">
        <v>11</v>
      </c>
      <c r="G304" s="1">
        <v>-2385897</v>
      </c>
      <c r="H304" s="1">
        <v>-4821849</v>
      </c>
    </row>
    <row r="305" spans="1:8" x14ac:dyDescent="0.25">
      <c r="A305" t="s">
        <v>8</v>
      </c>
      <c r="B305" t="s">
        <v>9</v>
      </c>
      <c r="C305">
        <v>207.03</v>
      </c>
      <c r="D305">
        <f>-2385907 -4821858</f>
        <v>-7207765</v>
      </c>
      <c r="E305" t="s">
        <v>10</v>
      </c>
      <c r="F305" t="s">
        <v>11</v>
      </c>
      <c r="G305" s="1">
        <v>-2385907</v>
      </c>
      <c r="H305" s="1">
        <v>-4821858</v>
      </c>
    </row>
    <row r="306" spans="1:8" x14ac:dyDescent="0.25">
      <c r="A306" t="s">
        <v>8</v>
      </c>
      <c r="B306" t="s">
        <v>9</v>
      </c>
      <c r="C306">
        <v>207.04</v>
      </c>
      <c r="D306">
        <f>-2385914 -4821867</f>
        <v>-7207781</v>
      </c>
      <c r="E306" t="s">
        <v>10</v>
      </c>
      <c r="F306" t="s">
        <v>11</v>
      </c>
      <c r="G306" s="1">
        <v>-2385914</v>
      </c>
      <c r="H306" s="1">
        <v>-4821867</v>
      </c>
    </row>
    <row r="307" spans="1:8" x14ac:dyDescent="0.25">
      <c r="A307" t="s">
        <v>8</v>
      </c>
      <c r="B307" t="s">
        <v>9</v>
      </c>
      <c r="C307">
        <v>207.05</v>
      </c>
      <c r="D307">
        <f>-2385918 -482188</f>
        <v>-2868106</v>
      </c>
      <c r="E307" t="s">
        <v>10</v>
      </c>
      <c r="F307" t="s">
        <v>11</v>
      </c>
      <c r="G307" s="1">
        <v>-2385918</v>
      </c>
      <c r="H307" s="1">
        <v>-482188</v>
      </c>
    </row>
    <row r="308" spans="1:8" x14ac:dyDescent="0.25">
      <c r="A308" t="s">
        <v>8</v>
      </c>
      <c r="B308" t="s">
        <v>9</v>
      </c>
      <c r="C308">
        <v>207.06</v>
      </c>
      <c r="D308">
        <f>-2385919 -4821887</f>
        <v>-7207806</v>
      </c>
      <c r="E308" t="s">
        <v>10</v>
      </c>
      <c r="F308" t="s">
        <v>11</v>
      </c>
      <c r="G308" s="1">
        <v>-2385919</v>
      </c>
      <c r="H308" s="1">
        <v>-4821887</v>
      </c>
    </row>
    <row r="309" spans="1:8" x14ac:dyDescent="0.25">
      <c r="A309" t="s">
        <v>8</v>
      </c>
      <c r="B309" t="s">
        <v>9</v>
      </c>
      <c r="C309">
        <v>207.07</v>
      </c>
      <c r="D309">
        <f>-2385919 -4821893</f>
        <v>-7207812</v>
      </c>
      <c r="E309" t="s">
        <v>10</v>
      </c>
      <c r="F309" t="s">
        <v>11</v>
      </c>
      <c r="G309" s="1">
        <v>-2385919</v>
      </c>
      <c r="H309" s="1">
        <v>-4821893</v>
      </c>
    </row>
    <row r="310" spans="1:8" x14ac:dyDescent="0.25">
      <c r="A310" t="s">
        <v>8</v>
      </c>
      <c r="B310" t="s">
        <v>9</v>
      </c>
      <c r="C310">
        <v>207.08</v>
      </c>
      <c r="D310">
        <f>-2385917 -4821905</f>
        <v>-7207822</v>
      </c>
      <c r="E310" t="s">
        <v>10</v>
      </c>
      <c r="F310" t="s">
        <v>11</v>
      </c>
      <c r="G310" s="1">
        <v>-2385917</v>
      </c>
      <c r="H310" s="1">
        <v>-4821905</v>
      </c>
    </row>
    <row r="311" spans="1:8" x14ac:dyDescent="0.25">
      <c r="A311" t="s">
        <v>8</v>
      </c>
      <c r="B311" t="s">
        <v>9</v>
      </c>
      <c r="C311">
        <v>207.09</v>
      </c>
      <c r="D311">
        <f>-2385914 -4821914</f>
        <v>-7207828</v>
      </c>
      <c r="E311" t="s">
        <v>10</v>
      </c>
      <c r="F311" t="s">
        <v>11</v>
      </c>
      <c r="G311" s="1">
        <v>-2385914</v>
      </c>
      <c r="H311" s="1">
        <v>-4821914</v>
      </c>
    </row>
    <row r="312" spans="1:8" x14ac:dyDescent="0.25">
      <c r="A312" t="s">
        <v>8</v>
      </c>
      <c r="B312" t="s">
        <v>9</v>
      </c>
      <c r="C312">
        <v>207.1</v>
      </c>
      <c r="D312">
        <f>-2385899 -4821947</f>
        <v>-7207846</v>
      </c>
      <c r="E312" t="s">
        <v>10</v>
      </c>
      <c r="F312" t="s">
        <v>11</v>
      </c>
      <c r="G312" s="1">
        <v>-2385899</v>
      </c>
      <c r="H312" s="1">
        <v>-4821947</v>
      </c>
    </row>
    <row r="313" spans="1:8" x14ac:dyDescent="0.25">
      <c r="A313" t="s">
        <v>8</v>
      </c>
      <c r="B313" t="s">
        <v>9</v>
      </c>
      <c r="C313">
        <v>207.11</v>
      </c>
      <c r="D313">
        <f>-2385876 -482199</f>
        <v>-2868075</v>
      </c>
      <c r="E313" t="s">
        <v>10</v>
      </c>
      <c r="F313" t="s">
        <v>11</v>
      </c>
      <c r="G313" s="1">
        <v>-2385876</v>
      </c>
      <c r="H313" s="1">
        <v>-482199</v>
      </c>
    </row>
    <row r="314" spans="1:8" x14ac:dyDescent="0.25">
      <c r="A314" t="s">
        <v>8</v>
      </c>
      <c r="B314" t="s">
        <v>9</v>
      </c>
      <c r="C314">
        <v>207.12</v>
      </c>
      <c r="D314">
        <f>-2385858 -482203</f>
        <v>-2868061</v>
      </c>
      <c r="E314" t="s">
        <v>10</v>
      </c>
      <c r="F314" t="s">
        <v>11</v>
      </c>
      <c r="G314" s="1">
        <v>-2385858</v>
      </c>
      <c r="H314" s="1">
        <v>-482203</v>
      </c>
    </row>
    <row r="315" spans="1:8" x14ac:dyDescent="0.25">
      <c r="A315" t="s">
        <v>8</v>
      </c>
      <c r="B315" t="s">
        <v>9</v>
      </c>
      <c r="C315">
        <v>207.13</v>
      </c>
      <c r="D315">
        <f>-2385856 -4822043</f>
        <v>-7207899</v>
      </c>
      <c r="E315" t="s">
        <v>10</v>
      </c>
      <c r="F315" t="s">
        <v>11</v>
      </c>
      <c r="G315" s="1">
        <v>-2385856</v>
      </c>
      <c r="H315" s="1">
        <v>-4822043</v>
      </c>
    </row>
    <row r="316" spans="1:8" x14ac:dyDescent="0.25">
      <c r="A316" t="s">
        <v>8</v>
      </c>
      <c r="B316" t="s">
        <v>9</v>
      </c>
      <c r="C316">
        <v>207.14</v>
      </c>
      <c r="D316">
        <f>-2385857 -4822056</f>
        <v>-7207913</v>
      </c>
      <c r="E316" t="s">
        <v>10</v>
      </c>
      <c r="F316" t="s">
        <v>11</v>
      </c>
      <c r="G316" s="1">
        <v>-2385857</v>
      </c>
      <c r="H316" s="1">
        <v>-4822056</v>
      </c>
    </row>
    <row r="317" spans="1:8" x14ac:dyDescent="0.25">
      <c r="A317" t="s">
        <v>8</v>
      </c>
      <c r="B317" t="s">
        <v>9</v>
      </c>
      <c r="C317">
        <v>207.15</v>
      </c>
      <c r="D317">
        <f>-2385861 -4822068</f>
        <v>-7207929</v>
      </c>
      <c r="E317" t="s">
        <v>10</v>
      </c>
      <c r="F317" t="s">
        <v>11</v>
      </c>
      <c r="G317" s="1">
        <v>-2385861</v>
      </c>
      <c r="H317" s="1">
        <v>-4822068</v>
      </c>
    </row>
    <row r="318" spans="1:8" x14ac:dyDescent="0.25">
      <c r="A318" t="s">
        <v>8</v>
      </c>
      <c r="B318" t="s">
        <v>9</v>
      </c>
      <c r="C318">
        <v>207.16</v>
      </c>
      <c r="D318">
        <f>-2385867 -4822078</f>
        <v>-7207945</v>
      </c>
      <c r="E318" t="s">
        <v>10</v>
      </c>
      <c r="F318" t="s">
        <v>11</v>
      </c>
      <c r="G318" s="1">
        <v>-2385867</v>
      </c>
      <c r="H318" s="1">
        <v>-4822078</v>
      </c>
    </row>
    <row r="319" spans="1:8" x14ac:dyDescent="0.25">
      <c r="A319" t="s">
        <v>8</v>
      </c>
      <c r="B319" t="s">
        <v>9</v>
      </c>
      <c r="C319">
        <v>207.17</v>
      </c>
      <c r="D319">
        <f>-2385875 -4822087</f>
        <v>-7207962</v>
      </c>
      <c r="E319" t="s">
        <v>10</v>
      </c>
      <c r="F319" t="s">
        <v>11</v>
      </c>
      <c r="G319" s="1">
        <v>-2385875</v>
      </c>
      <c r="H319" s="1">
        <v>-4822087</v>
      </c>
    </row>
    <row r="320" spans="1:8" x14ac:dyDescent="0.25">
      <c r="A320" t="s">
        <v>8</v>
      </c>
      <c r="B320" t="s">
        <v>9</v>
      </c>
      <c r="C320">
        <v>207.18</v>
      </c>
      <c r="D320">
        <f>-2385886 -4822093</f>
        <v>-7207979</v>
      </c>
      <c r="E320" t="s">
        <v>10</v>
      </c>
      <c r="F320" t="s">
        <v>11</v>
      </c>
      <c r="G320" s="1">
        <v>-2385886</v>
      </c>
      <c r="H320" s="1">
        <v>-4822093</v>
      </c>
    </row>
    <row r="321" spans="1:8" x14ac:dyDescent="0.25">
      <c r="A321" t="s">
        <v>8</v>
      </c>
      <c r="B321" t="s">
        <v>9</v>
      </c>
      <c r="C321">
        <v>207.19</v>
      </c>
      <c r="D321">
        <f>-2385899 -4822096</f>
        <v>-7207995</v>
      </c>
      <c r="E321" t="s">
        <v>10</v>
      </c>
      <c r="F321" t="s">
        <v>11</v>
      </c>
      <c r="G321" s="1">
        <v>-2385899</v>
      </c>
      <c r="H321" s="1">
        <v>-4822096</v>
      </c>
    </row>
    <row r="322" spans="1:8" x14ac:dyDescent="0.25">
      <c r="A322" t="s">
        <v>8</v>
      </c>
      <c r="B322" t="s">
        <v>9</v>
      </c>
      <c r="C322">
        <v>207.2</v>
      </c>
      <c r="D322">
        <f>-23859 -4822097</f>
        <v>-4845956</v>
      </c>
      <c r="E322" t="s">
        <v>10</v>
      </c>
      <c r="F322" t="s">
        <v>11</v>
      </c>
      <c r="G322" s="1">
        <v>-23859</v>
      </c>
      <c r="H322" s="1">
        <v>-4822097</v>
      </c>
    </row>
    <row r="323" spans="1:8" x14ac:dyDescent="0.25">
      <c r="A323" t="s">
        <v>8</v>
      </c>
      <c r="B323" t="s">
        <v>9</v>
      </c>
      <c r="C323">
        <v>207.21</v>
      </c>
      <c r="D323">
        <f>-2385909 -4822098</f>
        <v>-7208007</v>
      </c>
      <c r="E323" t="s">
        <v>10</v>
      </c>
      <c r="F323" t="s">
        <v>11</v>
      </c>
      <c r="G323" s="1">
        <v>-2385909</v>
      </c>
      <c r="H323" s="1">
        <v>-4822098</v>
      </c>
    </row>
    <row r="324" spans="1:8" x14ac:dyDescent="0.25">
      <c r="A324" t="s">
        <v>8</v>
      </c>
      <c r="B324" t="s">
        <v>9</v>
      </c>
      <c r="C324">
        <v>207.22</v>
      </c>
      <c r="D324">
        <f>-2385916 -4822098</f>
        <v>-7208014</v>
      </c>
      <c r="E324" t="s">
        <v>10</v>
      </c>
      <c r="F324" t="s">
        <v>11</v>
      </c>
      <c r="G324" s="1">
        <v>-2385916</v>
      </c>
      <c r="H324" s="1">
        <v>-4822098</v>
      </c>
    </row>
    <row r="325" spans="1:8" x14ac:dyDescent="0.25">
      <c r="A325" t="s">
        <v>8</v>
      </c>
      <c r="B325" t="s">
        <v>9</v>
      </c>
      <c r="C325">
        <v>207.23</v>
      </c>
      <c r="D325">
        <f>-2385933 -4822093</f>
        <v>-7208026</v>
      </c>
      <c r="E325" t="s">
        <v>10</v>
      </c>
      <c r="F325" t="s">
        <v>11</v>
      </c>
      <c r="G325" s="1">
        <v>-2385933</v>
      </c>
      <c r="H325" s="1">
        <v>-4822093</v>
      </c>
    </row>
    <row r="326" spans="1:8" x14ac:dyDescent="0.25">
      <c r="A326" t="s">
        <v>8</v>
      </c>
      <c r="B326" t="s">
        <v>9</v>
      </c>
      <c r="C326">
        <v>207.24</v>
      </c>
      <c r="D326">
        <f>-2385948 -4822087</f>
        <v>-7208035</v>
      </c>
      <c r="E326" t="s">
        <v>10</v>
      </c>
      <c r="F326" t="s">
        <v>11</v>
      </c>
      <c r="G326" s="1">
        <v>-2385948</v>
      </c>
      <c r="H326" s="1">
        <v>-4822087</v>
      </c>
    </row>
    <row r="327" spans="1:8" x14ac:dyDescent="0.25">
      <c r="A327" t="s">
        <v>8</v>
      </c>
      <c r="B327" t="s">
        <v>9</v>
      </c>
      <c r="C327">
        <v>207.25</v>
      </c>
      <c r="D327">
        <f>-2385969 -4822081</f>
        <v>-7208050</v>
      </c>
      <c r="E327" t="s">
        <v>10</v>
      </c>
      <c r="F327" t="s">
        <v>11</v>
      </c>
      <c r="G327" s="1">
        <v>-2385969</v>
      </c>
      <c r="H327" s="1">
        <v>-4822081</v>
      </c>
    </row>
    <row r="328" spans="1:8" x14ac:dyDescent="0.25">
      <c r="A328" t="s">
        <v>8</v>
      </c>
      <c r="B328" t="s">
        <v>9</v>
      </c>
      <c r="C328">
        <v>207.26</v>
      </c>
      <c r="D328">
        <f>-2385992 -482208</f>
        <v>-2868200</v>
      </c>
      <c r="E328" t="s">
        <v>10</v>
      </c>
      <c r="F328" t="s">
        <v>11</v>
      </c>
      <c r="G328" s="1">
        <v>-2385992</v>
      </c>
      <c r="H328" s="1">
        <v>-482208</v>
      </c>
    </row>
    <row r="329" spans="1:8" x14ac:dyDescent="0.25">
      <c r="A329" t="s">
        <v>8</v>
      </c>
      <c r="B329" t="s">
        <v>9</v>
      </c>
      <c r="C329">
        <v>207.27</v>
      </c>
      <c r="D329">
        <f>-2386002 -4822082</f>
        <v>-7208084</v>
      </c>
      <c r="E329" t="s">
        <v>10</v>
      </c>
      <c r="F329" t="s">
        <v>11</v>
      </c>
      <c r="G329" s="1">
        <v>-2386002</v>
      </c>
      <c r="H329" s="1">
        <v>-4822082</v>
      </c>
    </row>
    <row r="330" spans="1:8" x14ac:dyDescent="0.25">
      <c r="A330" t="s">
        <v>8</v>
      </c>
      <c r="B330" t="s">
        <v>9</v>
      </c>
      <c r="C330">
        <v>207.28</v>
      </c>
      <c r="D330">
        <f>-2386027 -4822091</f>
        <v>-7208118</v>
      </c>
      <c r="E330" t="s">
        <v>10</v>
      </c>
      <c r="F330" t="s">
        <v>11</v>
      </c>
      <c r="G330" s="1">
        <v>-2386027</v>
      </c>
      <c r="H330" s="1">
        <v>-4822091</v>
      </c>
    </row>
    <row r="331" spans="1:8" x14ac:dyDescent="0.25">
      <c r="A331" t="s">
        <v>8</v>
      </c>
      <c r="B331" t="s">
        <v>9</v>
      </c>
      <c r="C331">
        <v>207.29</v>
      </c>
      <c r="D331">
        <f>-2386052 -4822102</f>
        <v>-7208154</v>
      </c>
      <c r="E331" t="s">
        <v>10</v>
      </c>
      <c r="F331" t="s">
        <v>11</v>
      </c>
      <c r="G331" s="1">
        <v>-2386052</v>
      </c>
      <c r="H331" s="1">
        <v>-4822102</v>
      </c>
    </row>
    <row r="332" spans="1:8" x14ac:dyDescent="0.25">
      <c r="A332" t="s">
        <v>8</v>
      </c>
      <c r="B332" t="s">
        <v>9</v>
      </c>
      <c r="C332">
        <v>207.3</v>
      </c>
      <c r="D332">
        <f>-2386069 -4822119</f>
        <v>-7208188</v>
      </c>
      <c r="E332" t="s">
        <v>10</v>
      </c>
      <c r="F332" t="s">
        <v>11</v>
      </c>
      <c r="G332" s="1">
        <v>-2386069</v>
      </c>
      <c r="H332" s="1">
        <v>-4822119</v>
      </c>
    </row>
    <row r="333" spans="1:8" x14ac:dyDescent="0.25">
      <c r="A333" t="s">
        <v>8</v>
      </c>
      <c r="B333" t="s">
        <v>9</v>
      </c>
      <c r="C333">
        <v>207.31</v>
      </c>
      <c r="D333">
        <f>-2386116 -4822177</f>
        <v>-7208293</v>
      </c>
      <c r="E333" t="s">
        <v>10</v>
      </c>
      <c r="F333" t="s">
        <v>11</v>
      </c>
      <c r="G333" s="1">
        <v>-2386116</v>
      </c>
      <c r="H333" s="1">
        <v>-4822177</v>
      </c>
    </row>
    <row r="334" spans="1:8" x14ac:dyDescent="0.25">
      <c r="A334" t="s">
        <v>8</v>
      </c>
      <c r="B334" t="s">
        <v>9</v>
      </c>
      <c r="C334">
        <v>207.32</v>
      </c>
      <c r="D334">
        <f>-2386125 -4822191</f>
        <v>-7208316</v>
      </c>
      <c r="E334" t="s">
        <v>10</v>
      </c>
      <c r="F334" t="s">
        <v>11</v>
      </c>
      <c r="G334" s="1">
        <v>-2386125</v>
      </c>
      <c r="H334" s="1">
        <v>-4822191</v>
      </c>
    </row>
    <row r="335" spans="1:8" x14ac:dyDescent="0.25">
      <c r="A335" t="s">
        <v>8</v>
      </c>
      <c r="B335" t="s">
        <v>9</v>
      </c>
      <c r="C335">
        <v>207.33</v>
      </c>
      <c r="D335">
        <f>-2386127 -4822193</f>
        <v>-7208320</v>
      </c>
      <c r="E335" t="s">
        <v>10</v>
      </c>
      <c r="F335" t="s">
        <v>11</v>
      </c>
      <c r="G335" s="1">
        <v>-2386127</v>
      </c>
      <c r="H335" s="1">
        <v>-4822193</v>
      </c>
    </row>
    <row r="336" spans="1:8" x14ac:dyDescent="0.25">
      <c r="A336" t="s">
        <v>8</v>
      </c>
      <c r="B336" t="s">
        <v>9</v>
      </c>
      <c r="C336">
        <v>207.34</v>
      </c>
      <c r="D336">
        <f>-2386135 -4822207</f>
        <v>-7208342</v>
      </c>
      <c r="E336" t="s">
        <v>10</v>
      </c>
      <c r="F336" t="s">
        <v>11</v>
      </c>
      <c r="G336" s="1">
        <v>-2386135</v>
      </c>
      <c r="H336" s="1">
        <v>-4822207</v>
      </c>
    </row>
    <row r="337" spans="1:8" x14ac:dyDescent="0.25">
      <c r="A337" t="s">
        <v>8</v>
      </c>
      <c r="B337" t="s">
        <v>9</v>
      </c>
      <c r="C337">
        <v>207.35</v>
      </c>
      <c r="D337">
        <f>-2386142 -4822217</f>
        <v>-7208359</v>
      </c>
      <c r="E337" t="s">
        <v>10</v>
      </c>
      <c r="F337" t="s">
        <v>11</v>
      </c>
      <c r="G337" s="1">
        <v>-2386142</v>
      </c>
      <c r="H337" s="1">
        <v>-4822217</v>
      </c>
    </row>
    <row r="338" spans="1:8" x14ac:dyDescent="0.25">
      <c r="A338" t="s">
        <v>8</v>
      </c>
      <c r="B338" t="s">
        <v>9</v>
      </c>
      <c r="C338">
        <v>207.36</v>
      </c>
      <c r="D338">
        <f>-2386168 -4822267</f>
        <v>-7208435</v>
      </c>
      <c r="E338" t="s">
        <v>10</v>
      </c>
      <c r="F338" t="s">
        <v>11</v>
      </c>
      <c r="G338" s="1">
        <v>-2386168</v>
      </c>
      <c r="H338" s="1">
        <v>-4822267</v>
      </c>
    </row>
    <row r="339" spans="1:8" x14ac:dyDescent="0.25">
      <c r="A339" t="s">
        <v>8</v>
      </c>
      <c r="B339" t="s">
        <v>9</v>
      </c>
      <c r="C339">
        <v>207.37</v>
      </c>
      <c r="D339">
        <f>-2386217 -4822382</f>
        <v>-7208599</v>
      </c>
      <c r="E339" t="s">
        <v>10</v>
      </c>
      <c r="F339" t="s">
        <v>11</v>
      </c>
      <c r="G339" s="1">
        <v>-2386217</v>
      </c>
      <c r="H339" s="1">
        <v>-4822382</v>
      </c>
    </row>
    <row r="340" spans="1:8" x14ac:dyDescent="0.25">
      <c r="A340" t="s">
        <v>8</v>
      </c>
      <c r="B340" t="s">
        <v>9</v>
      </c>
      <c r="C340">
        <v>207.38</v>
      </c>
      <c r="D340">
        <f>-2386218 -4822386</f>
        <v>-7208604</v>
      </c>
      <c r="E340" t="s">
        <v>10</v>
      </c>
      <c r="F340" t="s">
        <v>11</v>
      </c>
      <c r="G340" s="1">
        <v>-2386218</v>
      </c>
      <c r="H340" s="1">
        <v>-4822386</v>
      </c>
    </row>
    <row r="341" spans="1:8" x14ac:dyDescent="0.25">
      <c r="A341" t="s">
        <v>8</v>
      </c>
      <c r="B341" t="s">
        <v>9</v>
      </c>
      <c r="C341">
        <v>207.39</v>
      </c>
      <c r="D341">
        <f>-2386373 -4822758</f>
        <v>-7209131</v>
      </c>
      <c r="E341" t="s">
        <v>10</v>
      </c>
      <c r="F341" t="s">
        <v>11</v>
      </c>
      <c r="G341" s="1">
        <v>-2386373</v>
      </c>
      <c r="H341" s="1">
        <v>-4822758</v>
      </c>
    </row>
    <row r="342" spans="1:8" x14ac:dyDescent="0.25">
      <c r="A342" t="s">
        <v>8</v>
      </c>
      <c r="B342" t="s">
        <v>9</v>
      </c>
      <c r="C342">
        <v>207.4</v>
      </c>
      <c r="D342">
        <f>-2386374 -4822759</f>
        <v>-7209133</v>
      </c>
      <c r="E342" t="s">
        <v>10</v>
      </c>
      <c r="F342" t="s">
        <v>11</v>
      </c>
      <c r="G342" s="1">
        <v>-2386374</v>
      </c>
      <c r="H342" s="1">
        <v>-4822759</v>
      </c>
    </row>
    <row r="343" spans="1:8" x14ac:dyDescent="0.25">
      <c r="A343" t="s">
        <v>8</v>
      </c>
      <c r="B343" t="s">
        <v>9</v>
      </c>
      <c r="C343">
        <v>207.41</v>
      </c>
      <c r="D343">
        <f>-2386464 -4822972</f>
        <v>-7209436</v>
      </c>
      <c r="E343" t="s">
        <v>10</v>
      </c>
      <c r="F343" t="s">
        <v>11</v>
      </c>
      <c r="G343" s="1">
        <v>-2386464</v>
      </c>
      <c r="H343" s="1">
        <v>-4822972</v>
      </c>
    </row>
    <row r="344" spans="1:8" x14ac:dyDescent="0.25">
      <c r="A344" t="s">
        <v>8</v>
      </c>
      <c r="B344" t="s">
        <v>9</v>
      </c>
      <c r="C344">
        <v>207.42</v>
      </c>
      <c r="D344">
        <f>-2386464 -4822974</f>
        <v>-7209438</v>
      </c>
      <c r="E344" t="s">
        <v>10</v>
      </c>
      <c r="F344" t="s">
        <v>11</v>
      </c>
      <c r="G344" s="1">
        <v>-2386464</v>
      </c>
      <c r="H344" s="1">
        <v>-4822974</v>
      </c>
    </row>
    <row r="345" spans="1:8" x14ac:dyDescent="0.25">
      <c r="A345" t="s">
        <v>8</v>
      </c>
      <c r="B345" t="s">
        <v>9</v>
      </c>
      <c r="C345">
        <v>207.43</v>
      </c>
      <c r="D345">
        <f>-2386494 -4823044</f>
        <v>-7209538</v>
      </c>
      <c r="E345" t="s">
        <v>10</v>
      </c>
      <c r="F345" t="s">
        <v>11</v>
      </c>
      <c r="G345" s="1">
        <v>-2386494</v>
      </c>
      <c r="H345" s="1">
        <v>-4823044</v>
      </c>
    </row>
    <row r="346" spans="1:8" x14ac:dyDescent="0.25">
      <c r="A346" t="s">
        <v>8</v>
      </c>
      <c r="B346" t="s">
        <v>9</v>
      </c>
      <c r="C346">
        <v>207.44</v>
      </c>
      <c r="D346">
        <f>-2386495 -4823045</f>
        <v>-7209540</v>
      </c>
      <c r="E346" t="s">
        <v>10</v>
      </c>
      <c r="F346" t="s">
        <v>11</v>
      </c>
      <c r="G346" s="1">
        <v>-2386495</v>
      </c>
      <c r="H346" s="1">
        <v>-4823045</v>
      </c>
    </row>
    <row r="347" spans="1:8" x14ac:dyDescent="0.25">
      <c r="A347" t="s">
        <v>8</v>
      </c>
      <c r="B347" t="s">
        <v>9</v>
      </c>
      <c r="C347">
        <v>207.45</v>
      </c>
      <c r="D347">
        <f>-2386502 -4823062</f>
        <v>-7209564</v>
      </c>
      <c r="E347" t="s">
        <v>10</v>
      </c>
      <c r="F347" t="s">
        <v>11</v>
      </c>
      <c r="G347" s="1">
        <v>-2386502</v>
      </c>
      <c r="H347" s="1">
        <v>-4823062</v>
      </c>
    </row>
    <row r="348" spans="1:8" x14ac:dyDescent="0.25">
      <c r="A348" t="s">
        <v>8</v>
      </c>
      <c r="B348" t="s">
        <v>9</v>
      </c>
      <c r="C348">
        <v>207.46</v>
      </c>
      <c r="D348">
        <f>-2386502 -4823063</f>
        <v>-7209565</v>
      </c>
      <c r="E348" t="s">
        <v>10</v>
      </c>
      <c r="F348" t="s">
        <v>11</v>
      </c>
      <c r="G348" s="1">
        <v>-2386502</v>
      </c>
      <c r="H348" s="1">
        <v>-4823063</v>
      </c>
    </row>
    <row r="349" spans="1:8" x14ac:dyDescent="0.25">
      <c r="A349" t="s">
        <v>8</v>
      </c>
      <c r="B349" t="s">
        <v>9</v>
      </c>
      <c r="C349">
        <v>207.47</v>
      </c>
      <c r="D349">
        <f>-2386569 -4823223</f>
        <v>-7209792</v>
      </c>
      <c r="E349" t="s">
        <v>10</v>
      </c>
      <c r="F349" t="s">
        <v>11</v>
      </c>
      <c r="G349" s="1">
        <v>-2386569</v>
      </c>
      <c r="H349" s="1">
        <v>-4823223</v>
      </c>
    </row>
    <row r="350" spans="1:8" x14ac:dyDescent="0.25">
      <c r="A350" t="s">
        <v>8</v>
      </c>
      <c r="B350" t="s">
        <v>9</v>
      </c>
      <c r="C350">
        <v>207.48</v>
      </c>
      <c r="D350">
        <f>-2386569 -4823224</f>
        <v>-7209793</v>
      </c>
      <c r="E350" t="s">
        <v>10</v>
      </c>
      <c r="F350" t="s">
        <v>11</v>
      </c>
      <c r="G350" s="1">
        <v>-2386569</v>
      </c>
      <c r="H350" s="1">
        <v>-4823224</v>
      </c>
    </row>
    <row r="351" spans="1:8" x14ac:dyDescent="0.25">
      <c r="A351" t="s">
        <v>8</v>
      </c>
      <c r="B351" t="s">
        <v>9</v>
      </c>
      <c r="C351">
        <v>207.49</v>
      </c>
      <c r="D351">
        <f>-2386596 -482329</f>
        <v>-2868925</v>
      </c>
      <c r="E351" t="s">
        <v>10</v>
      </c>
      <c r="F351" t="s">
        <v>11</v>
      </c>
      <c r="G351" s="1">
        <v>-2386596</v>
      </c>
      <c r="H351" s="1">
        <v>-482329</v>
      </c>
    </row>
    <row r="352" spans="1:8" x14ac:dyDescent="0.25">
      <c r="A352" t="s">
        <v>8</v>
      </c>
      <c r="B352" t="s">
        <v>9</v>
      </c>
      <c r="C352">
        <v>207.5</v>
      </c>
      <c r="D352">
        <f>-2386607 -4823312</f>
        <v>-7209919</v>
      </c>
      <c r="E352" t="s">
        <v>10</v>
      </c>
      <c r="F352" t="s">
        <v>11</v>
      </c>
      <c r="G352" s="1">
        <v>-2386607</v>
      </c>
      <c r="H352" s="1">
        <v>-4823312</v>
      </c>
    </row>
    <row r="353" spans="1:8" x14ac:dyDescent="0.25">
      <c r="A353" t="s">
        <v>8</v>
      </c>
      <c r="B353" t="s">
        <v>9</v>
      </c>
      <c r="C353">
        <v>207.51</v>
      </c>
      <c r="D353">
        <f>-2386607 -4823313</f>
        <v>-7209920</v>
      </c>
      <c r="E353" t="s">
        <v>10</v>
      </c>
      <c r="F353" t="s">
        <v>11</v>
      </c>
      <c r="G353" s="1">
        <v>-2386607</v>
      </c>
      <c r="H353" s="1">
        <v>-4823313</v>
      </c>
    </row>
    <row r="354" spans="1:8" x14ac:dyDescent="0.25">
      <c r="A354" t="s">
        <v>8</v>
      </c>
      <c r="B354" t="s">
        <v>9</v>
      </c>
      <c r="C354">
        <v>207.52</v>
      </c>
      <c r="D354">
        <f>-2386636 -4823371</f>
        <v>-7210007</v>
      </c>
      <c r="E354" t="s">
        <v>10</v>
      </c>
      <c r="F354" t="s">
        <v>11</v>
      </c>
      <c r="G354" s="1">
        <v>-2386636</v>
      </c>
      <c r="H354" s="1">
        <v>-4823371</v>
      </c>
    </row>
    <row r="355" spans="1:8" x14ac:dyDescent="0.25">
      <c r="A355" t="s">
        <v>8</v>
      </c>
      <c r="B355" t="s">
        <v>9</v>
      </c>
      <c r="C355">
        <v>207.53</v>
      </c>
      <c r="D355">
        <f>-2386659 -4823408</f>
        <v>-7210067</v>
      </c>
      <c r="E355" t="s">
        <v>10</v>
      </c>
      <c r="F355" t="s">
        <v>11</v>
      </c>
      <c r="G355" s="1">
        <v>-2386659</v>
      </c>
      <c r="H355" s="1">
        <v>-4823408</v>
      </c>
    </row>
    <row r="356" spans="1:8" x14ac:dyDescent="0.25">
      <c r="A356" t="s">
        <v>8</v>
      </c>
      <c r="B356" t="s">
        <v>9</v>
      </c>
      <c r="C356">
        <v>207.54</v>
      </c>
      <c r="D356">
        <f>-2386696 -4823459</f>
        <v>-7210155</v>
      </c>
      <c r="E356" t="s">
        <v>10</v>
      </c>
      <c r="F356" t="s">
        <v>11</v>
      </c>
      <c r="G356" s="1">
        <v>-2386696</v>
      </c>
      <c r="H356" s="1">
        <v>-4823459</v>
      </c>
    </row>
    <row r="357" spans="1:8" x14ac:dyDescent="0.25">
      <c r="A357" t="s">
        <v>8</v>
      </c>
      <c r="B357" t="s">
        <v>9</v>
      </c>
      <c r="C357">
        <v>207.55</v>
      </c>
      <c r="D357">
        <f>-2386721 -4823489</f>
        <v>-7210210</v>
      </c>
      <c r="E357" t="s">
        <v>10</v>
      </c>
      <c r="F357" t="s">
        <v>11</v>
      </c>
      <c r="G357" s="1">
        <v>-2386721</v>
      </c>
      <c r="H357" s="1">
        <v>-4823489</v>
      </c>
    </row>
    <row r="358" spans="1:8" x14ac:dyDescent="0.25">
      <c r="A358" t="s">
        <v>8</v>
      </c>
      <c r="B358" t="s">
        <v>9</v>
      </c>
      <c r="C358">
        <v>207.56</v>
      </c>
      <c r="D358">
        <f>-2386843 -4823623</f>
        <v>-7210466</v>
      </c>
      <c r="E358" t="s">
        <v>10</v>
      </c>
      <c r="F358" t="s">
        <v>11</v>
      </c>
      <c r="G358" s="1">
        <v>-2386843</v>
      </c>
      <c r="H358" s="1">
        <v>-4823623</v>
      </c>
    </row>
    <row r="359" spans="1:8" x14ac:dyDescent="0.25">
      <c r="A359" t="s">
        <v>8</v>
      </c>
      <c r="B359" t="s">
        <v>9</v>
      </c>
      <c r="C359">
        <v>207.57</v>
      </c>
      <c r="D359">
        <f>-2387162 -4823994</f>
        <v>-7211156</v>
      </c>
      <c r="E359" t="s">
        <v>10</v>
      </c>
      <c r="F359" t="s">
        <v>11</v>
      </c>
      <c r="G359" s="1">
        <v>-2387162</v>
      </c>
      <c r="H359" s="1">
        <v>-4823994</v>
      </c>
    </row>
    <row r="360" spans="1:8" x14ac:dyDescent="0.25">
      <c r="A360" t="s">
        <v>8</v>
      </c>
      <c r="B360" t="s">
        <v>9</v>
      </c>
      <c r="C360">
        <v>207.58</v>
      </c>
      <c r="D360">
        <f>-2387208 -4824044</f>
        <v>-7211252</v>
      </c>
      <c r="E360" t="s">
        <v>10</v>
      </c>
      <c r="F360" t="s">
        <v>11</v>
      </c>
      <c r="G360" s="1">
        <v>-2387208</v>
      </c>
      <c r="H360" s="1">
        <v>-4824044</v>
      </c>
    </row>
    <row r="361" spans="1:8" x14ac:dyDescent="0.25">
      <c r="A361" t="s">
        <v>8</v>
      </c>
      <c r="B361" t="s">
        <v>9</v>
      </c>
      <c r="C361">
        <v>207.59</v>
      </c>
      <c r="D361">
        <f>-2387248 -4824091</f>
        <v>-7211339</v>
      </c>
      <c r="E361" t="s">
        <v>10</v>
      </c>
      <c r="F361" t="s">
        <v>11</v>
      </c>
      <c r="G361" s="1">
        <v>-2387248</v>
      </c>
      <c r="H361" s="1">
        <v>-4824091</v>
      </c>
    </row>
    <row r="362" spans="1:8" x14ac:dyDescent="0.25">
      <c r="A362" t="s">
        <v>8</v>
      </c>
      <c r="B362" t="s">
        <v>9</v>
      </c>
      <c r="C362">
        <v>207.6</v>
      </c>
      <c r="D362">
        <f>-2387361 -4824233</f>
        <v>-7211594</v>
      </c>
      <c r="E362" t="s">
        <v>10</v>
      </c>
      <c r="F362" t="s">
        <v>11</v>
      </c>
      <c r="G362" s="1">
        <v>-2387361</v>
      </c>
      <c r="H362" s="1">
        <v>-4824233</v>
      </c>
    </row>
    <row r="363" spans="1:8" x14ac:dyDescent="0.25">
      <c r="A363" t="s">
        <v>8</v>
      </c>
      <c r="B363" t="s">
        <v>9</v>
      </c>
      <c r="C363">
        <v>207.61</v>
      </c>
      <c r="D363">
        <f>-2387501 -4824375</f>
        <v>-7211876</v>
      </c>
      <c r="E363" t="s">
        <v>10</v>
      </c>
      <c r="F363" t="s">
        <v>11</v>
      </c>
      <c r="G363" s="1">
        <v>-2387501</v>
      </c>
      <c r="H363" s="1">
        <v>-4824375</v>
      </c>
    </row>
    <row r="364" spans="1:8" x14ac:dyDescent="0.25">
      <c r="A364" t="s">
        <v>8</v>
      </c>
      <c r="B364" t="s">
        <v>9</v>
      </c>
      <c r="C364">
        <v>207.62</v>
      </c>
      <c r="D364">
        <f>-2387557 -4824435</f>
        <v>-7211992</v>
      </c>
      <c r="E364" t="s">
        <v>10</v>
      </c>
      <c r="F364" t="s">
        <v>11</v>
      </c>
      <c r="G364" s="1">
        <v>-2387557</v>
      </c>
      <c r="H364" s="1">
        <v>-4824435</v>
      </c>
    </row>
    <row r="365" spans="1:8" x14ac:dyDescent="0.25">
      <c r="A365" t="s">
        <v>8</v>
      </c>
      <c r="B365" t="s">
        <v>9</v>
      </c>
      <c r="C365">
        <v>207.63</v>
      </c>
      <c r="D365">
        <f>-2387562 -4824439</f>
        <v>-7212001</v>
      </c>
      <c r="E365" t="s">
        <v>10</v>
      </c>
      <c r="F365" t="s">
        <v>11</v>
      </c>
      <c r="G365" s="1">
        <v>-2387562</v>
      </c>
      <c r="H365" s="1">
        <v>-4824439</v>
      </c>
    </row>
    <row r="366" spans="1:8" x14ac:dyDescent="0.25">
      <c r="A366" t="s">
        <v>8</v>
      </c>
      <c r="B366" t="s">
        <v>9</v>
      </c>
      <c r="C366">
        <v>207.64</v>
      </c>
      <c r="D366">
        <f>-2387568 -4824445</f>
        <v>-7212013</v>
      </c>
      <c r="E366" t="s">
        <v>10</v>
      </c>
      <c r="F366" t="s">
        <v>11</v>
      </c>
      <c r="G366" s="1">
        <v>-2387568</v>
      </c>
      <c r="H366" s="1">
        <v>-4824445</v>
      </c>
    </row>
    <row r="367" spans="1:8" x14ac:dyDescent="0.25">
      <c r="A367" t="s">
        <v>8</v>
      </c>
      <c r="B367" t="s">
        <v>9</v>
      </c>
      <c r="C367">
        <v>207.65</v>
      </c>
      <c r="D367">
        <f>-2387596 -4824466</f>
        <v>-7212062</v>
      </c>
      <c r="E367" t="s">
        <v>10</v>
      </c>
      <c r="F367" t="s">
        <v>11</v>
      </c>
      <c r="G367" s="1">
        <v>-2387596</v>
      </c>
      <c r="H367" s="1">
        <v>-4824466</v>
      </c>
    </row>
    <row r="368" spans="1:8" x14ac:dyDescent="0.25">
      <c r="A368" t="s">
        <v>8</v>
      </c>
      <c r="B368" t="s">
        <v>9</v>
      </c>
      <c r="C368">
        <v>207.66</v>
      </c>
      <c r="D368">
        <f>-2387615 -4824478</f>
        <v>-7212093</v>
      </c>
      <c r="E368" t="s">
        <v>10</v>
      </c>
      <c r="F368" t="s">
        <v>11</v>
      </c>
      <c r="G368" s="1">
        <v>-2387615</v>
      </c>
      <c r="H368" s="1">
        <v>-4824478</v>
      </c>
    </row>
    <row r="369" spans="1:8" x14ac:dyDescent="0.25">
      <c r="A369" t="s">
        <v>8</v>
      </c>
      <c r="B369" t="s">
        <v>9</v>
      </c>
      <c r="C369">
        <v>207.67</v>
      </c>
      <c r="D369">
        <f>-2387806 -482457</f>
        <v>-2870263</v>
      </c>
      <c r="E369" t="s">
        <v>10</v>
      </c>
      <c r="F369" t="s">
        <v>11</v>
      </c>
      <c r="G369" s="1">
        <v>-2387806</v>
      </c>
      <c r="H369" s="1">
        <v>-482457</v>
      </c>
    </row>
    <row r="370" spans="1:8" x14ac:dyDescent="0.25">
      <c r="A370" t="s">
        <v>8</v>
      </c>
      <c r="B370" t="s">
        <v>9</v>
      </c>
      <c r="C370">
        <v>207.68</v>
      </c>
      <c r="D370">
        <f>-2388504 -4824891</f>
        <v>-7213395</v>
      </c>
      <c r="E370" t="s">
        <v>10</v>
      </c>
      <c r="F370" t="s">
        <v>11</v>
      </c>
      <c r="G370" s="1">
        <v>-2388504</v>
      </c>
      <c r="H370" s="1">
        <v>-4824891</v>
      </c>
    </row>
    <row r="371" spans="1:8" x14ac:dyDescent="0.25">
      <c r="A371" t="s">
        <v>8</v>
      </c>
      <c r="B371" t="s">
        <v>9</v>
      </c>
      <c r="C371">
        <v>207.69</v>
      </c>
      <c r="D371">
        <f>-2388512 -4824896</f>
        <v>-7213408</v>
      </c>
      <c r="E371" t="s">
        <v>10</v>
      </c>
      <c r="F371" t="s">
        <v>11</v>
      </c>
      <c r="G371" s="1">
        <v>-2388512</v>
      </c>
      <c r="H371" s="1">
        <v>-4824896</v>
      </c>
    </row>
    <row r="372" spans="1:8" x14ac:dyDescent="0.25">
      <c r="A372" t="s">
        <v>8</v>
      </c>
      <c r="B372" t="s">
        <v>9</v>
      </c>
      <c r="C372">
        <v>207.7</v>
      </c>
      <c r="D372">
        <f>-2388541 -4824911</f>
        <v>-7213452</v>
      </c>
      <c r="E372" t="s">
        <v>10</v>
      </c>
      <c r="F372" t="s">
        <v>11</v>
      </c>
      <c r="G372" s="1">
        <v>-2388541</v>
      </c>
      <c r="H372" s="1">
        <v>-4824911</v>
      </c>
    </row>
    <row r="373" spans="1:8" x14ac:dyDescent="0.25">
      <c r="A373" t="s">
        <v>8</v>
      </c>
      <c r="B373" t="s">
        <v>9</v>
      </c>
      <c r="C373">
        <v>207.71</v>
      </c>
      <c r="D373">
        <f>-2388566 -4824928</f>
        <v>-7213494</v>
      </c>
      <c r="E373" t="s">
        <v>10</v>
      </c>
      <c r="F373" t="s">
        <v>11</v>
      </c>
      <c r="G373" s="1">
        <v>-2388566</v>
      </c>
      <c r="H373" s="1">
        <v>-4824928</v>
      </c>
    </row>
    <row r="374" spans="1:8" x14ac:dyDescent="0.25">
      <c r="A374" t="s">
        <v>8</v>
      </c>
      <c r="B374" t="s">
        <v>9</v>
      </c>
      <c r="C374">
        <v>207.72</v>
      </c>
      <c r="D374">
        <f>-2388586 -4824944</f>
        <v>-7213530</v>
      </c>
      <c r="E374" t="s">
        <v>10</v>
      </c>
      <c r="F374" t="s">
        <v>11</v>
      </c>
      <c r="G374" s="1">
        <v>-2388586</v>
      </c>
      <c r="H374" s="1">
        <v>-4824944</v>
      </c>
    </row>
    <row r="375" spans="1:8" x14ac:dyDescent="0.25">
      <c r="A375" t="s">
        <v>8</v>
      </c>
      <c r="B375" t="s">
        <v>9</v>
      </c>
      <c r="C375">
        <v>207.73</v>
      </c>
      <c r="D375">
        <f>-2388601 -482496</f>
        <v>-2871097</v>
      </c>
      <c r="E375" t="s">
        <v>10</v>
      </c>
      <c r="F375" t="s">
        <v>11</v>
      </c>
      <c r="G375" s="1">
        <v>-2388601</v>
      </c>
      <c r="H375" s="1">
        <v>-482496</v>
      </c>
    </row>
    <row r="376" spans="1:8" x14ac:dyDescent="0.25">
      <c r="A376" t="s">
        <v>8</v>
      </c>
      <c r="B376" t="s">
        <v>9</v>
      </c>
      <c r="C376">
        <v>207.74</v>
      </c>
      <c r="D376">
        <f>-2388609 -4824967</f>
        <v>-7213576</v>
      </c>
      <c r="E376" t="s">
        <v>10</v>
      </c>
      <c r="F376" t="s">
        <v>11</v>
      </c>
      <c r="G376" s="1">
        <v>-2388609</v>
      </c>
      <c r="H376" s="1">
        <v>-4824967</v>
      </c>
    </row>
    <row r="377" spans="1:8" x14ac:dyDescent="0.25">
      <c r="A377" t="s">
        <v>8</v>
      </c>
      <c r="B377" t="s">
        <v>9</v>
      </c>
      <c r="C377">
        <v>207.75</v>
      </c>
      <c r="D377">
        <f>-2388623 -4824982</f>
        <v>-7213605</v>
      </c>
      <c r="E377" t="s">
        <v>10</v>
      </c>
      <c r="F377" t="s">
        <v>11</v>
      </c>
      <c r="G377" s="1">
        <v>-2388623</v>
      </c>
      <c r="H377" s="1">
        <v>-4824982</v>
      </c>
    </row>
    <row r="378" spans="1:8" x14ac:dyDescent="0.25">
      <c r="A378" t="s">
        <v>8</v>
      </c>
      <c r="B378" t="s">
        <v>9</v>
      </c>
      <c r="C378">
        <v>207.76</v>
      </c>
      <c r="D378">
        <f>-2388666 -482504</f>
        <v>-2871170</v>
      </c>
      <c r="E378" t="s">
        <v>10</v>
      </c>
      <c r="F378" t="s">
        <v>11</v>
      </c>
      <c r="G378" s="1">
        <v>-2388666</v>
      </c>
      <c r="H378" s="1">
        <v>-482504</v>
      </c>
    </row>
    <row r="379" spans="1:8" x14ac:dyDescent="0.25">
      <c r="A379" t="s">
        <v>8</v>
      </c>
      <c r="B379" t="s">
        <v>9</v>
      </c>
      <c r="C379">
        <v>207.77</v>
      </c>
      <c r="D379">
        <f>-2388796 -4825247</f>
        <v>-7214043</v>
      </c>
      <c r="E379" t="s">
        <v>10</v>
      </c>
      <c r="F379" t="s">
        <v>11</v>
      </c>
      <c r="G379" s="1">
        <v>-2388796</v>
      </c>
      <c r="H379" s="1">
        <v>-4825247</v>
      </c>
    </row>
    <row r="380" spans="1:8" x14ac:dyDescent="0.25">
      <c r="A380" t="s">
        <v>8</v>
      </c>
      <c r="B380" t="s">
        <v>9</v>
      </c>
      <c r="C380">
        <v>207.78</v>
      </c>
      <c r="D380">
        <f>-238882 -4825281</f>
        <v>-5064163</v>
      </c>
      <c r="E380" t="s">
        <v>10</v>
      </c>
      <c r="F380" t="s">
        <v>11</v>
      </c>
      <c r="G380" s="1">
        <v>-238882</v>
      </c>
      <c r="H380" s="1">
        <v>-4825281</v>
      </c>
    </row>
    <row r="381" spans="1:8" x14ac:dyDescent="0.25">
      <c r="A381" t="s">
        <v>8</v>
      </c>
      <c r="B381" t="s">
        <v>9</v>
      </c>
      <c r="C381">
        <v>207.79</v>
      </c>
      <c r="D381">
        <f>-238884 -4825303</f>
        <v>-5064187</v>
      </c>
      <c r="E381" t="s">
        <v>10</v>
      </c>
      <c r="F381" t="s">
        <v>11</v>
      </c>
      <c r="G381" s="1">
        <v>-238884</v>
      </c>
      <c r="H381" s="1">
        <v>-4825303</v>
      </c>
    </row>
    <row r="382" spans="1:8" x14ac:dyDescent="0.25">
      <c r="A382" t="s">
        <v>8</v>
      </c>
      <c r="B382" t="s">
        <v>9</v>
      </c>
      <c r="C382">
        <v>207.8</v>
      </c>
      <c r="D382">
        <f>-2388841 -4825303</f>
        <v>-7214144</v>
      </c>
      <c r="E382" t="s">
        <v>10</v>
      </c>
      <c r="F382" t="s">
        <v>11</v>
      </c>
      <c r="G382" s="1">
        <v>-2388841</v>
      </c>
      <c r="H382" s="1">
        <v>-4825303</v>
      </c>
    </row>
    <row r="383" spans="1:8" x14ac:dyDescent="0.25">
      <c r="A383" t="s">
        <v>8</v>
      </c>
      <c r="B383" t="s">
        <v>9</v>
      </c>
      <c r="C383">
        <v>207.81</v>
      </c>
      <c r="D383">
        <f>-2388848 -482531</f>
        <v>-2871379</v>
      </c>
      <c r="E383" t="s">
        <v>10</v>
      </c>
      <c r="F383" t="s">
        <v>11</v>
      </c>
      <c r="G383" s="1">
        <v>-2388848</v>
      </c>
      <c r="H383" s="1">
        <v>-482531</v>
      </c>
    </row>
    <row r="384" spans="1:8" x14ac:dyDescent="0.25">
      <c r="A384" t="s">
        <v>8</v>
      </c>
      <c r="B384" t="s">
        <v>9</v>
      </c>
      <c r="C384">
        <v>207.82</v>
      </c>
      <c r="D384">
        <f>-2388855 -4825315</f>
        <v>-7214170</v>
      </c>
      <c r="E384" t="s">
        <v>10</v>
      </c>
      <c r="F384" t="s">
        <v>11</v>
      </c>
      <c r="G384" s="1">
        <v>-2388855</v>
      </c>
      <c r="H384" s="1">
        <v>-4825315</v>
      </c>
    </row>
    <row r="385" spans="1:8" x14ac:dyDescent="0.25">
      <c r="A385" t="s">
        <v>8</v>
      </c>
      <c r="B385" t="s">
        <v>9</v>
      </c>
      <c r="C385">
        <v>207.83</v>
      </c>
      <c r="D385">
        <f>-2388857 -4825317</f>
        <v>-7214174</v>
      </c>
      <c r="E385" t="s">
        <v>10</v>
      </c>
      <c r="F385" t="s">
        <v>11</v>
      </c>
      <c r="G385" s="1">
        <v>-2388857</v>
      </c>
      <c r="H385" s="1">
        <v>-4825317</v>
      </c>
    </row>
    <row r="386" spans="1:8" x14ac:dyDescent="0.25">
      <c r="A386" t="s">
        <v>8</v>
      </c>
      <c r="B386" t="s">
        <v>9</v>
      </c>
      <c r="C386">
        <v>207.84</v>
      </c>
      <c r="D386">
        <f>-2388939 -4825375</f>
        <v>-7214314</v>
      </c>
      <c r="E386" t="s">
        <v>10</v>
      </c>
      <c r="F386" t="s">
        <v>11</v>
      </c>
      <c r="G386" s="1">
        <v>-2388939</v>
      </c>
      <c r="H386" s="1">
        <v>-4825375</v>
      </c>
    </row>
    <row r="387" spans="1:8" x14ac:dyDescent="0.25">
      <c r="A387" t="s">
        <v>8</v>
      </c>
      <c r="B387" t="s">
        <v>9</v>
      </c>
      <c r="C387">
        <v>207.85</v>
      </c>
      <c r="D387">
        <f>-2389199 -482554</f>
        <v>-2871753</v>
      </c>
      <c r="E387" t="s">
        <v>10</v>
      </c>
      <c r="F387" t="s">
        <v>11</v>
      </c>
      <c r="G387" s="1">
        <v>-2389199</v>
      </c>
      <c r="H387" s="1">
        <v>-482554</v>
      </c>
    </row>
    <row r="388" spans="1:8" x14ac:dyDescent="0.25">
      <c r="A388" t="s">
        <v>8</v>
      </c>
      <c r="B388" t="s">
        <v>9</v>
      </c>
      <c r="C388">
        <v>207.86</v>
      </c>
      <c r="D388">
        <f>-2389407 -4825678</f>
        <v>-7215085</v>
      </c>
      <c r="E388" t="s">
        <v>10</v>
      </c>
      <c r="F388" t="s">
        <v>11</v>
      </c>
      <c r="G388" s="1">
        <v>-2389407</v>
      </c>
      <c r="H388" s="1">
        <v>-4825678</v>
      </c>
    </row>
    <row r="389" spans="1:8" x14ac:dyDescent="0.25">
      <c r="A389" t="s">
        <v>8</v>
      </c>
      <c r="B389" t="s">
        <v>9</v>
      </c>
      <c r="C389">
        <v>207.87</v>
      </c>
      <c r="D389">
        <f>-2389467 -482573</f>
        <v>-2872040</v>
      </c>
      <c r="E389" t="s">
        <v>10</v>
      </c>
      <c r="F389" t="s">
        <v>11</v>
      </c>
      <c r="G389" s="1">
        <v>-2389467</v>
      </c>
      <c r="H389" s="1">
        <v>-482573</v>
      </c>
    </row>
    <row r="390" spans="1:8" x14ac:dyDescent="0.25">
      <c r="A390" t="s">
        <v>8</v>
      </c>
      <c r="B390" t="s">
        <v>9</v>
      </c>
      <c r="C390">
        <v>207.88</v>
      </c>
      <c r="D390">
        <f>-2389541 -4825806</f>
        <v>-7215347</v>
      </c>
      <c r="E390" t="s">
        <v>10</v>
      </c>
      <c r="F390" t="s">
        <v>11</v>
      </c>
      <c r="G390" s="1">
        <v>-2389541</v>
      </c>
      <c r="H390" s="1">
        <v>-4825806</v>
      </c>
    </row>
    <row r="391" spans="1:8" x14ac:dyDescent="0.25">
      <c r="A391" t="s">
        <v>8</v>
      </c>
      <c r="B391" t="s">
        <v>9</v>
      </c>
      <c r="C391">
        <v>207.89</v>
      </c>
      <c r="D391">
        <f>-2389832 -4826158</f>
        <v>-7215990</v>
      </c>
      <c r="E391" t="s">
        <v>10</v>
      </c>
      <c r="F391" t="s">
        <v>11</v>
      </c>
      <c r="G391" s="1">
        <v>-2389832</v>
      </c>
      <c r="H391" s="1">
        <v>-4826158</v>
      </c>
    </row>
    <row r="392" spans="1:8" x14ac:dyDescent="0.25">
      <c r="A392" t="s">
        <v>8</v>
      </c>
      <c r="B392" t="s">
        <v>9</v>
      </c>
      <c r="C392">
        <v>207.9</v>
      </c>
      <c r="D392">
        <f>-2389839 -4826165</f>
        <v>-7216004</v>
      </c>
      <c r="E392" t="s">
        <v>10</v>
      </c>
      <c r="F392" t="s">
        <v>11</v>
      </c>
      <c r="G392" s="1">
        <v>-2389839</v>
      </c>
      <c r="H392" s="1">
        <v>-4826165</v>
      </c>
    </row>
    <row r="393" spans="1:8" x14ac:dyDescent="0.25">
      <c r="A393" t="s">
        <v>8</v>
      </c>
      <c r="B393" t="s">
        <v>9</v>
      </c>
      <c r="C393">
        <v>207.91</v>
      </c>
      <c r="D393">
        <f>-2389961 -4826316</f>
        <v>-7216277</v>
      </c>
      <c r="E393" t="s">
        <v>10</v>
      </c>
      <c r="F393" t="s">
        <v>11</v>
      </c>
      <c r="G393" s="1">
        <v>-2389961</v>
      </c>
      <c r="H393" s="1">
        <v>-4826316</v>
      </c>
    </row>
    <row r="394" spans="1:8" x14ac:dyDescent="0.25">
      <c r="A394" t="s">
        <v>8</v>
      </c>
      <c r="B394" t="s">
        <v>9</v>
      </c>
      <c r="C394">
        <v>207.92</v>
      </c>
      <c r="D394">
        <f>-2389965 -482632</f>
        <v>-2872597</v>
      </c>
      <c r="E394" t="s">
        <v>10</v>
      </c>
      <c r="F394" t="s">
        <v>11</v>
      </c>
      <c r="G394" s="1">
        <v>-2389965</v>
      </c>
      <c r="H394" s="1">
        <v>-482632</v>
      </c>
    </row>
    <row r="395" spans="1:8" x14ac:dyDescent="0.25">
      <c r="A395" t="s">
        <v>8</v>
      </c>
      <c r="B395" t="s">
        <v>9</v>
      </c>
      <c r="C395">
        <v>207.93</v>
      </c>
      <c r="D395">
        <f>-2390017 -482639</f>
        <v>-2872656</v>
      </c>
      <c r="E395" t="s">
        <v>10</v>
      </c>
      <c r="F395" t="s">
        <v>11</v>
      </c>
      <c r="G395" s="1">
        <v>-2390017</v>
      </c>
      <c r="H395" s="1">
        <v>-482639</v>
      </c>
    </row>
    <row r="396" spans="1:8" x14ac:dyDescent="0.25">
      <c r="A396" t="s">
        <v>8</v>
      </c>
      <c r="B396" t="s">
        <v>9</v>
      </c>
      <c r="C396">
        <v>207.94</v>
      </c>
      <c r="D396">
        <f>-239005 -4826447</f>
        <v>-5065452</v>
      </c>
      <c r="E396" t="s">
        <v>10</v>
      </c>
      <c r="F396" t="s">
        <v>11</v>
      </c>
      <c r="G396" s="1">
        <v>-239005</v>
      </c>
      <c r="H396" s="1">
        <v>-4826447</v>
      </c>
    </row>
    <row r="397" spans="1:8" x14ac:dyDescent="0.25">
      <c r="A397" t="s">
        <v>8</v>
      </c>
      <c r="B397" t="s">
        <v>9</v>
      </c>
      <c r="C397">
        <v>207.95</v>
      </c>
      <c r="D397">
        <f>-2390063 -4826477</f>
        <v>-7216540</v>
      </c>
      <c r="E397" t="s">
        <v>10</v>
      </c>
      <c r="F397" t="s">
        <v>11</v>
      </c>
      <c r="G397" s="1">
        <v>-2390063</v>
      </c>
      <c r="H397" s="1">
        <v>-4826477</v>
      </c>
    </row>
    <row r="398" spans="1:8" x14ac:dyDescent="0.25">
      <c r="A398" t="s">
        <v>8</v>
      </c>
      <c r="B398" t="s">
        <v>9</v>
      </c>
      <c r="C398">
        <v>207.96</v>
      </c>
      <c r="D398">
        <f>-2390064 -4826478</f>
        <v>-7216542</v>
      </c>
      <c r="E398" t="s">
        <v>10</v>
      </c>
      <c r="F398" t="s">
        <v>11</v>
      </c>
      <c r="G398" s="1">
        <v>-2390064</v>
      </c>
      <c r="H398" s="1">
        <v>-4826478</v>
      </c>
    </row>
    <row r="399" spans="1:8" x14ac:dyDescent="0.25">
      <c r="A399" t="s">
        <v>8</v>
      </c>
      <c r="B399" t="s">
        <v>9</v>
      </c>
      <c r="C399">
        <v>207.97</v>
      </c>
      <c r="D399">
        <f>-239007 -4826493</f>
        <v>-5065500</v>
      </c>
      <c r="E399" t="s">
        <v>10</v>
      </c>
      <c r="F399" t="s">
        <v>11</v>
      </c>
      <c r="G399" s="1">
        <v>-239007</v>
      </c>
      <c r="H399" s="1">
        <v>-4826493</v>
      </c>
    </row>
    <row r="400" spans="1:8" x14ac:dyDescent="0.25">
      <c r="A400" t="s">
        <v>8</v>
      </c>
      <c r="B400" t="s">
        <v>9</v>
      </c>
      <c r="C400">
        <v>207.98</v>
      </c>
      <c r="D400">
        <f>-2390071 -4826494</f>
        <v>-7216565</v>
      </c>
      <c r="E400" t="s">
        <v>10</v>
      </c>
      <c r="F400" t="s">
        <v>11</v>
      </c>
      <c r="G400" s="1">
        <v>-2390071</v>
      </c>
      <c r="H400" s="1">
        <v>-4826494</v>
      </c>
    </row>
    <row r="401" spans="1:8" x14ac:dyDescent="0.25">
      <c r="A401" t="s">
        <v>8</v>
      </c>
      <c r="B401" t="s">
        <v>9</v>
      </c>
      <c r="C401">
        <v>207.99</v>
      </c>
      <c r="D401">
        <f>-2390091 -4826551</f>
        <v>-7216642</v>
      </c>
      <c r="E401" t="s">
        <v>10</v>
      </c>
      <c r="F401" t="s">
        <v>11</v>
      </c>
      <c r="G401" s="1">
        <v>-2390091</v>
      </c>
      <c r="H401" s="1">
        <v>-4826551</v>
      </c>
    </row>
    <row r="402" spans="1:8" x14ac:dyDescent="0.25">
      <c r="A402" t="s">
        <v>8</v>
      </c>
      <c r="B402" t="s">
        <v>9</v>
      </c>
      <c r="C402">
        <v>208</v>
      </c>
      <c r="D402">
        <f>-2390101 -4826588</f>
        <v>-7216689</v>
      </c>
      <c r="E402" t="s">
        <v>10</v>
      </c>
      <c r="F402" t="s">
        <v>11</v>
      </c>
      <c r="G402" s="1">
        <v>-2390101</v>
      </c>
      <c r="H402" s="1">
        <v>-4826588</v>
      </c>
    </row>
    <row r="403" spans="1:8" x14ac:dyDescent="0.25">
      <c r="A403" t="s">
        <v>8</v>
      </c>
      <c r="B403" t="s">
        <v>9</v>
      </c>
      <c r="C403">
        <v>208.01</v>
      </c>
      <c r="D403">
        <f>-2390113 -4826647</f>
        <v>-7216760</v>
      </c>
      <c r="E403" t="s">
        <v>10</v>
      </c>
      <c r="F403" t="s">
        <v>11</v>
      </c>
      <c r="G403" s="1">
        <v>-2390113</v>
      </c>
      <c r="H403" s="1">
        <v>-4826647</v>
      </c>
    </row>
    <row r="404" spans="1:8" x14ac:dyDescent="0.25">
      <c r="A404" t="s">
        <v>8</v>
      </c>
      <c r="B404" t="s">
        <v>9</v>
      </c>
      <c r="C404">
        <v>208.02</v>
      </c>
      <c r="D404">
        <f>-2390128 -4826741</f>
        <v>-7216869</v>
      </c>
      <c r="E404" t="s">
        <v>10</v>
      </c>
      <c r="F404" t="s">
        <v>11</v>
      </c>
      <c r="G404" s="1">
        <v>-2390128</v>
      </c>
      <c r="H404" s="1">
        <v>-4826741</v>
      </c>
    </row>
    <row r="405" spans="1:8" x14ac:dyDescent="0.25">
      <c r="A405" t="s">
        <v>8</v>
      </c>
      <c r="B405" t="s">
        <v>9</v>
      </c>
      <c r="C405">
        <v>208.03</v>
      </c>
      <c r="D405">
        <f>-2390128 -4826743</f>
        <v>-7216871</v>
      </c>
      <c r="E405" t="s">
        <v>10</v>
      </c>
      <c r="F405" t="s">
        <v>11</v>
      </c>
      <c r="G405" s="1">
        <v>-2390128</v>
      </c>
      <c r="H405" s="1">
        <v>-4826743</v>
      </c>
    </row>
    <row r="406" spans="1:8" x14ac:dyDescent="0.25">
      <c r="A406" t="s">
        <v>8</v>
      </c>
      <c r="B406" t="s">
        <v>9</v>
      </c>
      <c r="C406">
        <v>208.04</v>
      </c>
      <c r="D406">
        <f>-2390137 -4826796</f>
        <v>-7216933</v>
      </c>
      <c r="E406" t="s">
        <v>10</v>
      </c>
      <c r="F406" t="s">
        <v>11</v>
      </c>
      <c r="G406" s="1">
        <v>-2390137</v>
      </c>
      <c r="H406" s="1">
        <v>-4826796</v>
      </c>
    </row>
    <row r="407" spans="1:8" x14ac:dyDescent="0.25">
      <c r="A407" t="s">
        <v>8</v>
      </c>
      <c r="B407" t="s">
        <v>9</v>
      </c>
      <c r="C407">
        <v>208.05</v>
      </c>
      <c r="D407">
        <f>-2390138 -482681</f>
        <v>-2872819</v>
      </c>
      <c r="E407" t="s">
        <v>10</v>
      </c>
      <c r="F407" t="s">
        <v>11</v>
      </c>
      <c r="G407" s="1">
        <v>-2390138</v>
      </c>
      <c r="H407" s="1">
        <v>-482681</v>
      </c>
    </row>
    <row r="408" spans="1:8" x14ac:dyDescent="0.25">
      <c r="A408" t="s">
        <v>8</v>
      </c>
      <c r="B408" t="s">
        <v>9</v>
      </c>
      <c r="C408">
        <v>208.06</v>
      </c>
      <c r="D408">
        <f>-2390152 -4826872</f>
        <v>-7217024</v>
      </c>
      <c r="E408" t="s">
        <v>10</v>
      </c>
      <c r="F408" t="s">
        <v>11</v>
      </c>
      <c r="G408" s="1">
        <v>-2390152</v>
      </c>
      <c r="H408" s="1">
        <v>-4826872</v>
      </c>
    </row>
    <row r="409" spans="1:8" x14ac:dyDescent="0.25">
      <c r="A409" t="s">
        <v>8</v>
      </c>
      <c r="B409" t="s">
        <v>9</v>
      </c>
      <c r="C409">
        <v>208.07</v>
      </c>
      <c r="D409">
        <f>-2390162 -4826904</f>
        <v>-7217066</v>
      </c>
      <c r="E409" t="s">
        <v>10</v>
      </c>
      <c r="F409" t="s">
        <v>11</v>
      </c>
      <c r="G409" s="1">
        <v>-2390162</v>
      </c>
      <c r="H409" s="1">
        <v>-4826904</v>
      </c>
    </row>
    <row r="410" spans="1:8" x14ac:dyDescent="0.25">
      <c r="A410" t="s">
        <v>8</v>
      </c>
      <c r="B410" t="s">
        <v>9</v>
      </c>
      <c r="C410">
        <v>208.08</v>
      </c>
      <c r="D410">
        <f>-2390182 -4826949</f>
        <v>-7217131</v>
      </c>
      <c r="E410" t="s">
        <v>10</v>
      </c>
      <c r="F410" t="s">
        <v>11</v>
      </c>
      <c r="G410" s="1">
        <v>-2390182</v>
      </c>
      <c r="H410" s="1">
        <v>-4826949</v>
      </c>
    </row>
    <row r="411" spans="1:8" x14ac:dyDescent="0.25">
      <c r="A411" t="s">
        <v>8</v>
      </c>
      <c r="B411" t="s">
        <v>9</v>
      </c>
      <c r="C411">
        <v>208.09</v>
      </c>
      <c r="D411">
        <f>-2390198 -4826976</f>
        <v>-7217174</v>
      </c>
      <c r="E411" t="s">
        <v>10</v>
      </c>
      <c r="F411" t="s">
        <v>11</v>
      </c>
      <c r="G411" s="1">
        <v>-2390198</v>
      </c>
      <c r="H411" s="1">
        <v>-4826976</v>
      </c>
    </row>
    <row r="412" spans="1:8" x14ac:dyDescent="0.25">
      <c r="A412" t="s">
        <v>8</v>
      </c>
      <c r="B412" t="s">
        <v>9</v>
      </c>
      <c r="C412">
        <v>208.1</v>
      </c>
      <c r="D412">
        <f>-2390222 -482701</f>
        <v>-2872923</v>
      </c>
      <c r="E412" t="s">
        <v>10</v>
      </c>
      <c r="F412" t="s">
        <v>11</v>
      </c>
      <c r="G412" s="1">
        <v>-2390222</v>
      </c>
      <c r="H412" s="1">
        <v>-482701</v>
      </c>
    </row>
    <row r="413" spans="1:8" x14ac:dyDescent="0.25">
      <c r="A413" t="s">
        <v>8</v>
      </c>
      <c r="B413" t="s">
        <v>9</v>
      </c>
      <c r="C413">
        <v>208.11</v>
      </c>
      <c r="D413">
        <f>-2390258 -4827045</f>
        <v>-7217303</v>
      </c>
      <c r="E413" t="s">
        <v>10</v>
      </c>
      <c r="F413" t="s">
        <v>11</v>
      </c>
      <c r="G413" s="1">
        <v>-2390258</v>
      </c>
      <c r="H413" s="1">
        <v>-4827045</v>
      </c>
    </row>
    <row r="414" spans="1:8" x14ac:dyDescent="0.25">
      <c r="A414" t="s">
        <v>8</v>
      </c>
      <c r="B414" t="s">
        <v>9</v>
      </c>
      <c r="C414">
        <v>208.12</v>
      </c>
      <c r="D414">
        <f>-239029 -4827071</f>
        <v>-5066100</v>
      </c>
      <c r="E414" t="s">
        <v>10</v>
      </c>
      <c r="F414" t="s">
        <v>11</v>
      </c>
      <c r="G414" s="1">
        <v>-239029</v>
      </c>
      <c r="H414" s="1">
        <v>-4827071</v>
      </c>
    </row>
    <row r="415" spans="1:8" x14ac:dyDescent="0.25">
      <c r="A415" t="s">
        <v>8</v>
      </c>
      <c r="B415" t="s">
        <v>9</v>
      </c>
      <c r="C415">
        <v>208.13</v>
      </c>
      <c r="D415">
        <f>-2390316 -4827088</f>
        <v>-7217404</v>
      </c>
      <c r="E415" t="s">
        <v>10</v>
      </c>
      <c r="F415" t="s">
        <v>11</v>
      </c>
      <c r="G415" s="1">
        <v>-2390316</v>
      </c>
      <c r="H415" s="1">
        <v>-4827088</v>
      </c>
    </row>
    <row r="416" spans="1:8" x14ac:dyDescent="0.25">
      <c r="A416" t="s">
        <v>8</v>
      </c>
      <c r="B416" t="s">
        <v>9</v>
      </c>
      <c r="C416">
        <v>208.14</v>
      </c>
      <c r="D416">
        <f>-2390376 -4827117</f>
        <v>-7217493</v>
      </c>
      <c r="E416" t="s">
        <v>10</v>
      </c>
      <c r="F416" t="s">
        <v>11</v>
      </c>
      <c r="G416" s="1">
        <v>-2390376</v>
      </c>
      <c r="H416" s="1">
        <v>-4827117</v>
      </c>
    </row>
    <row r="417" spans="1:8" x14ac:dyDescent="0.25">
      <c r="A417" t="s">
        <v>8</v>
      </c>
      <c r="B417" t="s">
        <v>9</v>
      </c>
      <c r="C417">
        <v>208.15</v>
      </c>
      <c r="D417">
        <f>-2390467 -4827155</f>
        <v>-7217622</v>
      </c>
      <c r="E417" t="s">
        <v>10</v>
      </c>
      <c r="F417" t="s">
        <v>11</v>
      </c>
      <c r="G417" s="1">
        <v>-2390467</v>
      </c>
      <c r="H417" s="1">
        <v>-4827155</v>
      </c>
    </row>
    <row r="418" spans="1:8" x14ac:dyDescent="0.25">
      <c r="A418" t="s">
        <v>8</v>
      </c>
      <c r="B418" t="s">
        <v>9</v>
      </c>
      <c r="C418">
        <v>208.16</v>
      </c>
      <c r="D418">
        <f>-2390512 -4827178</f>
        <v>-7217690</v>
      </c>
      <c r="E418" t="s">
        <v>10</v>
      </c>
      <c r="F418" t="s">
        <v>11</v>
      </c>
      <c r="G418" s="1">
        <v>-2390512</v>
      </c>
      <c r="H418" s="1">
        <v>-4827178</v>
      </c>
    </row>
    <row r="419" spans="1:8" x14ac:dyDescent="0.25">
      <c r="A419" t="s">
        <v>8</v>
      </c>
      <c r="B419" t="s">
        <v>9</v>
      </c>
      <c r="C419">
        <v>208.17</v>
      </c>
      <c r="D419">
        <f>-2390535 -4827194</f>
        <v>-7217729</v>
      </c>
      <c r="E419" t="s">
        <v>10</v>
      </c>
      <c r="F419" t="s">
        <v>11</v>
      </c>
      <c r="G419" s="1">
        <v>-2390535</v>
      </c>
      <c r="H419" s="1">
        <v>-4827194</v>
      </c>
    </row>
    <row r="420" spans="1:8" x14ac:dyDescent="0.25">
      <c r="A420" t="s">
        <v>8</v>
      </c>
      <c r="B420" t="s">
        <v>9</v>
      </c>
      <c r="C420">
        <v>208.18</v>
      </c>
      <c r="D420">
        <f>-2390612 -4827263</f>
        <v>-7217875</v>
      </c>
      <c r="E420" t="s">
        <v>10</v>
      </c>
      <c r="F420" t="s">
        <v>11</v>
      </c>
      <c r="G420" s="1">
        <v>-2390612</v>
      </c>
      <c r="H420" s="1">
        <v>-4827263</v>
      </c>
    </row>
    <row r="421" spans="1:8" x14ac:dyDescent="0.25">
      <c r="A421" t="s">
        <v>8</v>
      </c>
      <c r="B421" t="s">
        <v>9</v>
      </c>
      <c r="C421">
        <v>208.19</v>
      </c>
      <c r="D421">
        <f>-2390629 -482728</f>
        <v>-2873357</v>
      </c>
      <c r="E421" t="s">
        <v>10</v>
      </c>
      <c r="F421" t="s">
        <v>11</v>
      </c>
      <c r="G421" s="1">
        <v>-2390629</v>
      </c>
      <c r="H421" s="1">
        <v>-482728</v>
      </c>
    </row>
    <row r="422" spans="1:8" x14ac:dyDescent="0.25">
      <c r="A422" t="s">
        <v>8</v>
      </c>
      <c r="B422" t="s">
        <v>9</v>
      </c>
      <c r="C422">
        <v>208.2</v>
      </c>
      <c r="D422">
        <f>-2390684 -4827329</f>
        <v>-7218013</v>
      </c>
      <c r="E422" t="s">
        <v>10</v>
      </c>
      <c r="F422" t="s">
        <v>11</v>
      </c>
      <c r="G422" s="1">
        <v>-2390684</v>
      </c>
      <c r="H422" s="1">
        <v>-4827329</v>
      </c>
    </row>
    <row r="423" spans="1:8" x14ac:dyDescent="0.25">
      <c r="A423" t="s">
        <v>8</v>
      </c>
      <c r="B423" t="s">
        <v>9</v>
      </c>
      <c r="C423">
        <v>208.21</v>
      </c>
      <c r="D423">
        <f>-2390719 -4827353</f>
        <v>-7218072</v>
      </c>
      <c r="E423" t="s">
        <v>10</v>
      </c>
      <c r="F423" t="s">
        <v>11</v>
      </c>
      <c r="G423" s="1">
        <v>-2390719</v>
      </c>
      <c r="H423" s="1">
        <v>-4827353</v>
      </c>
    </row>
    <row r="424" spans="1:8" x14ac:dyDescent="0.25">
      <c r="A424" t="s">
        <v>8</v>
      </c>
      <c r="B424" t="s">
        <v>9</v>
      </c>
      <c r="C424">
        <v>208.22</v>
      </c>
      <c r="D424">
        <f>-2390753 -4827371</f>
        <v>-7218124</v>
      </c>
      <c r="E424" t="s">
        <v>10</v>
      </c>
      <c r="F424" t="s">
        <v>11</v>
      </c>
      <c r="G424" s="1">
        <v>-2390753</v>
      </c>
      <c r="H424" s="1">
        <v>-4827371</v>
      </c>
    </row>
    <row r="425" spans="1:8" x14ac:dyDescent="0.25">
      <c r="A425" t="s">
        <v>8</v>
      </c>
      <c r="B425" t="s">
        <v>9</v>
      </c>
      <c r="C425">
        <v>208.23</v>
      </c>
      <c r="D425">
        <f>-239078 -4827382</f>
        <v>-5066460</v>
      </c>
      <c r="E425" t="s">
        <v>10</v>
      </c>
      <c r="F425" t="s">
        <v>11</v>
      </c>
      <c r="G425" s="1">
        <v>-239078</v>
      </c>
      <c r="H425" s="1">
        <v>-4827382</v>
      </c>
    </row>
    <row r="426" spans="1:8" x14ac:dyDescent="0.25">
      <c r="A426" t="s">
        <v>8</v>
      </c>
      <c r="B426" t="s">
        <v>9</v>
      </c>
      <c r="C426">
        <v>208.24</v>
      </c>
      <c r="D426">
        <f>-2390804 -4827389</f>
        <v>-7218193</v>
      </c>
      <c r="E426" t="s">
        <v>10</v>
      </c>
      <c r="F426" t="s">
        <v>11</v>
      </c>
      <c r="G426" s="1">
        <v>-2390804</v>
      </c>
      <c r="H426" s="1">
        <v>-4827389</v>
      </c>
    </row>
    <row r="427" spans="1:8" x14ac:dyDescent="0.25">
      <c r="A427" t="s">
        <v>8</v>
      </c>
      <c r="B427" t="s">
        <v>9</v>
      </c>
      <c r="C427">
        <v>208.25</v>
      </c>
      <c r="D427">
        <f>-2390867 -4827401</f>
        <v>-7218268</v>
      </c>
      <c r="E427" t="s">
        <v>10</v>
      </c>
      <c r="F427" t="s">
        <v>11</v>
      </c>
      <c r="G427" s="1">
        <v>-2390867</v>
      </c>
      <c r="H427" s="1">
        <v>-4827401</v>
      </c>
    </row>
    <row r="428" spans="1:8" x14ac:dyDescent="0.25">
      <c r="A428" t="s">
        <v>8</v>
      </c>
      <c r="B428" t="s">
        <v>9</v>
      </c>
      <c r="C428">
        <v>208.26</v>
      </c>
      <c r="D428">
        <f>-2390926 -4827402</f>
        <v>-7218328</v>
      </c>
      <c r="E428" t="s">
        <v>10</v>
      </c>
      <c r="F428" t="s">
        <v>11</v>
      </c>
      <c r="G428" s="1">
        <v>-2390926</v>
      </c>
      <c r="H428" s="1">
        <v>-4827402</v>
      </c>
    </row>
    <row r="429" spans="1:8" x14ac:dyDescent="0.25">
      <c r="A429" t="s">
        <v>8</v>
      </c>
      <c r="B429" t="s">
        <v>9</v>
      </c>
      <c r="C429">
        <v>208.27</v>
      </c>
      <c r="D429">
        <f>-2391515 -4827367</f>
        <v>-7218882</v>
      </c>
      <c r="E429" t="s">
        <v>10</v>
      </c>
      <c r="F429" t="s">
        <v>11</v>
      </c>
      <c r="G429" s="1">
        <v>-2391515</v>
      </c>
      <c r="H429" s="1">
        <v>-4827367</v>
      </c>
    </row>
    <row r="430" spans="1:8" x14ac:dyDescent="0.25">
      <c r="A430" t="s">
        <v>8</v>
      </c>
      <c r="B430" t="s">
        <v>9</v>
      </c>
      <c r="C430">
        <v>208.28</v>
      </c>
      <c r="D430">
        <f>-2391554 -4827363</f>
        <v>-7218917</v>
      </c>
      <c r="E430" t="s">
        <v>10</v>
      </c>
      <c r="F430" t="s">
        <v>11</v>
      </c>
      <c r="G430" s="1">
        <v>-2391554</v>
      </c>
      <c r="H430" s="1">
        <v>-4827363</v>
      </c>
    </row>
    <row r="431" spans="1:8" x14ac:dyDescent="0.25">
      <c r="A431" t="s">
        <v>8</v>
      </c>
      <c r="B431" t="s">
        <v>9</v>
      </c>
      <c r="C431">
        <v>208.29</v>
      </c>
      <c r="D431">
        <f>-2391735 -4827356</f>
        <v>-7219091</v>
      </c>
      <c r="E431" t="s">
        <v>10</v>
      </c>
      <c r="F431" t="s">
        <v>11</v>
      </c>
      <c r="G431" s="1">
        <v>-2391735</v>
      </c>
      <c r="H431" s="1">
        <v>-4827356</v>
      </c>
    </row>
    <row r="432" spans="1:8" x14ac:dyDescent="0.25">
      <c r="A432" t="s">
        <v>8</v>
      </c>
      <c r="B432" t="s">
        <v>9</v>
      </c>
      <c r="C432">
        <v>208.3</v>
      </c>
      <c r="D432">
        <f>-239176 -4827357</f>
        <v>-5066533</v>
      </c>
      <c r="E432" t="s">
        <v>10</v>
      </c>
      <c r="F432" t="s">
        <v>11</v>
      </c>
      <c r="G432" s="1">
        <v>-239176</v>
      </c>
      <c r="H432" s="1">
        <v>-4827357</v>
      </c>
    </row>
    <row r="433" spans="1:8" x14ac:dyDescent="0.25">
      <c r="A433" t="s">
        <v>8</v>
      </c>
      <c r="B433" t="s">
        <v>9</v>
      </c>
      <c r="C433">
        <v>208.31</v>
      </c>
      <c r="D433">
        <f>-2391784 -482736</f>
        <v>-2874520</v>
      </c>
      <c r="E433" t="s">
        <v>10</v>
      </c>
      <c r="F433" t="s">
        <v>11</v>
      </c>
      <c r="G433" s="1">
        <v>-2391784</v>
      </c>
      <c r="H433" s="1">
        <v>-482736</v>
      </c>
    </row>
    <row r="434" spans="1:8" x14ac:dyDescent="0.25">
      <c r="A434" t="s">
        <v>8</v>
      </c>
      <c r="B434" t="s">
        <v>9</v>
      </c>
      <c r="C434">
        <v>208.32</v>
      </c>
      <c r="D434">
        <f>-2391828 -4827372</f>
        <v>-7219200</v>
      </c>
      <c r="E434" t="s">
        <v>10</v>
      </c>
      <c r="F434" t="s">
        <v>11</v>
      </c>
      <c r="G434" s="1">
        <v>-2391828</v>
      </c>
      <c r="H434" s="1">
        <v>-4827372</v>
      </c>
    </row>
    <row r="435" spans="1:8" x14ac:dyDescent="0.25">
      <c r="A435" t="s">
        <v>8</v>
      </c>
      <c r="B435" t="s">
        <v>9</v>
      </c>
      <c r="C435">
        <v>208.33</v>
      </c>
      <c r="D435">
        <f>-239187 -4827389</f>
        <v>-5066576</v>
      </c>
      <c r="E435" t="s">
        <v>10</v>
      </c>
      <c r="F435" t="s">
        <v>11</v>
      </c>
      <c r="G435" s="1">
        <v>-239187</v>
      </c>
      <c r="H435" s="1">
        <v>-4827389</v>
      </c>
    </row>
    <row r="436" spans="1:8" x14ac:dyDescent="0.25">
      <c r="A436" t="s">
        <v>8</v>
      </c>
      <c r="B436" t="s">
        <v>9</v>
      </c>
      <c r="C436">
        <v>208.34</v>
      </c>
      <c r="D436">
        <f>-2391901 -4827406</f>
        <v>-7219307</v>
      </c>
      <c r="E436" t="s">
        <v>10</v>
      </c>
      <c r="F436" t="s">
        <v>11</v>
      </c>
      <c r="G436" s="1">
        <v>-2391901</v>
      </c>
      <c r="H436" s="1">
        <v>-4827406</v>
      </c>
    </row>
    <row r="437" spans="1:8" x14ac:dyDescent="0.25">
      <c r="A437" t="s">
        <v>8</v>
      </c>
      <c r="B437" t="s">
        <v>9</v>
      </c>
      <c r="C437">
        <v>208.35</v>
      </c>
      <c r="D437">
        <f>-2391924 -4827422</f>
        <v>-7219346</v>
      </c>
      <c r="E437" t="s">
        <v>10</v>
      </c>
      <c r="F437" t="s">
        <v>11</v>
      </c>
      <c r="G437" s="1">
        <v>-2391924</v>
      </c>
      <c r="H437" s="1">
        <v>-4827422</v>
      </c>
    </row>
    <row r="438" spans="1:8" x14ac:dyDescent="0.25">
      <c r="A438" t="s">
        <v>8</v>
      </c>
      <c r="B438" t="s">
        <v>9</v>
      </c>
      <c r="C438">
        <v>208.36</v>
      </c>
      <c r="D438">
        <f>-2391949 -4827443</f>
        <v>-7219392</v>
      </c>
      <c r="E438" t="s">
        <v>10</v>
      </c>
      <c r="F438" t="s">
        <v>11</v>
      </c>
      <c r="G438" s="1">
        <v>-2391949</v>
      </c>
      <c r="H438" s="1">
        <v>-4827443</v>
      </c>
    </row>
    <row r="439" spans="1:8" x14ac:dyDescent="0.25">
      <c r="A439" t="s">
        <v>8</v>
      </c>
      <c r="B439" t="s">
        <v>9</v>
      </c>
      <c r="C439">
        <v>208.37</v>
      </c>
      <c r="D439">
        <f>-2391972 -4827467</f>
        <v>-7219439</v>
      </c>
      <c r="E439" t="s">
        <v>10</v>
      </c>
      <c r="F439" t="s">
        <v>11</v>
      </c>
      <c r="G439" s="1">
        <v>-2391972</v>
      </c>
      <c r="H439" s="1">
        <v>-4827467</v>
      </c>
    </row>
    <row r="440" spans="1:8" x14ac:dyDescent="0.25">
      <c r="A440" t="s">
        <v>8</v>
      </c>
      <c r="B440" t="s">
        <v>9</v>
      </c>
      <c r="C440">
        <v>208.38</v>
      </c>
      <c r="D440">
        <f>-2391991 -482749</f>
        <v>-2874740</v>
      </c>
      <c r="E440" t="s">
        <v>10</v>
      </c>
      <c r="F440" t="s">
        <v>11</v>
      </c>
      <c r="G440" s="1">
        <v>-2391991</v>
      </c>
      <c r="H440" s="1">
        <v>-482749</v>
      </c>
    </row>
    <row r="441" spans="1:8" x14ac:dyDescent="0.25">
      <c r="A441" t="s">
        <v>8</v>
      </c>
      <c r="B441" t="s">
        <v>9</v>
      </c>
      <c r="C441">
        <v>208.39</v>
      </c>
      <c r="D441">
        <f>-2392013 -4827524</f>
        <v>-7219537</v>
      </c>
      <c r="E441" t="s">
        <v>10</v>
      </c>
      <c r="F441" t="s">
        <v>11</v>
      </c>
      <c r="G441" s="1">
        <v>-2392013</v>
      </c>
      <c r="H441" s="1">
        <v>-4827524</v>
      </c>
    </row>
    <row r="442" spans="1:8" x14ac:dyDescent="0.25">
      <c r="A442" t="s">
        <v>8</v>
      </c>
      <c r="B442" t="s">
        <v>9</v>
      </c>
      <c r="C442">
        <v>208.4</v>
      </c>
      <c r="D442">
        <f>-2392059 -4827606</f>
        <v>-7219665</v>
      </c>
      <c r="E442" t="s">
        <v>10</v>
      </c>
      <c r="F442" t="s">
        <v>11</v>
      </c>
      <c r="G442" s="1">
        <v>-2392059</v>
      </c>
      <c r="H442" s="1">
        <v>-4827606</v>
      </c>
    </row>
    <row r="443" spans="1:8" x14ac:dyDescent="0.25">
      <c r="A443" t="s">
        <v>8</v>
      </c>
      <c r="B443" t="s">
        <v>9</v>
      </c>
      <c r="C443">
        <v>208.41</v>
      </c>
      <c r="D443">
        <f>-2392132 -482775</f>
        <v>-2874907</v>
      </c>
      <c r="E443" t="s">
        <v>10</v>
      </c>
      <c r="F443" t="s">
        <v>11</v>
      </c>
      <c r="G443" s="1">
        <v>-2392132</v>
      </c>
      <c r="H443" s="1">
        <v>-482775</v>
      </c>
    </row>
    <row r="444" spans="1:8" x14ac:dyDescent="0.25">
      <c r="A444" t="s">
        <v>8</v>
      </c>
      <c r="B444" t="s">
        <v>9</v>
      </c>
      <c r="C444">
        <v>208.42</v>
      </c>
      <c r="D444">
        <f>-239217 -4827831</f>
        <v>-5067048</v>
      </c>
      <c r="E444" t="s">
        <v>10</v>
      </c>
      <c r="F444" t="s">
        <v>11</v>
      </c>
      <c r="G444" s="1">
        <v>-239217</v>
      </c>
      <c r="H444" s="1">
        <v>-4827831</v>
      </c>
    </row>
    <row r="445" spans="1:8" x14ac:dyDescent="0.25">
      <c r="A445" t="s">
        <v>8</v>
      </c>
      <c r="B445" t="s">
        <v>9</v>
      </c>
      <c r="C445">
        <v>208.43</v>
      </c>
      <c r="D445">
        <f>-2392211 -482791</f>
        <v>-2875002</v>
      </c>
      <c r="E445" t="s">
        <v>10</v>
      </c>
      <c r="F445" t="s">
        <v>11</v>
      </c>
      <c r="G445" s="1">
        <v>-2392211</v>
      </c>
      <c r="H445" s="1">
        <v>-482791</v>
      </c>
    </row>
    <row r="446" spans="1:8" x14ac:dyDescent="0.25">
      <c r="A446" t="s">
        <v>8</v>
      </c>
      <c r="B446" t="s">
        <v>9</v>
      </c>
      <c r="C446">
        <v>208.44</v>
      </c>
      <c r="D446">
        <f>-2392248 -4827972</f>
        <v>-7220220</v>
      </c>
      <c r="E446" t="s">
        <v>10</v>
      </c>
      <c r="F446" t="s">
        <v>11</v>
      </c>
      <c r="G446" s="1">
        <v>-2392248</v>
      </c>
      <c r="H446" s="1">
        <v>-4827972</v>
      </c>
    </row>
    <row r="447" spans="1:8" x14ac:dyDescent="0.25">
      <c r="A447" t="s">
        <v>8</v>
      </c>
      <c r="B447" t="s">
        <v>9</v>
      </c>
      <c r="C447">
        <v>208.45</v>
      </c>
      <c r="D447">
        <f>-2392287 -4828027</f>
        <v>-7220314</v>
      </c>
      <c r="E447" t="s">
        <v>10</v>
      </c>
      <c r="F447" t="s">
        <v>11</v>
      </c>
      <c r="G447" s="1">
        <v>-2392287</v>
      </c>
      <c r="H447" s="1">
        <v>-4828027</v>
      </c>
    </row>
    <row r="448" spans="1:8" x14ac:dyDescent="0.25">
      <c r="A448" t="s">
        <v>8</v>
      </c>
      <c r="B448" t="s">
        <v>9</v>
      </c>
      <c r="C448">
        <v>208.46</v>
      </c>
      <c r="D448">
        <f>-2392334 -4828104</f>
        <v>-7220438</v>
      </c>
      <c r="E448" t="s">
        <v>10</v>
      </c>
      <c r="F448" t="s">
        <v>11</v>
      </c>
      <c r="G448" s="1">
        <v>-2392334</v>
      </c>
      <c r="H448" s="1">
        <v>-4828104</v>
      </c>
    </row>
    <row r="449" spans="1:8" x14ac:dyDescent="0.25">
      <c r="A449" t="s">
        <v>8</v>
      </c>
      <c r="B449" t="s">
        <v>9</v>
      </c>
      <c r="C449">
        <v>208.47</v>
      </c>
      <c r="D449">
        <f>-2392348 -4828131</f>
        <v>-7220479</v>
      </c>
      <c r="E449" t="s">
        <v>10</v>
      </c>
      <c r="F449" t="s">
        <v>11</v>
      </c>
      <c r="G449" s="1">
        <v>-2392348</v>
      </c>
      <c r="H449" s="1">
        <v>-4828131</v>
      </c>
    </row>
    <row r="450" spans="1:8" x14ac:dyDescent="0.25">
      <c r="A450" t="s">
        <v>8</v>
      </c>
      <c r="B450" t="s">
        <v>9</v>
      </c>
      <c r="C450">
        <v>208.48</v>
      </c>
      <c r="D450">
        <f>-2392379 -4828198</f>
        <v>-7220577</v>
      </c>
      <c r="E450" t="s">
        <v>10</v>
      </c>
      <c r="F450" t="s">
        <v>11</v>
      </c>
      <c r="G450" s="1">
        <v>-2392379</v>
      </c>
      <c r="H450" s="1">
        <v>-4828198</v>
      </c>
    </row>
    <row r="451" spans="1:8" x14ac:dyDescent="0.25">
      <c r="A451" t="s">
        <v>8</v>
      </c>
      <c r="B451" t="s">
        <v>9</v>
      </c>
      <c r="C451">
        <v>208.49</v>
      </c>
      <c r="D451">
        <f>-2392402 -482826</f>
        <v>-2875228</v>
      </c>
      <c r="E451" t="s">
        <v>10</v>
      </c>
      <c r="F451" t="s">
        <v>11</v>
      </c>
      <c r="G451" s="1">
        <v>-2392402</v>
      </c>
      <c r="H451" s="1">
        <v>-482826</v>
      </c>
    </row>
    <row r="452" spans="1:8" x14ac:dyDescent="0.25">
      <c r="A452" t="s">
        <v>8</v>
      </c>
      <c r="B452" t="s">
        <v>9</v>
      </c>
      <c r="C452">
        <v>208.5</v>
      </c>
      <c r="D452">
        <f>-2392452 -4828425</f>
        <v>-7220877</v>
      </c>
      <c r="E452" t="s">
        <v>10</v>
      </c>
      <c r="F452" t="s">
        <v>11</v>
      </c>
      <c r="G452" s="1">
        <v>-2392452</v>
      </c>
      <c r="H452" s="1">
        <v>-4828425</v>
      </c>
    </row>
    <row r="453" spans="1:8" x14ac:dyDescent="0.25">
      <c r="A453" t="s">
        <v>8</v>
      </c>
      <c r="B453" t="s">
        <v>9</v>
      </c>
      <c r="C453">
        <v>208.51</v>
      </c>
      <c r="D453">
        <f>-2392581 -4828771</f>
        <v>-7221352</v>
      </c>
      <c r="E453" t="s">
        <v>10</v>
      </c>
      <c r="F453" t="s">
        <v>11</v>
      </c>
      <c r="G453" s="1">
        <v>-2392581</v>
      </c>
      <c r="H453" s="1">
        <v>-4828771</v>
      </c>
    </row>
    <row r="454" spans="1:8" x14ac:dyDescent="0.25">
      <c r="A454" t="s">
        <v>8</v>
      </c>
      <c r="B454" t="s">
        <v>9</v>
      </c>
      <c r="C454">
        <v>208.52</v>
      </c>
      <c r="D454">
        <f>-2392587 -4828784</f>
        <v>-7221371</v>
      </c>
      <c r="E454" t="s">
        <v>10</v>
      </c>
      <c r="F454" t="s">
        <v>11</v>
      </c>
      <c r="G454" s="1">
        <v>-2392587</v>
      </c>
      <c r="H454" s="1">
        <v>-4828784</v>
      </c>
    </row>
    <row r="455" spans="1:8" x14ac:dyDescent="0.25">
      <c r="A455" t="s">
        <v>8</v>
      </c>
      <c r="B455" t="s">
        <v>9</v>
      </c>
      <c r="C455">
        <v>208.53</v>
      </c>
      <c r="D455">
        <f>-2392588 -4828789</f>
        <v>-7221377</v>
      </c>
      <c r="E455" t="s">
        <v>10</v>
      </c>
      <c r="F455" t="s">
        <v>11</v>
      </c>
      <c r="G455" s="1">
        <v>-2392588</v>
      </c>
      <c r="H455" s="1">
        <v>-4828789</v>
      </c>
    </row>
    <row r="456" spans="1:8" x14ac:dyDescent="0.25">
      <c r="A456" t="s">
        <v>8</v>
      </c>
      <c r="B456" t="s">
        <v>9</v>
      </c>
      <c r="C456">
        <v>208.54</v>
      </c>
      <c r="D456">
        <f>-2392672 -4829013</f>
        <v>-7221685</v>
      </c>
      <c r="E456" t="s">
        <v>10</v>
      </c>
      <c r="F456" t="s">
        <v>11</v>
      </c>
      <c r="G456" s="1">
        <v>-2392672</v>
      </c>
      <c r="H456" s="1">
        <v>-4829013</v>
      </c>
    </row>
    <row r="457" spans="1:8" x14ac:dyDescent="0.25">
      <c r="A457" t="s">
        <v>8</v>
      </c>
      <c r="B457" t="s">
        <v>9</v>
      </c>
      <c r="C457">
        <v>208.55</v>
      </c>
      <c r="D457">
        <f>-2392785 -4829296</f>
        <v>-7222081</v>
      </c>
      <c r="E457" t="s">
        <v>10</v>
      </c>
      <c r="F457" t="s">
        <v>11</v>
      </c>
      <c r="G457" s="1">
        <v>-2392785</v>
      </c>
      <c r="H457" s="1">
        <v>-4829296</v>
      </c>
    </row>
    <row r="458" spans="1:8" x14ac:dyDescent="0.25">
      <c r="A458" t="s">
        <v>8</v>
      </c>
      <c r="B458" t="s">
        <v>9</v>
      </c>
      <c r="C458">
        <v>208.56</v>
      </c>
      <c r="D458">
        <f>-2392831 -4829421</f>
        <v>-7222252</v>
      </c>
      <c r="E458" t="s">
        <v>10</v>
      </c>
      <c r="F458" t="s">
        <v>11</v>
      </c>
      <c r="G458" s="1">
        <v>-2392831</v>
      </c>
      <c r="H458" s="1">
        <v>-4829421</v>
      </c>
    </row>
    <row r="459" spans="1:8" x14ac:dyDescent="0.25">
      <c r="A459" t="s">
        <v>8</v>
      </c>
      <c r="B459" t="s">
        <v>9</v>
      </c>
      <c r="C459">
        <v>208.57</v>
      </c>
      <c r="D459">
        <f>-2392838 -4829444</f>
        <v>-7222282</v>
      </c>
      <c r="E459" t="s">
        <v>10</v>
      </c>
      <c r="F459" t="s">
        <v>11</v>
      </c>
      <c r="G459" s="1">
        <v>-2392838</v>
      </c>
      <c r="H459" s="1">
        <v>-4829444</v>
      </c>
    </row>
    <row r="460" spans="1:8" x14ac:dyDescent="0.25">
      <c r="A460" t="s">
        <v>8</v>
      </c>
      <c r="B460" t="s">
        <v>9</v>
      </c>
      <c r="C460">
        <v>208.58</v>
      </c>
      <c r="D460">
        <f>-2392844 -482947</f>
        <v>-2875791</v>
      </c>
      <c r="E460" t="s">
        <v>10</v>
      </c>
      <c r="F460" t="s">
        <v>11</v>
      </c>
      <c r="G460" s="1">
        <v>-2392844</v>
      </c>
      <c r="H460" s="1">
        <v>-482947</v>
      </c>
    </row>
    <row r="461" spans="1:8" x14ac:dyDescent="0.25">
      <c r="A461" t="s">
        <v>8</v>
      </c>
      <c r="B461" t="s">
        <v>9</v>
      </c>
      <c r="C461">
        <v>208.59</v>
      </c>
      <c r="D461">
        <f>-2392851 -4829515</f>
        <v>-7222366</v>
      </c>
      <c r="E461" t="s">
        <v>10</v>
      </c>
      <c r="F461" t="s">
        <v>11</v>
      </c>
      <c r="G461" s="1">
        <v>-2392851</v>
      </c>
      <c r="H461" s="1">
        <v>-4829515</v>
      </c>
    </row>
    <row r="462" spans="1:8" x14ac:dyDescent="0.25">
      <c r="A462" t="s">
        <v>8</v>
      </c>
      <c r="B462" t="s">
        <v>9</v>
      </c>
      <c r="C462">
        <v>208.6</v>
      </c>
      <c r="D462">
        <f>-2392859 -482963</f>
        <v>-2875822</v>
      </c>
      <c r="E462" t="s">
        <v>10</v>
      </c>
      <c r="F462" t="s">
        <v>11</v>
      </c>
      <c r="G462" s="1">
        <v>-2392859</v>
      </c>
      <c r="H462" s="1">
        <v>-482963</v>
      </c>
    </row>
    <row r="463" spans="1:8" x14ac:dyDescent="0.25">
      <c r="A463" t="s">
        <v>8</v>
      </c>
      <c r="B463" t="s">
        <v>9</v>
      </c>
      <c r="C463">
        <v>208.61</v>
      </c>
      <c r="D463">
        <f>-2392863 -4829657</f>
        <v>-7222520</v>
      </c>
      <c r="E463" t="s">
        <v>10</v>
      </c>
      <c r="F463" t="s">
        <v>11</v>
      </c>
      <c r="G463" s="1">
        <v>-2392863</v>
      </c>
      <c r="H463" s="1">
        <v>-4829657</v>
      </c>
    </row>
    <row r="464" spans="1:8" x14ac:dyDescent="0.25">
      <c r="A464" t="s">
        <v>8</v>
      </c>
      <c r="B464" t="s">
        <v>9</v>
      </c>
      <c r="C464">
        <v>208.62</v>
      </c>
      <c r="D464">
        <f>-2392876 -4829712</f>
        <v>-7222588</v>
      </c>
      <c r="E464" t="s">
        <v>10</v>
      </c>
      <c r="F464" t="s">
        <v>11</v>
      </c>
      <c r="G464" s="1">
        <v>-2392876</v>
      </c>
      <c r="H464" s="1">
        <v>-4829712</v>
      </c>
    </row>
    <row r="465" spans="1:8" x14ac:dyDescent="0.25">
      <c r="A465" t="s">
        <v>8</v>
      </c>
      <c r="B465" t="s">
        <v>9</v>
      </c>
      <c r="C465">
        <v>208.63</v>
      </c>
      <c r="D465">
        <f>-2392887 -4829743</f>
        <v>-7222630</v>
      </c>
      <c r="E465" t="s">
        <v>10</v>
      </c>
      <c r="F465" t="s">
        <v>11</v>
      </c>
      <c r="G465" s="1">
        <v>-2392887</v>
      </c>
      <c r="H465" s="1">
        <v>-4829743</v>
      </c>
    </row>
    <row r="466" spans="1:8" x14ac:dyDescent="0.25">
      <c r="A466" t="s">
        <v>8</v>
      </c>
      <c r="B466" t="s">
        <v>9</v>
      </c>
      <c r="C466">
        <v>208.64</v>
      </c>
      <c r="D466">
        <f>-2392903 -4829777</f>
        <v>-7222680</v>
      </c>
      <c r="E466" t="s">
        <v>10</v>
      </c>
      <c r="F466" t="s">
        <v>11</v>
      </c>
      <c r="G466" s="1">
        <v>-2392903</v>
      </c>
      <c r="H466" s="1">
        <v>-4829777</v>
      </c>
    </row>
    <row r="467" spans="1:8" x14ac:dyDescent="0.25">
      <c r="A467" t="s">
        <v>8</v>
      </c>
      <c r="B467" t="s">
        <v>9</v>
      </c>
      <c r="C467">
        <v>208.65</v>
      </c>
      <c r="D467">
        <f>-2392928 -4829816</f>
        <v>-7222744</v>
      </c>
      <c r="E467" t="s">
        <v>10</v>
      </c>
      <c r="F467" t="s">
        <v>11</v>
      </c>
      <c r="G467" s="1">
        <v>-2392928</v>
      </c>
      <c r="H467" s="1">
        <v>-4829816</v>
      </c>
    </row>
    <row r="468" spans="1:8" x14ac:dyDescent="0.25">
      <c r="A468" t="s">
        <v>8</v>
      </c>
      <c r="B468" t="s">
        <v>9</v>
      </c>
      <c r="C468">
        <v>208.66</v>
      </c>
      <c r="D468">
        <f>-2392941 -4829833</f>
        <v>-7222774</v>
      </c>
      <c r="E468" t="s">
        <v>10</v>
      </c>
      <c r="F468" t="s">
        <v>11</v>
      </c>
      <c r="G468" s="1">
        <v>-2392941</v>
      </c>
      <c r="H468" s="1">
        <v>-4829833</v>
      </c>
    </row>
    <row r="469" spans="1:8" x14ac:dyDescent="0.25">
      <c r="A469" t="s">
        <v>8</v>
      </c>
      <c r="B469" t="s">
        <v>9</v>
      </c>
      <c r="C469">
        <v>208.67</v>
      </c>
      <c r="D469">
        <f>-2392963 -4829858</f>
        <v>-7222821</v>
      </c>
      <c r="E469" t="s">
        <v>10</v>
      </c>
      <c r="F469" t="s">
        <v>11</v>
      </c>
      <c r="G469" s="1">
        <v>-2392963</v>
      </c>
      <c r="H469" s="1">
        <v>-4829858</v>
      </c>
    </row>
    <row r="470" spans="1:8" x14ac:dyDescent="0.25">
      <c r="A470" t="s">
        <v>8</v>
      </c>
      <c r="B470" t="s">
        <v>9</v>
      </c>
      <c r="C470">
        <v>208.68</v>
      </c>
      <c r="D470">
        <f>-2392984 -4829879</f>
        <v>-7222863</v>
      </c>
      <c r="E470" t="s">
        <v>10</v>
      </c>
      <c r="F470" t="s">
        <v>11</v>
      </c>
      <c r="G470" s="1">
        <v>-2392984</v>
      </c>
      <c r="H470" s="1">
        <v>-4829879</v>
      </c>
    </row>
    <row r="471" spans="1:8" x14ac:dyDescent="0.25">
      <c r="A471" t="s">
        <v>8</v>
      </c>
      <c r="B471" t="s">
        <v>9</v>
      </c>
      <c r="C471">
        <v>208.69</v>
      </c>
      <c r="D471">
        <f>-2393006 -4829896</f>
        <v>-7222902</v>
      </c>
      <c r="E471" t="s">
        <v>10</v>
      </c>
      <c r="F471" t="s">
        <v>11</v>
      </c>
      <c r="G471" s="1">
        <v>-2393006</v>
      </c>
      <c r="H471" s="1">
        <v>-4829896</v>
      </c>
    </row>
    <row r="472" spans="1:8" x14ac:dyDescent="0.25">
      <c r="A472" t="s">
        <v>8</v>
      </c>
      <c r="B472" t="s">
        <v>9</v>
      </c>
      <c r="C472">
        <v>208.7</v>
      </c>
      <c r="D472">
        <f>-2393017 -4829906</f>
        <v>-7222923</v>
      </c>
      <c r="E472" t="s">
        <v>10</v>
      </c>
      <c r="F472" t="s">
        <v>11</v>
      </c>
      <c r="G472" s="1">
        <v>-2393017</v>
      </c>
      <c r="H472" s="1">
        <v>-4829906</v>
      </c>
    </row>
    <row r="473" spans="1:8" x14ac:dyDescent="0.25">
      <c r="A473" t="s">
        <v>8</v>
      </c>
      <c r="B473" t="s">
        <v>9</v>
      </c>
      <c r="C473">
        <v>208.71</v>
      </c>
      <c r="D473">
        <f>-2393116 -4829974</f>
        <v>-7223090</v>
      </c>
      <c r="E473" t="s">
        <v>10</v>
      </c>
      <c r="F473" t="s">
        <v>11</v>
      </c>
      <c r="G473" s="1">
        <v>-2393116</v>
      </c>
      <c r="H473" s="1">
        <v>-4829974</v>
      </c>
    </row>
    <row r="474" spans="1:8" x14ac:dyDescent="0.25">
      <c r="A474" t="s">
        <v>8</v>
      </c>
      <c r="B474" t="s">
        <v>9</v>
      </c>
      <c r="C474">
        <v>208.72</v>
      </c>
      <c r="D474">
        <f>-2393134 -4829989</f>
        <v>-7223123</v>
      </c>
      <c r="E474" t="s">
        <v>10</v>
      </c>
      <c r="F474" t="s">
        <v>11</v>
      </c>
      <c r="G474" s="1">
        <v>-2393134</v>
      </c>
      <c r="H474" s="1">
        <v>-4829989</v>
      </c>
    </row>
    <row r="475" spans="1:8" x14ac:dyDescent="0.25">
      <c r="A475" t="s">
        <v>8</v>
      </c>
      <c r="B475" t="s">
        <v>9</v>
      </c>
      <c r="C475">
        <v>208.73</v>
      </c>
      <c r="D475">
        <f>-2393165 -4830018</f>
        <v>-7223183</v>
      </c>
      <c r="E475" t="s">
        <v>10</v>
      </c>
      <c r="F475" t="s">
        <v>11</v>
      </c>
      <c r="G475" s="1">
        <v>-2393165</v>
      </c>
      <c r="H475" s="1">
        <v>-4830018</v>
      </c>
    </row>
    <row r="476" spans="1:8" x14ac:dyDescent="0.25">
      <c r="A476" t="s">
        <v>8</v>
      </c>
      <c r="B476" t="s">
        <v>9</v>
      </c>
      <c r="C476">
        <v>208.74</v>
      </c>
      <c r="D476">
        <f>-2393183 -4830039</f>
        <v>-7223222</v>
      </c>
      <c r="E476" t="s">
        <v>10</v>
      </c>
      <c r="F476" t="s">
        <v>11</v>
      </c>
      <c r="G476" s="1">
        <v>-2393183</v>
      </c>
      <c r="H476" s="1">
        <v>-4830039</v>
      </c>
    </row>
    <row r="477" spans="1:8" x14ac:dyDescent="0.25">
      <c r="A477" t="s">
        <v>8</v>
      </c>
      <c r="B477" t="s">
        <v>9</v>
      </c>
      <c r="C477">
        <v>208.75</v>
      </c>
      <c r="D477">
        <f>-2393292 -4830187</f>
        <v>-7223479</v>
      </c>
      <c r="E477" t="s">
        <v>10</v>
      </c>
      <c r="F477" t="s">
        <v>11</v>
      </c>
      <c r="G477" s="1">
        <v>-2393292</v>
      </c>
      <c r="H477" s="1">
        <v>-4830187</v>
      </c>
    </row>
    <row r="478" spans="1:8" x14ac:dyDescent="0.25">
      <c r="A478" t="s">
        <v>8</v>
      </c>
      <c r="B478" t="s">
        <v>9</v>
      </c>
      <c r="C478">
        <v>208.76</v>
      </c>
      <c r="D478">
        <f>-2393322 -4830222</f>
        <v>-7223544</v>
      </c>
      <c r="E478" t="s">
        <v>10</v>
      </c>
      <c r="F478" t="s">
        <v>11</v>
      </c>
      <c r="G478" s="1">
        <v>-2393322</v>
      </c>
      <c r="H478" s="1">
        <v>-4830222</v>
      </c>
    </row>
    <row r="479" spans="1:8" x14ac:dyDescent="0.25">
      <c r="A479" t="s">
        <v>8</v>
      </c>
      <c r="B479" t="s">
        <v>9</v>
      </c>
      <c r="C479">
        <v>208.77</v>
      </c>
      <c r="D479">
        <f>-2393335 -4830235</f>
        <v>-7223570</v>
      </c>
      <c r="E479" t="s">
        <v>10</v>
      </c>
      <c r="F479" t="s">
        <v>11</v>
      </c>
      <c r="G479" s="1">
        <v>-2393335</v>
      </c>
      <c r="H479" s="1">
        <v>-4830235</v>
      </c>
    </row>
    <row r="480" spans="1:8" x14ac:dyDescent="0.25">
      <c r="A480" t="s">
        <v>8</v>
      </c>
      <c r="B480" t="s">
        <v>9</v>
      </c>
      <c r="C480">
        <v>208.78</v>
      </c>
      <c r="D480">
        <f>-2393369 -4830262</f>
        <v>-7223631</v>
      </c>
      <c r="E480" t="s">
        <v>10</v>
      </c>
      <c r="F480" t="s">
        <v>11</v>
      </c>
      <c r="G480" s="1">
        <v>-2393369</v>
      </c>
      <c r="H480" s="1">
        <v>-4830262</v>
      </c>
    </row>
    <row r="481" spans="1:8" x14ac:dyDescent="0.25">
      <c r="A481" t="s">
        <v>8</v>
      </c>
      <c r="B481" t="s">
        <v>9</v>
      </c>
      <c r="C481">
        <v>208.79</v>
      </c>
      <c r="D481">
        <f>-2393405 -4830285</f>
        <v>-7223690</v>
      </c>
      <c r="E481" t="s">
        <v>10</v>
      </c>
      <c r="F481" t="s">
        <v>11</v>
      </c>
      <c r="G481" s="1">
        <v>-2393405</v>
      </c>
      <c r="H481" s="1">
        <v>-4830285</v>
      </c>
    </row>
    <row r="482" spans="1:8" x14ac:dyDescent="0.25">
      <c r="A482" t="s">
        <v>8</v>
      </c>
      <c r="B482" t="s">
        <v>9</v>
      </c>
      <c r="C482">
        <v>208.8</v>
      </c>
      <c r="D482">
        <f>-2393422 -4830294</f>
        <v>-7223716</v>
      </c>
      <c r="E482" t="s">
        <v>10</v>
      </c>
      <c r="F482" t="s">
        <v>11</v>
      </c>
      <c r="G482" s="1">
        <v>-2393422</v>
      </c>
      <c r="H482" s="1">
        <v>-4830294</v>
      </c>
    </row>
    <row r="483" spans="1:8" x14ac:dyDescent="0.25">
      <c r="A483" t="s">
        <v>8</v>
      </c>
      <c r="B483" t="s">
        <v>9</v>
      </c>
      <c r="C483">
        <v>208.81</v>
      </c>
      <c r="D483">
        <f>-2393457 -4830308</f>
        <v>-7223765</v>
      </c>
      <c r="E483" t="s">
        <v>10</v>
      </c>
      <c r="F483" t="s">
        <v>11</v>
      </c>
      <c r="G483" s="1">
        <v>-2393457</v>
      </c>
      <c r="H483" s="1">
        <v>-4830308</v>
      </c>
    </row>
    <row r="484" spans="1:8" x14ac:dyDescent="0.25">
      <c r="A484" t="s">
        <v>8</v>
      </c>
      <c r="B484" t="s">
        <v>9</v>
      </c>
      <c r="C484">
        <v>208.82</v>
      </c>
      <c r="D484">
        <f>-2393489 -4830318</f>
        <v>-7223807</v>
      </c>
      <c r="E484" t="s">
        <v>10</v>
      </c>
      <c r="F484" t="s">
        <v>11</v>
      </c>
      <c r="G484" s="1">
        <v>-2393489</v>
      </c>
      <c r="H484" s="1">
        <v>-4830318</v>
      </c>
    </row>
    <row r="485" spans="1:8" x14ac:dyDescent="0.25">
      <c r="A485" t="s">
        <v>8</v>
      </c>
      <c r="B485" t="s">
        <v>9</v>
      </c>
      <c r="C485">
        <v>208.83</v>
      </c>
      <c r="D485">
        <f>-2393506 -4830322</f>
        <v>-7223828</v>
      </c>
      <c r="E485" t="s">
        <v>10</v>
      </c>
      <c r="F485" t="s">
        <v>11</v>
      </c>
      <c r="G485" s="1">
        <v>-2393506</v>
      </c>
      <c r="H485" s="1">
        <v>-4830322</v>
      </c>
    </row>
    <row r="486" spans="1:8" x14ac:dyDescent="0.25">
      <c r="A486" t="s">
        <v>8</v>
      </c>
      <c r="B486" t="s">
        <v>9</v>
      </c>
      <c r="C486">
        <v>208.84</v>
      </c>
      <c r="D486">
        <f>-2393551 -4830326</f>
        <v>-7223877</v>
      </c>
      <c r="E486" t="s">
        <v>10</v>
      </c>
      <c r="F486" t="s">
        <v>11</v>
      </c>
      <c r="G486" s="1">
        <v>-2393551</v>
      </c>
      <c r="H486" s="1">
        <v>-4830326</v>
      </c>
    </row>
    <row r="487" spans="1:8" x14ac:dyDescent="0.25">
      <c r="A487" t="s">
        <v>8</v>
      </c>
      <c r="B487" t="s">
        <v>9</v>
      </c>
      <c r="C487">
        <v>208.85</v>
      </c>
      <c r="D487">
        <f>-2393629 -4830324</f>
        <v>-7223953</v>
      </c>
      <c r="E487" t="s">
        <v>10</v>
      </c>
      <c r="F487" t="s">
        <v>11</v>
      </c>
      <c r="G487" s="1">
        <v>-2393629</v>
      </c>
      <c r="H487" s="1">
        <v>-4830324</v>
      </c>
    </row>
    <row r="488" spans="1:8" x14ac:dyDescent="0.25">
      <c r="A488" t="s">
        <v>8</v>
      </c>
      <c r="B488" t="s">
        <v>9</v>
      </c>
      <c r="C488">
        <v>208.86</v>
      </c>
      <c r="D488">
        <f>-2393752 -4830312</f>
        <v>-7224064</v>
      </c>
      <c r="E488" t="s">
        <v>10</v>
      </c>
      <c r="F488" t="s">
        <v>11</v>
      </c>
      <c r="G488" s="1">
        <v>-2393752</v>
      </c>
      <c r="H488" s="1">
        <v>-4830312</v>
      </c>
    </row>
    <row r="489" spans="1:8" x14ac:dyDescent="0.25">
      <c r="A489" t="s">
        <v>8</v>
      </c>
      <c r="B489" t="s">
        <v>9</v>
      </c>
      <c r="C489">
        <v>208.87</v>
      </c>
      <c r="D489">
        <f>-2393823 -4830309</f>
        <v>-7224132</v>
      </c>
      <c r="E489" t="s">
        <v>10</v>
      </c>
      <c r="F489" t="s">
        <v>11</v>
      </c>
      <c r="G489" s="1">
        <v>-2393823</v>
      </c>
      <c r="H489" s="1">
        <v>-4830309</v>
      </c>
    </row>
    <row r="490" spans="1:8" x14ac:dyDescent="0.25">
      <c r="A490" t="s">
        <v>8</v>
      </c>
      <c r="B490" t="s">
        <v>9</v>
      </c>
      <c r="C490">
        <v>208.88</v>
      </c>
      <c r="D490">
        <f>-2393843 -483031</f>
        <v>-2876874</v>
      </c>
      <c r="E490" t="s">
        <v>10</v>
      </c>
      <c r="F490" t="s">
        <v>11</v>
      </c>
      <c r="G490" s="1">
        <v>-2393843</v>
      </c>
      <c r="H490" s="1">
        <v>-483031</v>
      </c>
    </row>
    <row r="491" spans="1:8" x14ac:dyDescent="0.25">
      <c r="A491" t="s">
        <v>8</v>
      </c>
      <c r="B491" t="s">
        <v>9</v>
      </c>
      <c r="C491">
        <v>208.89</v>
      </c>
      <c r="D491">
        <f>-2393873 -4830314</f>
        <v>-7224187</v>
      </c>
      <c r="E491" t="s">
        <v>10</v>
      </c>
      <c r="F491" t="s">
        <v>11</v>
      </c>
      <c r="G491" s="1">
        <v>-2393873</v>
      </c>
      <c r="H491" s="1">
        <v>-4830314</v>
      </c>
    </row>
    <row r="492" spans="1:8" x14ac:dyDescent="0.25">
      <c r="A492" t="s">
        <v>8</v>
      </c>
      <c r="B492" t="s">
        <v>9</v>
      </c>
      <c r="C492">
        <v>208.9</v>
      </c>
      <c r="D492">
        <f>-2393909 -4830322</f>
        <v>-7224231</v>
      </c>
      <c r="E492" t="s">
        <v>10</v>
      </c>
      <c r="F492" t="s">
        <v>11</v>
      </c>
      <c r="G492" s="1">
        <v>-2393909</v>
      </c>
      <c r="H492" s="1">
        <v>-4830322</v>
      </c>
    </row>
    <row r="493" spans="1:8" x14ac:dyDescent="0.25">
      <c r="A493" t="s">
        <v>8</v>
      </c>
      <c r="B493" t="s">
        <v>9</v>
      </c>
      <c r="C493">
        <v>208.91</v>
      </c>
      <c r="D493">
        <f>-2393925 -4830327</f>
        <v>-7224252</v>
      </c>
      <c r="E493" t="s">
        <v>10</v>
      </c>
      <c r="F493" t="s">
        <v>11</v>
      </c>
      <c r="G493" s="1">
        <v>-2393925</v>
      </c>
      <c r="H493" s="1">
        <v>-4830327</v>
      </c>
    </row>
    <row r="494" spans="1:8" x14ac:dyDescent="0.25">
      <c r="A494" t="s">
        <v>8</v>
      </c>
      <c r="B494" t="s">
        <v>9</v>
      </c>
      <c r="C494">
        <v>208.92</v>
      </c>
      <c r="D494">
        <f>-2393996 -4830357</f>
        <v>-7224353</v>
      </c>
      <c r="E494" t="s">
        <v>10</v>
      </c>
      <c r="F494" t="s">
        <v>11</v>
      </c>
      <c r="G494" s="1">
        <v>-2393996</v>
      </c>
      <c r="H494" s="1">
        <v>-4830357</v>
      </c>
    </row>
    <row r="495" spans="1:8" x14ac:dyDescent="0.25">
      <c r="A495" t="s">
        <v>8</v>
      </c>
      <c r="B495" t="s">
        <v>9</v>
      </c>
      <c r="C495">
        <v>208.93</v>
      </c>
      <c r="D495">
        <f>-2393999 -4830359</f>
        <v>-7224358</v>
      </c>
      <c r="E495" t="s">
        <v>10</v>
      </c>
      <c r="F495" t="s">
        <v>11</v>
      </c>
      <c r="G495" s="1">
        <v>-2393999</v>
      </c>
      <c r="H495" s="1">
        <v>-4830359</v>
      </c>
    </row>
    <row r="496" spans="1:8" x14ac:dyDescent="0.25">
      <c r="A496" t="s">
        <v>8</v>
      </c>
      <c r="B496" t="s">
        <v>9</v>
      </c>
      <c r="C496">
        <v>208.94</v>
      </c>
      <c r="D496">
        <f>-2394242 -4830478</f>
        <v>-7224720</v>
      </c>
      <c r="E496" t="s">
        <v>10</v>
      </c>
      <c r="F496" t="s">
        <v>11</v>
      </c>
      <c r="G496" s="1">
        <v>-2394242</v>
      </c>
      <c r="H496" s="1">
        <v>-4830478</v>
      </c>
    </row>
    <row r="497" spans="1:8" x14ac:dyDescent="0.25">
      <c r="A497" t="s">
        <v>8</v>
      </c>
      <c r="B497" t="s">
        <v>9</v>
      </c>
      <c r="C497">
        <v>208.95</v>
      </c>
      <c r="D497">
        <f>-2394245 -4830479</f>
        <v>-7224724</v>
      </c>
      <c r="E497" t="s">
        <v>10</v>
      </c>
      <c r="F497" t="s">
        <v>11</v>
      </c>
      <c r="G497" s="1">
        <v>-2394245</v>
      </c>
      <c r="H497" s="1">
        <v>-4830479</v>
      </c>
    </row>
    <row r="498" spans="1:8" x14ac:dyDescent="0.25">
      <c r="A498" t="s">
        <v>8</v>
      </c>
      <c r="B498" t="s">
        <v>9</v>
      </c>
      <c r="C498">
        <v>208.96</v>
      </c>
      <c r="D498">
        <f>-2394344 -4830527</f>
        <v>-7224871</v>
      </c>
      <c r="E498" t="s">
        <v>10</v>
      </c>
      <c r="F498" t="s">
        <v>11</v>
      </c>
      <c r="G498" s="1">
        <v>-2394344</v>
      </c>
      <c r="H498" s="1">
        <v>-4830527</v>
      </c>
    </row>
    <row r="499" spans="1:8" x14ac:dyDescent="0.25">
      <c r="A499" t="s">
        <v>8</v>
      </c>
      <c r="B499" t="s">
        <v>9</v>
      </c>
      <c r="C499">
        <v>208.97</v>
      </c>
      <c r="D499">
        <f>-239439 -4830542</f>
        <v>-5069981</v>
      </c>
      <c r="E499" t="s">
        <v>10</v>
      </c>
      <c r="F499" t="s">
        <v>11</v>
      </c>
      <c r="G499" s="1">
        <v>-239439</v>
      </c>
      <c r="H499" s="1">
        <v>-4830542</v>
      </c>
    </row>
    <row r="500" spans="1:8" x14ac:dyDescent="0.25">
      <c r="A500" t="s">
        <v>8</v>
      </c>
      <c r="B500" t="s">
        <v>9</v>
      </c>
      <c r="C500">
        <v>208.98</v>
      </c>
      <c r="D500">
        <f>-2394439 -4830553</f>
        <v>-7224992</v>
      </c>
      <c r="E500" t="s">
        <v>10</v>
      </c>
      <c r="F500" t="s">
        <v>11</v>
      </c>
      <c r="G500" s="1">
        <v>-2394439</v>
      </c>
      <c r="H500" s="1">
        <v>-4830553</v>
      </c>
    </row>
    <row r="501" spans="1:8" x14ac:dyDescent="0.25">
      <c r="A501" t="s">
        <v>8</v>
      </c>
      <c r="B501" t="s">
        <v>9</v>
      </c>
      <c r="C501">
        <v>208.99</v>
      </c>
      <c r="D501">
        <f>-2394482 -4830558</f>
        <v>-7225040</v>
      </c>
      <c r="E501" t="s">
        <v>10</v>
      </c>
      <c r="F501" t="s">
        <v>11</v>
      </c>
      <c r="G501" s="1">
        <v>-2394482</v>
      </c>
      <c r="H501" s="1">
        <v>-4830558</v>
      </c>
    </row>
    <row r="502" spans="1:8" x14ac:dyDescent="0.25">
      <c r="A502" t="s">
        <v>8</v>
      </c>
      <c r="B502" t="s">
        <v>9</v>
      </c>
      <c r="C502">
        <v>209</v>
      </c>
      <c r="D502">
        <f>-2394635 -4830568</f>
        <v>-7225203</v>
      </c>
      <c r="E502" t="s">
        <v>10</v>
      </c>
      <c r="F502" t="s">
        <v>11</v>
      </c>
      <c r="G502" s="1">
        <v>-2394635</v>
      </c>
      <c r="H502" s="1">
        <v>-4830568</v>
      </c>
    </row>
    <row r="503" spans="1:8" x14ac:dyDescent="0.25">
      <c r="A503" t="s">
        <v>8</v>
      </c>
      <c r="B503" t="s">
        <v>9</v>
      </c>
      <c r="C503">
        <v>209.01</v>
      </c>
      <c r="D503">
        <f>-2394659 -4830571</f>
        <v>-7225230</v>
      </c>
      <c r="E503" t="s">
        <v>10</v>
      </c>
      <c r="F503" t="s">
        <v>11</v>
      </c>
      <c r="G503" s="1">
        <v>-2394659</v>
      </c>
      <c r="H503" s="1">
        <v>-4830571</v>
      </c>
    </row>
    <row r="504" spans="1:8" x14ac:dyDescent="0.25">
      <c r="A504" t="s">
        <v>8</v>
      </c>
      <c r="B504" t="s">
        <v>9</v>
      </c>
      <c r="C504">
        <v>209.02</v>
      </c>
      <c r="D504">
        <f>-2395239 -4830613</f>
        <v>-7225852</v>
      </c>
      <c r="E504" t="s">
        <v>10</v>
      </c>
      <c r="F504" t="s">
        <v>11</v>
      </c>
      <c r="G504" s="1">
        <v>-2395239</v>
      </c>
      <c r="H504" s="1">
        <v>-4830613</v>
      </c>
    </row>
    <row r="505" spans="1:8" x14ac:dyDescent="0.25">
      <c r="A505" t="s">
        <v>8</v>
      </c>
      <c r="B505" t="s">
        <v>9</v>
      </c>
      <c r="C505">
        <v>209.03</v>
      </c>
      <c r="D505">
        <f>-2395293 -4830621</f>
        <v>-7225914</v>
      </c>
      <c r="E505" t="s">
        <v>10</v>
      </c>
      <c r="F505" t="s">
        <v>11</v>
      </c>
      <c r="G505" s="1">
        <v>-2395293</v>
      </c>
      <c r="H505" s="1">
        <v>-4830621</v>
      </c>
    </row>
    <row r="506" spans="1:8" x14ac:dyDescent="0.25">
      <c r="A506" t="s">
        <v>8</v>
      </c>
      <c r="B506" t="s">
        <v>9</v>
      </c>
      <c r="C506">
        <v>209.04</v>
      </c>
      <c r="D506">
        <f>-2395328 -4830631</f>
        <v>-7225959</v>
      </c>
      <c r="E506" t="s">
        <v>10</v>
      </c>
      <c r="F506" t="s">
        <v>11</v>
      </c>
      <c r="G506" s="1">
        <v>-2395328</v>
      </c>
      <c r="H506" s="1">
        <v>-4830631</v>
      </c>
    </row>
    <row r="507" spans="1:8" x14ac:dyDescent="0.25">
      <c r="A507" t="s">
        <v>8</v>
      </c>
      <c r="B507" t="s">
        <v>9</v>
      </c>
      <c r="C507">
        <v>209.05</v>
      </c>
      <c r="D507">
        <f>-2395357 -4830641</f>
        <v>-7225998</v>
      </c>
      <c r="E507" t="s">
        <v>10</v>
      </c>
      <c r="F507" t="s">
        <v>11</v>
      </c>
      <c r="G507" s="1">
        <v>-2395357</v>
      </c>
      <c r="H507" s="1">
        <v>-4830641</v>
      </c>
    </row>
    <row r="508" spans="1:8" x14ac:dyDescent="0.25">
      <c r="A508" t="s">
        <v>8</v>
      </c>
      <c r="B508" t="s">
        <v>9</v>
      </c>
      <c r="C508">
        <v>209.06</v>
      </c>
      <c r="D508">
        <f>-2395406 -4830661</f>
        <v>-7226067</v>
      </c>
      <c r="E508" t="s">
        <v>10</v>
      </c>
      <c r="F508" t="s">
        <v>11</v>
      </c>
      <c r="G508" s="1">
        <v>-2395406</v>
      </c>
      <c r="H508" s="1">
        <v>-4830661</v>
      </c>
    </row>
    <row r="509" spans="1:8" x14ac:dyDescent="0.25">
      <c r="A509" t="s">
        <v>8</v>
      </c>
      <c r="B509" t="s">
        <v>9</v>
      </c>
      <c r="C509">
        <v>209.07</v>
      </c>
      <c r="D509">
        <f>-2395454 -4830687</f>
        <v>-7226141</v>
      </c>
      <c r="E509" t="s">
        <v>10</v>
      </c>
      <c r="F509" t="s">
        <v>11</v>
      </c>
      <c r="G509" s="1">
        <v>-2395454</v>
      </c>
      <c r="H509" s="1">
        <v>-4830687</v>
      </c>
    </row>
    <row r="510" spans="1:8" x14ac:dyDescent="0.25">
      <c r="A510" t="s">
        <v>8</v>
      </c>
      <c r="B510" t="s">
        <v>9</v>
      </c>
      <c r="C510">
        <v>209.08</v>
      </c>
      <c r="D510">
        <f>-2395481 -4830704</f>
        <v>-7226185</v>
      </c>
      <c r="E510" t="s">
        <v>10</v>
      </c>
      <c r="F510" t="s">
        <v>11</v>
      </c>
      <c r="G510" s="1">
        <v>-2395481</v>
      </c>
      <c r="H510" s="1">
        <v>-4830704</v>
      </c>
    </row>
    <row r="511" spans="1:8" x14ac:dyDescent="0.25">
      <c r="A511" t="s">
        <v>8</v>
      </c>
      <c r="B511" t="s">
        <v>9</v>
      </c>
      <c r="C511">
        <v>209.09</v>
      </c>
      <c r="D511">
        <f>-2396754 -4831616</f>
        <v>-7228370</v>
      </c>
      <c r="E511" t="s">
        <v>10</v>
      </c>
      <c r="F511" t="s">
        <v>11</v>
      </c>
      <c r="G511" s="1">
        <v>-2396754</v>
      </c>
      <c r="H511" s="1">
        <v>-4831616</v>
      </c>
    </row>
    <row r="512" spans="1:8" x14ac:dyDescent="0.25">
      <c r="A512" t="s">
        <v>8</v>
      </c>
      <c r="B512" t="s">
        <v>9</v>
      </c>
      <c r="C512">
        <v>209.1</v>
      </c>
      <c r="D512">
        <f>-2396781 -4831631</f>
        <v>-7228412</v>
      </c>
      <c r="E512" t="s">
        <v>10</v>
      </c>
      <c r="F512" t="s">
        <v>11</v>
      </c>
      <c r="G512" s="1">
        <v>-2396781</v>
      </c>
      <c r="H512" s="1">
        <v>-4831631</v>
      </c>
    </row>
    <row r="513" spans="1:8" x14ac:dyDescent="0.25">
      <c r="A513" t="s">
        <v>8</v>
      </c>
      <c r="B513" t="s">
        <v>9</v>
      </c>
      <c r="C513">
        <v>209.11</v>
      </c>
      <c r="D513">
        <f>-2396826 -4831652</f>
        <v>-7228478</v>
      </c>
      <c r="E513" t="s">
        <v>10</v>
      </c>
      <c r="F513" t="s">
        <v>11</v>
      </c>
      <c r="G513" s="1">
        <v>-2396826</v>
      </c>
      <c r="H513" s="1">
        <v>-4831652</v>
      </c>
    </row>
    <row r="514" spans="1:8" x14ac:dyDescent="0.25">
      <c r="A514" t="s">
        <v>8</v>
      </c>
      <c r="B514" t="s">
        <v>9</v>
      </c>
      <c r="C514">
        <v>209.12</v>
      </c>
      <c r="D514">
        <f>-2398291 -4832246</f>
        <v>-7230537</v>
      </c>
      <c r="E514" t="s">
        <v>10</v>
      </c>
      <c r="F514" t="s">
        <v>11</v>
      </c>
      <c r="G514" s="1">
        <v>-2398291</v>
      </c>
      <c r="H514" s="1">
        <v>-4832246</v>
      </c>
    </row>
    <row r="515" spans="1:8" x14ac:dyDescent="0.25">
      <c r="A515" t="s">
        <v>8</v>
      </c>
      <c r="B515" t="s">
        <v>9</v>
      </c>
      <c r="C515">
        <v>209.13</v>
      </c>
      <c r="D515">
        <f>-2398324 -4832262</f>
        <v>-7230586</v>
      </c>
      <c r="E515" t="s">
        <v>10</v>
      </c>
      <c r="F515" t="s">
        <v>11</v>
      </c>
      <c r="G515" s="1">
        <v>-2398324</v>
      </c>
      <c r="H515" s="1">
        <v>-4832262</v>
      </c>
    </row>
    <row r="516" spans="1:8" x14ac:dyDescent="0.25">
      <c r="A516" t="s">
        <v>8</v>
      </c>
      <c r="B516" t="s">
        <v>9</v>
      </c>
      <c r="C516">
        <v>209.14</v>
      </c>
      <c r="D516">
        <f>-2398358 -4832281</f>
        <v>-7230639</v>
      </c>
      <c r="E516" t="s">
        <v>10</v>
      </c>
      <c r="F516" t="s">
        <v>11</v>
      </c>
      <c r="G516" s="1">
        <v>-2398358</v>
      </c>
      <c r="H516" s="1">
        <v>-4832281</v>
      </c>
    </row>
    <row r="517" spans="1:8" x14ac:dyDescent="0.25">
      <c r="A517" t="s">
        <v>8</v>
      </c>
      <c r="B517" t="s">
        <v>9</v>
      </c>
      <c r="C517">
        <v>209.15</v>
      </c>
      <c r="D517">
        <f>-2398386 -4832299</f>
        <v>-7230685</v>
      </c>
      <c r="E517" t="s">
        <v>10</v>
      </c>
      <c r="F517" t="s">
        <v>11</v>
      </c>
      <c r="G517" s="1">
        <v>-2398386</v>
      </c>
      <c r="H517" s="1">
        <v>-4832299</v>
      </c>
    </row>
    <row r="518" spans="1:8" x14ac:dyDescent="0.25">
      <c r="A518" t="s">
        <v>8</v>
      </c>
      <c r="B518" t="s">
        <v>9</v>
      </c>
      <c r="C518">
        <v>209.16</v>
      </c>
      <c r="D518">
        <f>-2398478 -4832377</f>
        <v>-7230855</v>
      </c>
      <c r="E518" t="s">
        <v>10</v>
      </c>
      <c r="F518" t="s">
        <v>11</v>
      </c>
      <c r="G518" s="1">
        <v>-2398478</v>
      </c>
      <c r="H518" s="1">
        <v>-4832377</v>
      </c>
    </row>
    <row r="519" spans="1:8" x14ac:dyDescent="0.25">
      <c r="A519" t="s">
        <v>8</v>
      </c>
      <c r="B519" t="s">
        <v>9</v>
      </c>
      <c r="C519">
        <v>209.17</v>
      </c>
      <c r="D519">
        <f>-2398761 -4832646</f>
        <v>-7231407</v>
      </c>
      <c r="E519" t="s">
        <v>10</v>
      </c>
      <c r="F519" t="s">
        <v>11</v>
      </c>
      <c r="G519" s="1">
        <v>-2398761</v>
      </c>
      <c r="H519" s="1">
        <v>-4832646</v>
      </c>
    </row>
    <row r="520" spans="1:8" x14ac:dyDescent="0.25">
      <c r="A520" t="s">
        <v>8</v>
      </c>
      <c r="B520" t="s">
        <v>9</v>
      </c>
      <c r="C520">
        <v>209.18</v>
      </c>
      <c r="D520">
        <f>-2398788 -4832675</f>
        <v>-7231463</v>
      </c>
      <c r="E520" t="s">
        <v>10</v>
      </c>
      <c r="F520" t="s">
        <v>11</v>
      </c>
      <c r="G520" s="1">
        <v>-2398788</v>
      </c>
      <c r="H520" s="1">
        <v>-4832675</v>
      </c>
    </row>
    <row r="521" spans="1:8" x14ac:dyDescent="0.25">
      <c r="A521" t="s">
        <v>8</v>
      </c>
      <c r="B521" t="s">
        <v>9</v>
      </c>
      <c r="C521">
        <v>209.19</v>
      </c>
      <c r="D521">
        <f>-2398801 -4832687</f>
        <v>-7231488</v>
      </c>
      <c r="E521" t="s">
        <v>10</v>
      </c>
      <c r="F521" t="s">
        <v>11</v>
      </c>
      <c r="G521" s="1">
        <v>-2398801</v>
      </c>
      <c r="H521" s="1">
        <v>-4832687</v>
      </c>
    </row>
    <row r="522" spans="1:8" x14ac:dyDescent="0.25">
      <c r="A522" t="s">
        <v>8</v>
      </c>
      <c r="B522" t="s">
        <v>9</v>
      </c>
      <c r="C522">
        <v>209.2</v>
      </c>
      <c r="D522">
        <f>-2398802 -4832689</f>
        <v>-7231491</v>
      </c>
      <c r="E522" t="s">
        <v>10</v>
      </c>
      <c r="F522" t="s">
        <v>11</v>
      </c>
      <c r="G522" s="1">
        <v>-2398802</v>
      </c>
      <c r="H522" s="1">
        <v>-4832689</v>
      </c>
    </row>
    <row r="523" spans="1:8" x14ac:dyDescent="0.25">
      <c r="A523" t="s">
        <v>8</v>
      </c>
      <c r="B523" t="s">
        <v>9</v>
      </c>
      <c r="C523">
        <v>209.21</v>
      </c>
      <c r="D523">
        <f>-2398816 -4832702</f>
        <v>-7231518</v>
      </c>
      <c r="E523" t="s">
        <v>10</v>
      </c>
      <c r="F523" t="s">
        <v>11</v>
      </c>
      <c r="G523" s="1">
        <v>-2398816</v>
      </c>
      <c r="H523" s="1">
        <v>-4832702</v>
      </c>
    </row>
    <row r="524" spans="1:8" x14ac:dyDescent="0.25">
      <c r="A524" t="s">
        <v>8</v>
      </c>
      <c r="B524" t="s">
        <v>9</v>
      </c>
      <c r="C524">
        <v>209.22</v>
      </c>
      <c r="D524">
        <f>-2398849 -4832744</f>
        <v>-7231593</v>
      </c>
      <c r="E524" t="s">
        <v>10</v>
      </c>
      <c r="F524" t="s">
        <v>11</v>
      </c>
      <c r="G524" s="1">
        <v>-2398849</v>
      </c>
      <c r="H524" s="1">
        <v>-4832744</v>
      </c>
    </row>
    <row r="525" spans="1:8" x14ac:dyDescent="0.25">
      <c r="A525" t="s">
        <v>8</v>
      </c>
      <c r="B525" t="s">
        <v>9</v>
      </c>
      <c r="C525">
        <v>209.23</v>
      </c>
      <c r="D525">
        <f>-2398895 -483278</f>
        <v>-2882173</v>
      </c>
      <c r="E525" t="s">
        <v>10</v>
      </c>
      <c r="F525" t="s">
        <v>11</v>
      </c>
      <c r="G525" s="1">
        <v>-2398895</v>
      </c>
      <c r="H525" s="1">
        <v>-483278</v>
      </c>
    </row>
    <row r="526" spans="1:8" x14ac:dyDescent="0.25">
      <c r="A526" t="s">
        <v>8</v>
      </c>
      <c r="B526" t="s">
        <v>9</v>
      </c>
      <c r="C526">
        <v>209.24</v>
      </c>
      <c r="D526">
        <f>-2398971 -483285</f>
        <v>-2882256</v>
      </c>
      <c r="E526" t="s">
        <v>10</v>
      </c>
      <c r="F526" t="s">
        <v>11</v>
      </c>
      <c r="G526" s="1">
        <v>-2398971</v>
      </c>
      <c r="H526" s="1">
        <v>-483285</v>
      </c>
    </row>
    <row r="527" spans="1:8" x14ac:dyDescent="0.25">
      <c r="A527" t="s">
        <v>8</v>
      </c>
      <c r="B527" t="s">
        <v>9</v>
      </c>
      <c r="C527">
        <v>209.25</v>
      </c>
      <c r="D527">
        <f>-2398985 -483286</f>
        <v>-2882271</v>
      </c>
      <c r="E527" t="s">
        <v>10</v>
      </c>
      <c r="F527" t="s">
        <v>11</v>
      </c>
      <c r="G527" s="1">
        <v>-2398985</v>
      </c>
      <c r="H527" s="1">
        <v>-483286</v>
      </c>
    </row>
    <row r="528" spans="1:8" x14ac:dyDescent="0.25">
      <c r="A528" t="s">
        <v>8</v>
      </c>
      <c r="B528" t="s">
        <v>9</v>
      </c>
      <c r="C528">
        <v>209.26</v>
      </c>
      <c r="D528">
        <f>-2399091 -4832959</f>
        <v>-7232050</v>
      </c>
      <c r="E528" t="s">
        <v>10</v>
      </c>
      <c r="F528" t="s">
        <v>11</v>
      </c>
      <c r="G528" s="1">
        <v>-2399091</v>
      </c>
      <c r="H528" s="1">
        <v>-4832959</v>
      </c>
    </row>
    <row r="529" spans="1:8" x14ac:dyDescent="0.25">
      <c r="A529" t="s">
        <v>8</v>
      </c>
      <c r="B529" t="s">
        <v>9</v>
      </c>
      <c r="C529">
        <v>209.27</v>
      </c>
      <c r="D529">
        <f>-2399107 -4832972</f>
        <v>-7232079</v>
      </c>
      <c r="E529" t="s">
        <v>10</v>
      </c>
      <c r="F529" t="s">
        <v>11</v>
      </c>
      <c r="G529" s="1">
        <v>-2399107</v>
      </c>
      <c r="H529" s="1">
        <v>-4832972</v>
      </c>
    </row>
    <row r="530" spans="1:8" x14ac:dyDescent="0.25">
      <c r="A530" t="s">
        <v>8</v>
      </c>
      <c r="B530" t="s">
        <v>9</v>
      </c>
      <c r="C530">
        <v>209.28</v>
      </c>
      <c r="D530">
        <f>-2399364 -4833214</f>
        <v>-7232578</v>
      </c>
      <c r="E530" t="s">
        <v>10</v>
      </c>
      <c r="F530" t="s">
        <v>11</v>
      </c>
      <c r="G530" s="1">
        <v>-2399364</v>
      </c>
      <c r="H530" s="1">
        <v>-4833214</v>
      </c>
    </row>
    <row r="531" spans="1:8" x14ac:dyDescent="0.25">
      <c r="A531" t="s">
        <v>8</v>
      </c>
      <c r="B531" t="s">
        <v>9</v>
      </c>
      <c r="C531">
        <v>209.29</v>
      </c>
      <c r="D531">
        <f>-239941 -4833252</f>
        <v>-5073193</v>
      </c>
      <c r="E531" t="s">
        <v>10</v>
      </c>
      <c r="F531" t="s">
        <v>11</v>
      </c>
      <c r="G531" s="1">
        <v>-239941</v>
      </c>
      <c r="H531" s="1">
        <v>-4833252</v>
      </c>
    </row>
    <row r="532" spans="1:8" x14ac:dyDescent="0.25">
      <c r="A532" t="s">
        <v>8</v>
      </c>
      <c r="B532" t="s">
        <v>9</v>
      </c>
      <c r="C532">
        <v>209.3</v>
      </c>
      <c r="D532">
        <f>-2399978 -4833688</f>
        <v>-7233666</v>
      </c>
      <c r="E532" t="s">
        <v>10</v>
      </c>
      <c r="F532" t="s">
        <v>11</v>
      </c>
      <c r="G532" s="1">
        <v>-2399978</v>
      </c>
      <c r="H532" s="1">
        <v>-4833688</v>
      </c>
    </row>
    <row r="533" spans="1:8" x14ac:dyDescent="0.25">
      <c r="A533" t="s">
        <v>8</v>
      </c>
      <c r="B533" t="s">
        <v>9</v>
      </c>
      <c r="C533">
        <v>209.31</v>
      </c>
      <c r="D533">
        <f>-2400084 -4833775</f>
        <v>-7233859</v>
      </c>
      <c r="E533" t="s">
        <v>10</v>
      </c>
      <c r="F533" t="s">
        <v>11</v>
      </c>
      <c r="G533" s="1">
        <v>-2400084</v>
      </c>
      <c r="H533" s="1">
        <v>-4833775</v>
      </c>
    </row>
    <row r="534" spans="1:8" x14ac:dyDescent="0.25">
      <c r="A534" t="s">
        <v>8</v>
      </c>
      <c r="B534" t="s">
        <v>9</v>
      </c>
      <c r="C534">
        <v>209.32</v>
      </c>
      <c r="D534">
        <f>-2400104 -4833795</f>
        <v>-7233899</v>
      </c>
      <c r="E534" t="s">
        <v>10</v>
      </c>
      <c r="F534" t="s">
        <v>11</v>
      </c>
      <c r="G534" s="1">
        <v>-2400104</v>
      </c>
      <c r="H534" s="1">
        <v>-4833795</v>
      </c>
    </row>
    <row r="535" spans="1:8" x14ac:dyDescent="0.25">
      <c r="A535" t="s">
        <v>8</v>
      </c>
      <c r="B535" t="s">
        <v>9</v>
      </c>
      <c r="C535">
        <v>209.33</v>
      </c>
      <c r="D535">
        <f>-2400117 -4833814</f>
        <v>-7233931</v>
      </c>
      <c r="E535" t="s">
        <v>10</v>
      </c>
      <c r="F535" t="s">
        <v>11</v>
      </c>
      <c r="G535" s="1">
        <v>-2400117</v>
      </c>
      <c r="H535" s="1">
        <v>-4833814</v>
      </c>
    </row>
    <row r="536" spans="1:8" x14ac:dyDescent="0.25">
      <c r="A536" t="s">
        <v>8</v>
      </c>
      <c r="B536" t="s">
        <v>9</v>
      </c>
      <c r="C536">
        <v>209.34</v>
      </c>
      <c r="D536">
        <f>-2400125 -483382</f>
        <v>-2883507</v>
      </c>
      <c r="E536" t="s">
        <v>10</v>
      </c>
      <c r="F536" t="s">
        <v>11</v>
      </c>
      <c r="G536" s="1">
        <v>-2400125</v>
      </c>
      <c r="H536" s="1">
        <v>-483382</v>
      </c>
    </row>
    <row r="537" spans="1:8" x14ac:dyDescent="0.25">
      <c r="A537" t="s">
        <v>8</v>
      </c>
      <c r="B537" t="s">
        <v>9</v>
      </c>
      <c r="C537">
        <v>209.35</v>
      </c>
      <c r="D537">
        <f>-2400125 -4833823</f>
        <v>-7233948</v>
      </c>
      <c r="E537" t="s">
        <v>10</v>
      </c>
      <c r="F537" t="s">
        <v>11</v>
      </c>
      <c r="G537" s="1">
        <v>-2400125</v>
      </c>
      <c r="H537" s="1">
        <v>-4833823</v>
      </c>
    </row>
    <row r="538" spans="1:8" x14ac:dyDescent="0.25">
      <c r="A538" t="s">
        <v>8</v>
      </c>
      <c r="B538" t="s">
        <v>9</v>
      </c>
      <c r="C538">
        <v>209.36</v>
      </c>
      <c r="D538">
        <f>-2400126 -4833826</f>
        <v>-7233952</v>
      </c>
      <c r="E538" t="s">
        <v>10</v>
      </c>
      <c r="F538" t="s">
        <v>11</v>
      </c>
      <c r="G538" s="1">
        <v>-2400126</v>
      </c>
      <c r="H538" s="1">
        <v>-4833826</v>
      </c>
    </row>
    <row r="539" spans="1:8" x14ac:dyDescent="0.25">
      <c r="A539" t="s">
        <v>8</v>
      </c>
      <c r="B539" t="s">
        <v>9</v>
      </c>
      <c r="C539">
        <v>209.37</v>
      </c>
      <c r="D539">
        <f>-2400131 -4833835</f>
        <v>-7233966</v>
      </c>
      <c r="E539" t="s">
        <v>10</v>
      </c>
      <c r="F539" t="s">
        <v>11</v>
      </c>
      <c r="G539" s="1">
        <v>-2400131</v>
      </c>
      <c r="H539" s="1">
        <v>-4833835</v>
      </c>
    </row>
    <row r="540" spans="1:8" x14ac:dyDescent="0.25">
      <c r="A540" t="s">
        <v>8</v>
      </c>
      <c r="B540" t="s">
        <v>9</v>
      </c>
      <c r="C540">
        <v>209.38</v>
      </c>
      <c r="D540">
        <f>-2400138 -4833841</f>
        <v>-7233979</v>
      </c>
      <c r="E540" t="s">
        <v>10</v>
      </c>
      <c r="F540" t="s">
        <v>11</v>
      </c>
      <c r="G540" s="1">
        <v>-2400138</v>
      </c>
      <c r="H540" s="1">
        <v>-4833841</v>
      </c>
    </row>
    <row r="541" spans="1:8" x14ac:dyDescent="0.25">
      <c r="A541" t="s">
        <v>8</v>
      </c>
      <c r="B541" t="s">
        <v>9</v>
      </c>
      <c r="C541">
        <v>209.39</v>
      </c>
      <c r="D541">
        <f>-2400145 -4833845</f>
        <v>-7233990</v>
      </c>
      <c r="E541" t="s">
        <v>10</v>
      </c>
      <c r="F541" t="s">
        <v>11</v>
      </c>
      <c r="G541" s="1">
        <v>-2400145</v>
      </c>
      <c r="H541" s="1">
        <v>-4833845</v>
      </c>
    </row>
    <row r="542" spans="1:8" x14ac:dyDescent="0.25">
      <c r="A542" t="s">
        <v>8</v>
      </c>
      <c r="B542" t="s">
        <v>9</v>
      </c>
      <c r="C542">
        <v>209.4</v>
      </c>
      <c r="D542">
        <f>-2400147 -4833848</f>
        <v>-7233995</v>
      </c>
      <c r="E542" t="s">
        <v>10</v>
      </c>
      <c r="F542" t="s">
        <v>11</v>
      </c>
      <c r="G542" s="1">
        <v>-2400147</v>
      </c>
      <c r="H542" s="1">
        <v>-4833848</v>
      </c>
    </row>
    <row r="543" spans="1:8" x14ac:dyDescent="0.25">
      <c r="A543" t="s">
        <v>8</v>
      </c>
      <c r="B543" t="s">
        <v>9</v>
      </c>
      <c r="C543">
        <v>209.41</v>
      </c>
      <c r="D543">
        <f>-2400195 -4833882</f>
        <v>-7234077</v>
      </c>
      <c r="E543" t="s">
        <v>10</v>
      </c>
      <c r="F543" t="s">
        <v>11</v>
      </c>
      <c r="G543" s="1">
        <v>-2400195</v>
      </c>
      <c r="H543" s="1">
        <v>-4833882</v>
      </c>
    </row>
    <row r="544" spans="1:8" x14ac:dyDescent="0.25">
      <c r="A544" t="s">
        <v>8</v>
      </c>
      <c r="B544" t="s">
        <v>9</v>
      </c>
      <c r="C544">
        <v>209.42</v>
      </c>
      <c r="D544">
        <f>-2400209 -4833888</f>
        <v>-7234097</v>
      </c>
      <c r="E544" t="s">
        <v>10</v>
      </c>
      <c r="F544" t="s">
        <v>11</v>
      </c>
      <c r="G544" s="1">
        <v>-2400209</v>
      </c>
      <c r="H544" s="1">
        <v>-4833888</v>
      </c>
    </row>
    <row r="545" spans="1:8" x14ac:dyDescent="0.25">
      <c r="A545" t="s">
        <v>8</v>
      </c>
      <c r="B545" t="s">
        <v>9</v>
      </c>
      <c r="C545">
        <v>209.43</v>
      </c>
      <c r="D545">
        <f>-2400255 -4833899</f>
        <v>-7234154</v>
      </c>
      <c r="E545" t="s">
        <v>10</v>
      </c>
      <c r="F545" t="s">
        <v>11</v>
      </c>
      <c r="G545" s="1">
        <v>-2400255</v>
      </c>
      <c r="H545" s="1">
        <v>-4833899</v>
      </c>
    </row>
    <row r="546" spans="1:8" x14ac:dyDescent="0.25">
      <c r="A546" t="s">
        <v>8</v>
      </c>
      <c r="B546" t="s">
        <v>9</v>
      </c>
      <c r="C546">
        <v>209.44</v>
      </c>
      <c r="D546">
        <f>-240026 -4833899</f>
        <v>-5073925</v>
      </c>
      <c r="E546" t="s">
        <v>10</v>
      </c>
      <c r="F546" t="s">
        <v>11</v>
      </c>
      <c r="G546" s="1">
        <v>-240026</v>
      </c>
      <c r="H546" s="1">
        <v>-4833899</v>
      </c>
    </row>
    <row r="547" spans="1:8" x14ac:dyDescent="0.25">
      <c r="A547" t="s">
        <v>8</v>
      </c>
      <c r="B547" t="s">
        <v>9</v>
      </c>
      <c r="C547">
        <v>209.45</v>
      </c>
      <c r="D547">
        <f>-2400307 -4833916</f>
        <v>-7234223</v>
      </c>
      <c r="E547" t="s">
        <v>10</v>
      </c>
      <c r="F547" t="s">
        <v>11</v>
      </c>
      <c r="G547" s="1">
        <v>-2400307</v>
      </c>
      <c r="H547" s="1">
        <v>-4833916</v>
      </c>
    </row>
    <row r="548" spans="1:8" x14ac:dyDescent="0.25">
      <c r="A548" t="s">
        <v>8</v>
      </c>
      <c r="B548" t="s">
        <v>9</v>
      </c>
      <c r="C548">
        <v>209.46</v>
      </c>
      <c r="D548">
        <f>-2400502 -4833999</f>
        <v>-7234501</v>
      </c>
      <c r="E548" t="s">
        <v>10</v>
      </c>
      <c r="F548" t="s">
        <v>11</v>
      </c>
      <c r="G548" s="1">
        <v>-2400502</v>
      </c>
      <c r="H548" s="1">
        <v>-4833999</v>
      </c>
    </row>
    <row r="549" spans="1:8" x14ac:dyDescent="0.25">
      <c r="A549" t="s">
        <v>8</v>
      </c>
      <c r="B549" t="s">
        <v>9</v>
      </c>
      <c r="C549">
        <v>209.47</v>
      </c>
      <c r="D549">
        <f>-2400679 -4834062</f>
        <v>-7234741</v>
      </c>
      <c r="E549" t="s">
        <v>10</v>
      </c>
      <c r="F549" t="s">
        <v>11</v>
      </c>
      <c r="G549" s="1">
        <v>-2400679</v>
      </c>
      <c r="H549" s="1">
        <v>-4834062</v>
      </c>
    </row>
    <row r="550" spans="1:8" x14ac:dyDescent="0.25">
      <c r="A550" t="s">
        <v>8</v>
      </c>
      <c r="B550" t="s">
        <v>9</v>
      </c>
      <c r="C550">
        <v>209.48</v>
      </c>
      <c r="D550">
        <f>-2400747 -4834089</f>
        <v>-7234836</v>
      </c>
      <c r="E550" t="s">
        <v>10</v>
      </c>
      <c r="F550" t="s">
        <v>11</v>
      </c>
      <c r="G550" s="1">
        <v>-2400747</v>
      </c>
      <c r="H550" s="1">
        <v>-4834089</v>
      </c>
    </row>
    <row r="551" spans="1:8" x14ac:dyDescent="0.25">
      <c r="A551" t="s">
        <v>8</v>
      </c>
      <c r="B551" t="s">
        <v>9</v>
      </c>
      <c r="C551">
        <v>209.49</v>
      </c>
      <c r="D551">
        <f>-2400757 -4834096</f>
        <v>-7234853</v>
      </c>
      <c r="E551" t="s">
        <v>10</v>
      </c>
      <c r="F551" t="s">
        <v>11</v>
      </c>
      <c r="G551" s="1">
        <v>-2400757</v>
      </c>
      <c r="H551" s="1">
        <v>-4834096</v>
      </c>
    </row>
    <row r="552" spans="1:8" x14ac:dyDescent="0.25">
      <c r="A552" t="s">
        <v>8</v>
      </c>
      <c r="B552" t="s">
        <v>9</v>
      </c>
      <c r="C552">
        <v>209.5</v>
      </c>
      <c r="D552">
        <f>-2400768 -4834106</f>
        <v>-7234874</v>
      </c>
      <c r="E552" t="s">
        <v>10</v>
      </c>
      <c r="F552" t="s">
        <v>11</v>
      </c>
      <c r="G552" s="1">
        <v>-2400768</v>
      </c>
      <c r="H552" s="1">
        <v>-4834106</v>
      </c>
    </row>
    <row r="553" spans="1:8" x14ac:dyDescent="0.25">
      <c r="A553" t="s">
        <v>8</v>
      </c>
      <c r="B553" t="s">
        <v>9</v>
      </c>
      <c r="C553">
        <v>209.51</v>
      </c>
      <c r="D553">
        <f>-2400783 -4834138</f>
        <v>-7234921</v>
      </c>
      <c r="E553" t="s">
        <v>10</v>
      </c>
      <c r="F553" t="s">
        <v>11</v>
      </c>
      <c r="G553" s="1">
        <v>-2400783</v>
      </c>
      <c r="H553" s="1">
        <v>-4834138</v>
      </c>
    </row>
    <row r="554" spans="1:8" x14ac:dyDescent="0.25">
      <c r="A554" t="s">
        <v>8</v>
      </c>
      <c r="B554" t="s">
        <v>9</v>
      </c>
      <c r="C554">
        <v>209.52</v>
      </c>
      <c r="D554">
        <f>-2400782 -4834139</f>
        <v>-7234921</v>
      </c>
      <c r="E554" t="s">
        <v>10</v>
      </c>
      <c r="F554" t="s">
        <v>11</v>
      </c>
      <c r="G554" s="1">
        <v>-2400782</v>
      </c>
      <c r="H554" s="1">
        <v>-4834139</v>
      </c>
    </row>
    <row r="555" spans="1:8" x14ac:dyDescent="0.25">
      <c r="A555" t="s">
        <v>8</v>
      </c>
      <c r="B555" t="s">
        <v>9</v>
      </c>
      <c r="C555">
        <v>209.53</v>
      </c>
      <c r="D555">
        <f>-2400782 -4834141</f>
        <v>-7234923</v>
      </c>
      <c r="E555" t="s">
        <v>10</v>
      </c>
      <c r="F555" t="s">
        <v>11</v>
      </c>
      <c r="G555" s="1">
        <v>-2400782</v>
      </c>
      <c r="H555" s="1">
        <v>-4834141</v>
      </c>
    </row>
    <row r="556" spans="1:8" x14ac:dyDescent="0.25">
      <c r="A556" t="s">
        <v>8</v>
      </c>
      <c r="B556" t="s">
        <v>9</v>
      </c>
      <c r="C556">
        <v>209.54</v>
      </c>
      <c r="D556">
        <f>-2400783 -4834142</f>
        <v>-7234925</v>
      </c>
      <c r="E556" t="s">
        <v>10</v>
      </c>
      <c r="F556" t="s">
        <v>11</v>
      </c>
      <c r="G556" s="1">
        <v>-2400783</v>
      </c>
      <c r="H556" s="1">
        <v>-4834142</v>
      </c>
    </row>
    <row r="557" spans="1:8" x14ac:dyDescent="0.25">
      <c r="A557" t="s">
        <v>8</v>
      </c>
      <c r="B557" t="s">
        <v>9</v>
      </c>
      <c r="C557">
        <v>209.55</v>
      </c>
      <c r="D557">
        <f>-2400783 -4834146</f>
        <v>-7234929</v>
      </c>
      <c r="E557" t="s">
        <v>10</v>
      </c>
      <c r="F557" t="s">
        <v>11</v>
      </c>
      <c r="G557" s="1">
        <v>-2400783</v>
      </c>
      <c r="H557" s="1">
        <v>-4834146</v>
      </c>
    </row>
    <row r="558" spans="1:8" x14ac:dyDescent="0.25">
      <c r="A558" t="s">
        <v>8</v>
      </c>
      <c r="B558" t="s">
        <v>9</v>
      </c>
      <c r="C558">
        <v>209.56</v>
      </c>
      <c r="D558">
        <f>-2400784 -4834146</f>
        <v>-7234930</v>
      </c>
      <c r="E558" t="s">
        <v>10</v>
      </c>
      <c r="F558" t="s">
        <v>11</v>
      </c>
      <c r="G558" s="1">
        <v>-2400784</v>
      </c>
      <c r="H558" s="1">
        <v>-4834146</v>
      </c>
    </row>
    <row r="559" spans="1:8" x14ac:dyDescent="0.25">
      <c r="A559" t="s">
        <v>8</v>
      </c>
      <c r="B559" t="s">
        <v>9</v>
      </c>
      <c r="C559">
        <v>209.57</v>
      </c>
      <c r="D559">
        <f>-2400784 -4834149</f>
        <v>-7234933</v>
      </c>
      <c r="E559" t="s">
        <v>10</v>
      </c>
      <c r="F559" t="s">
        <v>11</v>
      </c>
      <c r="G559" s="1">
        <v>-2400784</v>
      </c>
      <c r="H559" s="1">
        <v>-4834149</v>
      </c>
    </row>
    <row r="560" spans="1:8" x14ac:dyDescent="0.25">
      <c r="A560" t="s">
        <v>8</v>
      </c>
      <c r="B560" t="s">
        <v>9</v>
      </c>
      <c r="C560">
        <v>209.58</v>
      </c>
      <c r="D560">
        <f>-2400786 -4834151</f>
        <v>-7234937</v>
      </c>
      <c r="E560" t="s">
        <v>10</v>
      </c>
      <c r="F560" t="s">
        <v>11</v>
      </c>
      <c r="G560" s="1">
        <v>-2400786</v>
      </c>
      <c r="H560" s="1">
        <v>-4834151</v>
      </c>
    </row>
    <row r="561" spans="1:8" x14ac:dyDescent="0.25">
      <c r="A561" t="s">
        <v>8</v>
      </c>
      <c r="B561" t="s">
        <v>9</v>
      </c>
      <c r="C561">
        <v>209.59</v>
      </c>
      <c r="D561">
        <f>-2400786 -4834152</f>
        <v>-7234938</v>
      </c>
      <c r="E561" t="s">
        <v>10</v>
      </c>
      <c r="F561" t="s">
        <v>11</v>
      </c>
      <c r="G561" s="1">
        <v>-2400786</v>
      </c>
      <c r="H561" s="1">
        <v>-4834152</v>
      </c>
    </row>
    <row r="562" spans="1:8" x14ac:dyDescent="0.25">
      <c r="A562" t="s">
        <v>8</v>
      </c>
      <c r="B562" t="s">
        <v>9</v>
      </c>
      <c r="C562">
        <v>209.6</v>
      </c>
      <c r="D562">
        <f>-2400787 -4834153</f>
        <v>-7234940</v>
      </c>
      <c r="E562" t="s">
        <v>10</v>
      </c>
      <c r="F562" t="s">
        <v>11</v>
      </c>
      <c r="G562" s="1">
        <v>-2400787</v>
      </c>
      <c r="H562" s="1">
        <v>-4834153</v>
      </c>
    </row>
    <row r="563" spans="1:8" x14ac:dyDescent="0.25">
      <c r="A563" t="s">
        <v>8</v>
      </c>
      <c r="B563" t="s">
        <v>9</v>
      </c>
      <c r="C563">
        <v>209.61</v>
      </c>
      <c r="D563">
        <f>-2400788 -4834153</f>
        <v>-7234941</v>
      </c>
      <c r="E563" t="s">
        <v>10</v>
      </c>
      <c r="F563" t="s">
        <v>11</v>
      </c>
      <c r="G563" s="1">
        <v>-2400788</v>
      </c>
      <c r="H563" s="1">
        <v>-4834153</v>
      </c>
    </row>
    <row r="564" spans="1:8" x14ac:dyDescent="0.25">
      <c r="A564" t="s">
        <v>8</v>
      </c>
      <c r="B564" t="s">
        <v>9</v>
      </c>
      <c r="C564">
        <v>209.62</v>
      </c>
      <c r="D564">
        <f>-2400788 -4834154</f>
        <v>-7234942</v>
      </c>
      <c r="E564" t="s">
        <v>10</v>
      </c>
      <c r="F564" t="s">
        <v>11</v>
      </c>
      <c r="G564" s="1">
        <v>-2400788</v>
      </c>
      <c r="H564" s="1">
        <v>-4834154</v>
      </c>
    </row>
    <row r="565" spans="1:8" x14ac:dyDescent="0.25">
      <c r="A565" t="s">
        <v>8</v>
      </c>
      <c r="B565" t="s">
        <v>9</v>
      </c>
      <c r="C565">
        <v>209.63</v>
      </c>
      <c r="D565">
        <f>-2400789 -4834154</f>
        <v>-7234943</v>
      </c>
      <c r="E565" t="s">
        <v>10</v>
      </c>
      <c r="F565" t="s">
        <v>11</v>
      </c>
      <c r="G565" s="1">
        <v>-2400789</v>
      </c>
      <c r="H565" s="1">
        <v>-4834154</v>
      </c>
    </row>
    <row r="566" spans="1:8" x14ac:dyDescent="0.25">
      <c r="A566" t="s">
        <v>8</v>
      </c>
      <c r="B566" t="s">
        <v>9</v>
      </c>
      <c r="C566">
        <v>209.64</v>
      </c>
      <c r="D566">
        <f>-240079 -4834155</f>
        <v>-5074234</v>
      </c>
      <c r="E566" t="s">
        <v>10</v>
      </c>
      <c r="F566" t="s">
        <v>11</v>
      </c>
      <c r="G566" s="1">
        <v>-240079</v>
      </c>
      <c r="H566" s="1">
        <v>-4834155</v>
      </c>
    </row>
    <row r="567" spans="1:8" x14ac:dyDescent="0.25">
      <c r="A567" t="s">
        <v>8</v>
      </c>
      <c r="B567" t="s">
        <v>9</v>
      </c>
      <c r="C567">
        <v>209.65</v>
      </c>
      <c r="D567">
        <f>-2400791 -4834155</f>
        <v>-7234946</v>
      </c>
      <c r="E567" t="s">
        <v>10</v>
      </c>
      <c r="F567" t="s">
        <v>11</v>
      </c>
      <c r="G567" s="1">
        <v>-2400791</v>
      </c>
      <c r="H567" s="1">
        <v>-4834155</v>
      </c>
    </row>
    <row r="568" spans="1:8" x14ac:dyDescent="0.25">
      <c r="A568" t="s">
        <v>8</v>
      </c>
      <c r="B568" t="s">
        <v>9</v>
      </c>
      <c r="C568">
        <v>209.66</v>
      </c>
      <c r="D568">
        <f>-2400792 -4834156</f>
        <v>-7234948</v>
      </c>
      <c r="E568" t="s">
        <v>10</v>
      </c>
      <c r="F568" t="s">
        <v>11</v>
      </c>
      <c r="G568" s="1">
        <v>-2400792</v>
      </c>
      <c r="H568" s="1">
        <v>-4834156</v>
      </c>
    </row>
    <row r="569" spans="1:8" x14ac:dyDescent="0.25">
      <c r="A569" t="s">
        <v>8</v>
      </c>
      <c r="B569" t="s">
        <v>9</v>
      </c>
      <c r="C569">
        <v>209.67</v>
      </c>
      <c r="D569">
        <f>-2400799 -4834156</f>
        <v>-7234955</v>
      </c>
      <c r="E569" t="s">
        <v>10</v>
      </c>
      <c r="F569" t="s">
        <v>11</v>
      </c>
      <c r="G569" s="1">
        <v>-2400799</v>
      </c>
      <c r="H569" s="1">
        <v>-4834156</v>
      </c>
    </row>
    <row r="570" spans="1:8" x14ac:dyDescent="0.25">
      <c r="A570" t="s">
        <v>8</v>
      </c>
      <c r="B570" t="s">
        <v>9</v>
      </c>
      <c r="C570">
        <v>209.68</v>
      </c>
      <c r="D570">
        <f>-24008 -4834155</f>
        <v>-4858163</v>
      </c>
      <c r="E570" t="s">
        <v>10</v>
      </c>
      <c r="F570" t="s">
        <v>11</v>
      </c>
      <c r="G570" s="1">
        <v>-24008</v>
      </c>
      <c r="H570" s="1">
        <v>-4834155</v>
      </c>
    </row>
    <row r="571" spans="1:8" x14ac:dyDescent="0.25">
      <c r="A571" t="s">
        <v>8</v>
      </c>
      <c r="B571" t="s">
        <v>9</v>
      </c>
      <c r="C571">
        <v>209.69</v>
      </c>
      <c r="D571">
        <f>-2400801 -4834155</f>
        <v>-7234956</v>
      </c>
      <c r="E571" t="s">
        <v>10</v>
      </c>
      <c r="F571" t="s">
        <v>11</v>
      </c>
      <c r="G571" s="1">
        <v>-2400801</v>
      </c>
      <c r="H571" s="1">
        <v>-4834155</v>
      </c>
    </row>
    <row r="572" spans="1:8" x14ac:dyDescent="0.25">
      <c r="A572" t="s">
        <v>8</v>
      </c>
      <c r="B572" t="s">
        <v>9</v>
      </c>
      <c r="C572">
        <v>209.7</v>
      </c>
      <c r="D572">
        <f>-2400801 -4834154</f>
        <v>-7234955</v>
      </c>
      <c r="E572" t="s">
        <v>10</v>
      </c>
      <c r="F572" t="s">
        <v>11</v>
      </c>
      <c r="G572" s="1">
        <v>-2400801</v>
      </c>
      <c r="H572" s="1">
        <v>-4834154</v>
      </c>
    </row>
    <row r="573" spans="1:8" x14ac:dyDescent="0.25">
      <c r="A573" t="s">
        <v>8</v>
      </c>
      <c r="B573" t="s">
        <v>9</v>
      </c>
      <c r="C573">
        <v>209.71</v>
      </c>
      <c r="D573">
        <f>-2400858 -4834163</f>
        <v>-7235021</v>
      </c>
      <c r="E573" t="s">
        <v>10</v>
      </c>
      <c r="F573" t="s">
        <v>11</v>
      </c>
      <c r="G573" s="1">
        <v>-2400858</v>
      </c>
      <c r="H573" s="1">
        <v>-4834163</v>
      </c>
    </row>
    <row r="574" spans="1:8" x14ac:dyDescent="0.25">
      <c r="A574" t="s">
        <v>8</v>
      </c>
      <c r="B574" t="s">
        <v>9</v>
      </c>
      <c r="C574">
        <v>209.72</v>
      </c>
      <c r="D574">
        <f>-2400985 -4834205</f>
        <v>-7235190</v>
      </c>
      <c r="E574" t="s">
        <v>10</v>
      </c>
      <c r="F574" t="s">
        <v>11</v>
      </c>
      <c r="G574" s="1">
        <v>-2400985</v>
      </c>
      <c r="H574" s="1">
        <v>-4834205</v>
      </c>
    </row>
    <row r="575" spans="1:8" x14ac:dyDescent="0.25">
      <c r="A575" t="s">
        <v>8</v>
      </c>
      <c r="B575" t="s">
        <v>9</v>
      </c>
      <c r="C575">
        <v>209.73</v>
      </c>
      <c r="D575">
        <f>-2401031 -4834231</f>
        <v>-7235262</v>
      </c>
      <c r="E575" t="s">
        <v>10</v>
      </c>
      <c r="F575" t="s">
        <v>11</v>
      </c>
      <c r="G575" s="1">
        <v>-2401031</v>
      </c>
      <c r="H575" s="1">
        <v>-4834231</v>
      </c>
    </row>
    <row r="576" spans="1:8" x14ac:dyDescent="0.25">
      <c r="A576" t="s">
        <v>8</v>
      </c>
      <c r="B576" t="s">
        <v>9</v>
      </c>
      <c r="C576">
        <v>209.74</v>
      </c>
      <c r="D576">
        <f>-240106 -4834252</f>
        <v>-5074358</v>
      </c>
      <c r="E576" t="s">
        <v>10</v>
      </c>
      <c r="F576" t="s">
        <v>11</v>
      </c>
      <c r="G576" s="1">
        <v>-240106</v>
      </c>
      <c r="H576" s="1">
        <v>-4834252</v>
      </c>
    </row>
    <row r="577" spans="1:8" x14ac:dyDescent="0.25">
      <c r="A577" t="s">
        <v>8</v>
      </c>
      <c r="B577" t="s">
        <v>9</v>
      </c>
      <c r="C577">
        <v>209.75</v>
      </c>
      <c r="D577">
        <f>-2401111 -4834303</f>
        <v>-7235414</v>
      </c>
      <c r="E577" t="s">
        <v>10</v>
      </c>
      <c r="F577" t="s">
        <v>11</v>
      </c>
      <c r="G577" s="1">
        <v>-2401111</v>
      </c>
      <c r="H577" s="1">
        <v>-4834303</v>
      </c>
    </row>
    <row r="578" spans="1:8" x14ac:dyDescent="0.25">
      <c r="A578" t="s">
        <v>8</v>
      </c>
      <c r="B578" t="s">
        <v>9</v>
      </c>
      <c r="C578">
        <v>209.76</v>
      </c>
      <c r="D578">
        <f>-2401124 -4834318</f>
        <v>-7235442</v>
      </c>
      <c r="E578" t="s">
        <v>10</v>
      </c>
      <c r="F578" t="s">
        <v>11</v>
      </c>
      <c r="G578" s="1">
        <v>-2401124</v>
      </c>
      <c r="H578" s="1">
        <v>-4834318</v>
      </c>
    </row>
    <row r="579" spans="1:8" x14ac:dyDescent="0.25">
      <c r="A579" t="s">
        <v>8</v>
      </c>
      <c r="B579" t="s">
        <v>9</v>
      </c>
      <c r="C579">
        <v>209.77</v>
      </c>
      <c r="D579">
        <f>-2401202 -4834422</f>
        <v>-7235624</v>
      </c>
      <c r="E579" t="s">
        <v>10</v>
      </c>
      <c r="F579" t="s">
        <v>11</v>
      </c>
      <c r="G579" s="1">
        <v>-2401202</v>
      </c>
      <c r="H579" s="1">
        <v>-4834422</v>
      </c>
    </row>
    <row r="580" spans="1:8" x14ac:dyDescent="0.25">
      <c r="A580" t="s">
        <v>8</v>
      </c>
      <c r="B580" t="s">
        <v>9</v>
      </c>
      <c r="C580">
        <v>209.78</v>
      </c>
      <c r="D580">
        <f>-2401211 -483443</f>
        <v>-2884654</v>
      </c>
      <c r="E580" t="s">
        <v>10</v>
      </c>
      <c r="F580" t="s">
        <v>11</v>
      </c>
      <c r="G580" s="1">
        <v>-2401211</v>
      </c>
      <c r="H580" s="1">
        <v>-483443</v>
      </c>
    </row>
    <row r="581" spans="1:8" x14ac:dyDescent="0.25">
      <c r="A581" t="s">
        <v>8</v>
      </c>
      <c r="B581" t="s">
        <v>9</v>
      </c>
      <c r="C581">
        <v>209.79</v>
      </c>
      <c r="D581">
        <f>-2401243 -4834467</f>
        <v>-7235710</v>
      </c>
      <c r="E581" t="s">
        <v>10</v>
      </c>
      <c r="F581" t="s">
        <v>11</v>
      </c>
      <c r="G581" s="1">
        <v>-2401243</v>
      </c>
      <c r="H581" s="1">
        <v>-4834467</v>
      </c>
    </row>
    <row r="582" spans="1:8" x14ac:dyDescent="0.25">
      <c r="A582" t="s">
        <v>8</v>
      </c>
      <c r="B582" t="s">
        <v>9</v>
      </c>
      <c r="C582">
        <v>209.8</v>
      </c>
      <c r="D582">
        <f>-240128 -4834516</f>
        <v>-5074644</v>
      </c>
      <c r="E582" t="s">
        <v>10</v>
      </c>
      <c r="F582" t="s">
        <v>11</v>
      </c>
      <c r="G582" s="1">
        <v>-240128</v>
      </c>
      <c r="H582" s="1">
        <v>-4834516</v>
      </c>
    </row>
    <row r="583" spans="1:8" x14ac:dyDescent="0.25">
      <c r="A583" t="s">
        <v>8</v>
      </c>
      <c r="B583" t="s">
        <v>9</v>
      </c>
      <c r="C583">
        <v>209.81</v>
      </c>
      <c r="D583">
        <f>-2401293 -483453</f>
        <v>-2884746</v>
      </c>
      <c r="E583" t="s">
        <v>10</v>
      </c>
      <c r="F583" t="s">
        <v>11</v>
      </c>
      <c r="G583" s="1">
        <v>-2401293</v>
      </c>
      <c r="H583" s="1">
        <v>-483453</v>
      </c>
    </row>
    <row r="584" spans="1:8" x14ac:dyDescent="0.25">
      <c r="A584" t="s">
        <v>8</v>
      </c>
      <c r="B584" t="s">
        <v>9</v>
      </c>
      <c r="C584">
        <v>209.82</v>
      </c>
      <c r="D584">
        <f>-2401334 -4834582</f>
        <v>-7235916</v>
      </c>
      <c r="E584" t="s">
        <v>10</v>
      </c>
      <c r="F584" t="s">
        <v>11</v>
      </c>
      <c r="G584" s="1">
        <v>-2401334</v>
      </c>
      <c r="H584" s="1">
        <v>-4834582</v>
      </c>
    </row>
    <row r="585" spans="1:8" x14ac:dyDescent="0.25">
      <c r="A585" t="s">
        <v>8</v>
      </c>
      <c r="B585" t="s">
        <v>9</v>
      </c>
      <c r="C585">
        <v>209.83</v>
      </c>
      <c r="D585">
        <f>-2401355 -4834613</f>
        <v>-7235968</v>
      </c>
      <c r="E585" t="s">
        <v>10</v>
      </c>
      <c r="F585" t="s">
        <v>11</v>
      </c>
      <c r="G585" s="1">
        <v>-2401355</v>
      </c>
      <c r="H585" s="1">
        <v>-4834613</v>
      </c>
    </row>
    <row r="586" spans="1:8" x14ac:dyDescent="0.25">
      <c r="A586" t="s">
        <v>8</v>
      </c>
      <c r="B586" t="s">
        <v>9</v>
      </c>
      <c r="C586">
        <v>209.84</v>
      </c>
      <c r="D586">
        <f>-2401392 -4834658</f>
        <v>-7236050</v>
      </c>
      <c r="E586" t="s">
        <v>10</v>
      </c>
      <c r="F586" t="s">
        <v>11</v>
      </c>
      <c r="G586" s="1">
        <v>-2401392</v>
      </c>
      <c r="H586" s="1">
        <v>-4834658</v>
      </c>
    </row>
    <row r="587" spans="1:8" x14ac:dyDescent="0.25">
      <c r="A587" t="s">
        <v>8</v>
      </c>
      <c r="B587" t="s">
        <v>9</v>
      </c>
      <c r="C587">
        <v>209.85</v>
      </c>
      <c r="D587">
        <f>-2401435 -4834697</f>
        <v>-7236132</v>
      </c>
      <c r="E587" t="s">
        <v>10</v>
      </c>
      <c r="F587" t="s">
        <v>11</v>
      </c>
      <c r="G587" s="1">
        <v>-2401435</v>
      </c>
      <c r="H587" s="1">
        <v>-4834697</v>
      </c>
    </row>
    <row r="588" spans="1:8" x14ac:dyDescent="0.25">
      <c r="A588" t="s">
        <v>8</v>
      </c>
      <c r="B588" t="s">
        <v>9</v>
      </c>
      <c r="C588">
        <v>209.86</v>
      </c>
      <c r="D588">
        <f>-240144 -4834704</f>
        <v>-5074848</v>
      </c>
      <c r="E588" t="s">
        <v>10</v>
      </c>
      <c r="F588" t="s">
        <v>11</v>
      </c>
      <c r="G588" s="1">
        <v>-240144</v>
      </c>
      <c r="H588" s="1">
        <v>-4834704</v>
      </c>
    </row>
    <row r="589" spans="1:8" x14ac:dyDescent="0.25">
      <c r="A589" t="s">
        <v>8</v>
      </c>
      <c r="B589" t="s">
        <v>9</v>
      </c>
      <c r="C589">
        <v>209.87</v>
      </c>
      <c r="D589">
        <f>-2401478 -4834748</f>
        <v>-7236226</v>
      </c>
      <c r="E589" t="s">
        <v>10</v>
      </c>
      <c r="F589" t="s">
        <v>11</v>
      </c>
      <c r="G589" s="1">
        <v>-2401478</v>
      </c>
      <c r="H589" s="1">
        <v>-4834748</v>
      </c>
    </row>
    <row r="590" spans="1:8" x14ac:dyDescent="0.25">
      <c r="A590" t="s">
        <v>8</v>
      </c>
      <c r="B590" t="s">
        <v>9</v>
      </c>
      <c r="C590">
        <v>209.88</v>
      </c>
      <c r="D590">
        <f>-2401491 -4834767</f>
        <v>-7236258</v>
      </c>
      <c r="E590" t="s">
        <v>10</v>
      </c>
      <c r="F590" t="s">
        <v>11</v>
      </c>
      <c r="G590" s="1">
        <v>-2401491</v>
      </c>
      <c r="H590" s="1">
        <v>-4834767</v>
      </c>
    </row>
    <row r="591" spans="1:8" x14ac:dyDescent="0.25">
      <c r="A591" t="s">
        <v>8</v>
      </c>
      <c r="B591" t="s">
        <v>9</v>
      </c>
      <c r="C591">
        <v>209.89</v>
      </c>
      <c r="D591">
        <f>-2401542 -4834834</f>
        <v>-7236376</v>
      </c>
      <c r="E591" t="s">
        <v>10</v>
      </c>
      <c r="F591" t="s">
        <v>11</v>
      </c>
      <c r="G591" s="1">
        <v>-2401542</v>
      </c>
      <c r="H591" s="1">
        <v>-4834834</v>
      </c>
    </row>
    <row r="592" spans="1:8" x14ac:dyDescent="0.25">
      <c r="A592" t="s">
        <v>8</v>
      </c>
      <c r="B592" t="s">
        <v>9</v>
      </c>
      <c r="C592">
        <v>209.9</v>
      </c>
      <c r="D592">
        <f>-2401551 -4834849</f>
        <v>-7236400</v>
      </c>
      <c r="E592" t="s">
        <v>10</v>
      </c>
      <c r="F592" t="s">
        <v>11</v>
      </c>
      <c r="G592" s="1">
        <v>-2401551</v>
      </c>
      <c r="H592" s="1">
        <v>-4834849</v>
      </c>
    </row>
    <row r="593" spans="1:8" x14ac:dyDescent="0.25">
      <c r="A593" t="s">
        <v>8</v>
      </c>
      <c r="B593" t="s">
        <v>9</v>
      </c>
      <c r="C593">
        <v>209.91</v>
      </c>
      <c r="D593">
        <f>-2401566 -4834869</f>
        <v>-7236435</v>
      </c>
      <c r="E593" t="s">
        <v>10</v>
      </c>
      <c r="F593" t="s">
        <v>11</v>
      </c>
      <c r="G593" s="1">
        <v>-2401566</v>
      </c>
      <c r="H593" s="1">
        <v>-4834869</v>
      </c>
    </row>
    <row r="594" spans="1:8" x14ac:dyDescent="0.25">
      <c r="A594" t="s">
        <v>8</v>
      </c>
      <c r="B594" t="s">
        <v>9</v>
      </c>
      <c r="C594">
        <v>209.92</v>
      </c>
      <c r="D594">
        <f>-240157 -4834876</f>
        <v>-5075033</v>
      </c>
      <c r="E594" t="s">
        <v>10</v>
      </c>
      <c r="F594" t="s">
        <v>11</v>
      </c>
      <c r="G594" s="1">
        <v>-240157</v>
      </c>
      <c r="H594" s="1">
        <v>-4834876</v>
      </c>
    </row>
    <row r="595" spans="1:8" x14ac:dyDescent="0.25">
      <c r="A595" t="s">
        <v>8</v>
      </c>
      <c r="B595" t="s">
        <v>9</v>
      </c>
      <c r="C595">
        <v>209.93</v>
      </c>
      <c r="D595">
        <f>-2401576 -4834882</f>
        <v>-7236458</v>
      </c>
      <c r="E595" t="s">
        <v>10</v>
      </c>
      <c r="F595" t="s">
        <v>11</v>
      </c>
      <c r="G595" s="1">
        <v>-2401576</v>
      </c>
      <c r="H595" s="1">
        <v>-4834882</v>
      </c>
    </row>
    <row r="596" spans="1:8" x14ac:dyDescent="0.25">
      <c r="A596" t="s">
        <v>8</v>
      </c>
      <c r="B596" t="s">
        <v>9</v>
      </c>
      <c r="C596">
        <v>209.94</v>
      </c>
      <c r="D596">
        <f>-2401585 -4834896</f>
        <v>-7236481</v>
      </c>
      <c r="E596" t="s">
        <v>10</v>
      </c>
      <c r="F596" t="s">
        <v>11</v>
      </c>
      <c r="G596" s="1">
        <v>-2401585</v>
      </c>
      <c r="H596" s="1">
        <v>-4834896</v>
      </c>
    </row>
    <row r="597" spans="1:8" x14ac:dyDescent="0.25">
      <c r="A597" t="s">
        <v>8</v>
      </c>
      <c r="B597" t="s">
        <v>9</v>
      </c>
      <c r="C597">
        <v>209.95</v>
      </c>
      <c r="D597">
        <f>-2401592 -4834905</f>
        <v>-7236497</v>
      </c>
      <c r="E597" t="s">
        <v>10</v>
      </c>
      <c r="F597" t="s">
        <v>11</v>
      </c>
      <c r="G597" s="1">
        <v>-2401592</v>
      </c>
      <c r="H597" s="1">
        <v>-4834905</v>
      </c>
    </row>
    <row r="598" spans="1:8" x14ac:dyDescent="0.25">
      <c r="A598" t="s">
        <v>8</v>
      </c>
      <c r="B598" t="s">
        <v>9</v>
      </c>
      <c r="C598">
        <v>209.96</v>
      </c>
      <c r="D598">
        <f>-2401615 -483495</f>
        <v>-2885110</v>
      </c>
      <c r="E598" t="s">
        <v>10</v>
      </c>
      <c r="F598" t="s">
        <v>11</v>
      </c>
      <c r="G598" s="1">
        <v>-2401615</v>
      </c>
      <c r="H598" s="1">
        <v>-483495</v>
      </c>
    </row>
    <row r="599" spans="1:8" x14ac:dyDescent="0.25">
      <c r="A599" t="s">
        <v>8</v>
      </c>
      <c r="B599" t="s">
        <v>9</v>
      </c>
      <c r="C599">
        <v>209.97</v>
      </c>
      <c r="D599">
        <f>-2401621 -4834955</f>
        <v>-7236576</v>
      </c>
      <c r="E599" t="s">
        <v>10</v>
      </c>
      <c r="F599" t="s">
        <v>11</v>
      </c>
      <c r="G599" s="1">
        <v>-2401621</v>
      </c>
      <c r="H599" s="1">
        <v>-4834955</v>
      </c>
    </row>
    <row r="600" spans="1:8" x14ac:dyDescent="0.25">
      <c r="A600" t="s">
        <v>8</v>
      </c>
      <c r="B600" t="s">
        <v>9</v>
      </c>
      <c r="C600">
        <v>209.98</v>
      </c>
      <c r="D600">
        <f>-2401623 -4834962</f>
        <v>-7236585</v>
      </c>
      <c r="E600" t="s">
        <v>10</v>
      </c>
      <c r="F600" t="s">
        <v>11</v>
      </c>
      <c r="G600" s="1">
        <v>-2401623</v>
      </c>
      <c r="H600" s="1">
        <v>-4834962</v>
      </c>
    </row>
    <row r="601" spans="1:8" x14ac:dyDescent="0.25">
      <c r="A601" t="s">
        <v>8</v>
      </c>
      <c r="B601" t="s">
        <v>9</v>
      </c>
      <c r="C601">
        <v>209.99</v>
      </c>
      <c r="D601">
        <f>-2401626 -4834968</f>
        <v>-7236594</v>
      </c>
      <c r="E601" t="s">
        <v>10</v>
      </c>
      <c r="F601" t="s">
        <v>11</v>
      </c>
      <c r="G601" s="1">
        <v>-2401626</v>
      </c>
      <c r="H601" s="1">
        <v>-4834968</v>
      </c>
    </row>
    <row r="602" spans="1:8" x14ac:dyDescent="0.25">
      <c r="A602" t="s">
        <v>8</v>
      </c>
      <c r="B602" t="s">
        <v>9</v>
      </c>
      <c r="C602">
        <v>210</v>
      </c>
      <c r="D602">
        <f>-2401633 -4834977</f>
        <v>-7236610</v>
      </c>
      <c r="E602" t="s">
        <v>10</v>
      </c>
      <c r="F602" t="s">
        <v>11</v>
      </c>
      <c r="G602" s="1">
        <v>-2401633</v>
      </c>
      <c r="H602" s="1">
        <v>-4834977</v>
      </c>
    </row>
    <row r="603" spans="1:8" x14ac:dyDescent="0.25">
      <c r="A603" t="s">
        <v>8</v>
      </c>
      <c r="B603" t="s">
        <v>9</v>
      </c>
      <c r="C603">
        <v>210.01</v>
      </c>
      <c r="D603">
        <f>-2401639 -4834983</f>
        <v>-7236622</v>
      </c>
      <c r="E603" t="s">
        <v>10</v>
      </c>
      <c r="F603" t="s">
        <v>11</v>
      </c>
      <c r="G603" s="1">
        <v>-2401639</v>
      </c>
      <c r="H603" s="1">
        <v>-4834983</v>
      </c>
    </row>
    <row r="604" spans="1:8" x14ac:dyDescent="0.25">
      <c r="A604" t="s">
        <v>8</v>
      </c>
      <c r="B604" t="s">
        <v>9</v>
      </c>
      <c r="C604">
        <v>210.02</v>
      </c>
      <c r="D604">
        <f>-2401685 -4835018</f>
        <v>-7236703</v>
      </c>
      <c r="E604" t="s">
        <v>10</v>
      </c>
      <c r="F604" t="s">
        <v>11</v>
      </c>
      <c r="G604" s="1">
        <v>-2401685</v>
      </c>
      <c r="H604" s="1">
        <v>-4835018</v>
      </c>
    </row>
    <row r="605" spans="1:8" x14ac:dyDescent="0.25">
      <c r="A605" t="s">
        <v>8</v>
      </c>
      <c r="B605" t="s">
        <v>9</v>
      </c>
      <c r="C605">
        <v>210.03</v>
      </c>
      <c r="D605">
        <f>-2401706 -4835038</f>
        <v>-7236744</v>
      </c>
      <c r="E605" t="s">
        <v>10</v>
      </c>
      <c r="F605" t="s">
        <v>11</v>
      </c>
      <c r="G605" s="1">
        <v>-2401706</v>
      </c>
      <c r="H605" s="1">
        <v>-4835038</v>
      </c>
    </row>
    <row r="606" spans="1:8" x14ac:dyDescent="0.25">
      <c r="A606" t="s">
        <v>8</v>
      </c>
      <c r="B606" t="s">
        <v>9</v>
      </c>
      <c r="C606">
        <v>210.04</v>
      </c>
      <c r="D606">
        <f>-2401731 -4835069</f>
        <v>-7236800</v>
      </c>
      <c r="E606" t="s">
        <v>10</v>
      </c>
      <c r="F606" t="s">
        <v>11</v>
      </c>
      <c r="G606" s="1">
        <v>-2401731</v>
      </c>
      <c r="H606" s="1">
        <v>-4835069</v>
      </c>
    </row>
    <row r="607" spans="1:8" x14ac:dyDescent="0.25">
      <c r="A607" t="s">
        <v>8</v>
      </c>
      <c r="B607" t="s">
        <v>9</v>
      </c>
      <c r="C607">
        <v>210.05</v>
      </c>
      <c r="D607">
        <f>-24018 -483514</f>
        <v>-507532</v>
      </c>
      <c r="E607" t="s">
        <v>10</v>
      </c>
      <c r="F607" t="s">
        <v>11</v>
      </c>
      <c r="G607" s="1">
        <v>-24018</v>
      </c>
      <c r="H607" s="1">
        <v>-483514</v>
      </c>
    </row>
    <row r="608" spans="1:8" x14ac:dyDescent="0.25">
      <c r="A608" t="s">
        <v>8</v>
      </c>
      <c r="B608" t="s">
        <v>9</v>
      </c>
      <c r="C608">
        <v>210.06</v>
      </c>
      <c r="D608">
        <f>-2401857 -4835213</f>
        <v>-7237070</v>
      </c>
      <c r="E608" t="s">
        <v>10</v>
      </c>
      <c r="F608" t="s">
        <v>11</v>
      </c>
      <c r="G608" s="1">
        <v>-2401857</v>
      </c>
      <c r="H608" s="1">
        <v>-4835213</v>
      </c>
    </row>
    <row r="609" spans="1:8" x14ac:dyDescent="0.25">
      <c r="A609" t="s">
        <v>8</v>
      </c>
      <c r="B609" t="s">
        <v>9</v>
      </c>
      <c r="C609">
        <v>210.07</v>
      </c>
      <c r="D609">
        <f>-2401894 -4835255</f>
        <v>-7237149</v>
      </c>
      <c r="E609" t="s">
        <v>10</v>
      </c>
      <c r="F609" t="s">
        <v>11</v>
      </c>
      <c r="G609" s="1">
        <v>-2401894</v>
      </c>
      <c r="H609" s="1">
        <v>-4835255</v>
      </c>
    </row>
    <row r="610" spans="1:8" x14ac:dyDescent="0.25">
      <c r="A610" t="s">
        <v>8</v>
      </c>
      <c r="B610" t="s">
        <v>9</v>
      </c>
      <c r="C610">
        <v>210.08</v>
      </c>
      <c r="D610">
        <f>-2401895 -4835255</f>
        <v>-7237150</v>
      </c>
      <c r="E610" t="s">
        <v>10</v>
      </c>
      <c r="F610" t="s">
        <v>11</v>
      </c>
      <c r="G610" s="1">
        <v>-2401895</v>
      </c>
      <c r="H610" s="1">
        <v>-4835255</v>
      </c>
    </row>
    <row r="611" spans="1:8" x14ac:dyDescent="0.25">
      <c r="A611" t="s">
        <v>8</v>
      </c>
      <c r="B611" t="s">
        <v>9</v>
      </c>
      <c r="C611">
        <v>210.09</v>
      </c>
      <c r="D611">
        <f>-2402114 -4835504</f>
        <v>-7237618</v>
      </c>
      <c r="E611" t="s">
        <v>10</v>
      </c>
      <c r="F611" t="s">
        <v>11</v>
      </c>
      <c r="G611" s="1">
        <v>-2402114</v>
      </c>
      <c r="H611" s="1">
        <v>-4835504</v>
      </c>
    </row>
    <row r="612" spans="1:8" x14ac:dyDescent="0.25">
      <c r="A612" t="s">
        <v>8</v>
      </c>
      <c r="B612" t="s">
        <v>9</v>
      </c>
      <c r="C612">
        <v>210.1</v>
      </c>
      <c r="D612">
        <f>-2402132 -483552</f>
        <v>-2885684</v>
      </c>
      <c r="E612" t="s">
        <v>10</v>
      </c>
      <c r="F612" t="s">
        <v>11</v>
      </c>
      <c r="G612" s="1">
        <v>-2402132</v>
      </c>
      <c r="H612" s="1">
        <v>-483552</v>
      </c>
    </row>
    <row r="613" spans="1:8" x14ac:dyDescent="0.25">
      <c r="A613" t="s">
        <v>8</v>
      </c>
      <c r="B613" t="s">
        <v>9</v>
      </c>
      <c r="C613">
        <v>210.11</v>
      </c>
      <c r="D613">
        <f>-2402324 -4835666</f>
        <v>-7237990</v>
      </c>
      <c r="E613" t="s">
        <v>10</v>
      </c>
      <c r="F613" t="s">
        <v>11</v>
      </c>
      <c r="G613" s="1">
        <v>-2402324</v>
      </c>
      <c r="H613" s="1">
        <v>-4835666</v>
      </c>
    </row>
    <row r="614" spans="1:8" x14ac:dyDescent="0.25">
      <c r="A614" t="s">
        <v>8</v>
      </c>
      <c r="B614" t="s">
        <v>9</v>
      </c>
      <c r="C614">
        <v>210.12</v>
      </c>
      <c r="D614">
        <f>-2402334 -4835668</f>
        <v>-7238002</v>
      </c>
      <c r="E614" t="s">
        <v>10</v>
      </c>
      <c r="F614" t="s">
        <v>11</v>
      </c>
      <c r="G614" s="1">
        <v>-2402334</v>
      </c>
      <c r="H614" s="1">
        <v>-4835668</v>
      </c>
    </row>
    <row r="615" spans="1:8" x14ac:dyDescent="0.25">
      <c r="A615" t="s">
        <v>8</v>
      </c>
      <c r="B615" t="s">
        <v>9</v>
      </c>
      <c r="C615">
        <v>210.13</v>
      </c>
      <c r="D615">
        <f>-2402779 -4835997</f>
        <v>-7238776</v>
      </c>
      <c r="E615" t="s">
        <v>10</v>
      </c>
      <c r="F615" t="s">
        <v>11</v>
      </c>
      <c r="G615" s="1">
        <v>-2402779</v>
      </c>
      <c r="H615" s="1">
        <v>-4835997</v>
      </c>
    </row>
    <row r="616" spans="1:8" x14ac:dyDescent="0.25">
      <c r="A616" t="s">
        <v>8</v>
      </c>
      <c r="B616" t="s">
        <v>9</v>
      </c>
      <c r="C616">
        <v>210.14</v>
      </c>
      <c r="D616">
        <f>-2402814 -4836025</f>
        <v>-7238839</v>
      </c>
      <c r="E616" t="s">
        <v>10</v>
      </c>
      <c r="F616" t="s">
        <v>11</v>
      </c>
      <c r="G616" s="1">
        <v>-2402814</v>
      </c>
      <c r="H616" s="1">
        <v>-4836025</v>
      </c>
    </row>
    <row r="617" spans="1:8" x14ac:dyDescent="0.25">
      <c r="A617" t="s">
        <v>8</v>
      </c>
      <c r="B617" t="s">
        <v>9</v>
      </c>
      <c r="C617">
        <v>210.15</v>
      </c>
      <c r="D617">
        <f>-2402817 -4836026</f>
        <v>-7238843</v>
      </c>
      <c r="E617" t="s">
        <v>10</v>
      </c>
      <c r="F617" t="s">
        <v>11</v>
      </c>
      <c r="G617" s="1">
        <v>-2402817</v>
      </c>
      <c r="H617" s="1">
        <v>-4836026</v>
      </c>
    </row>
    <row r="618" spans="1:8" x14ac:dyDescent="0.25">
      <c r="A618" t="s">
        <v>8</v>
      </c>
      <c r="B618" t="s">
        <v>9</v>
      </c>
      <c r="C618">
        <v>210.16</v>
      </c>
      <c r="D618">
        <f>-240286 -4836058</f>
        <v>-5076344</v>
      </c>
      <c r="E618" t="s">
        <v>10</v>
      </c>
      <c r="F618" t="s">
        <v>11</v>
      </c>
      <c r="G618" s="1">
        <v>-240286</v>
      </c>
      <c r="H618" s="1">
        <v>-4836058</v>
      </c>
    </row>
    <row r="619" spans="1:8" x14ac:dyDescent="0.25">
      <c r="A619" t="s">
        <v>8</v>
      </c>
      <c r="B619" t="s">
        <v>9</v>
      </c>
      <c r="C619">
        <v>210.17</v>
      </c>
      <c r="D619">
        <f>-2402868 -4836065</f>
        <v>-7238933</v>
      </c>
      <c r="E619" t="s">
        <v>10</v>
      </c>
      <c r="F619" t="s">
        <v>11</v>
      </c>
      <c r="G619" s="1">
        <v>-2402868</v>
      </c>
      <c r="H619" s="1">
        <v>-4836065</v>
      </c>
    </row>
    <row r="620" spans="1:8" x14ac:dyDescent="0.25">
      <c r="A620" t="s">
        <v>8</v>
      </c>
      <c r="B620" t="s">
        <v>9</v>
      </c>
      <c r="C620">
        <v>210.18</v>
      </c>
      <c r="D620">
        <f>-2402876 -483607</f>
        <v>-2886483</v>
      </c>
      <c r="E620" t="s">
        <v>10</v>
      </c>
      <c r="F620" t="s">
        <v>11</v>
      </c>
      <c r="G620" s="1">
        <v>-2402876</v>
      </c>
      <c r="H620" s="1">
        <v>-483607</v>
      </c>
    </row>
    <row r="621" spans="1:8" x14ac:dyDescent="0.25">
      <c r="A621" t="s">
        <v>8</v>
      </c>
      <c r="B621" t="s">
        <v>9</v>
      </c>
      <c r="C621">
        <v>210.19</v>
      </c>
      <c r="D621">
        <f>-2402915 -4836105</f>
        <v>-7239020</v>
      </c>
      <c r="E621" t="s">
        <v>10</v>
      </c>
      <c r="F621" t="s">
        <v>11</v>
      </c>
      <c r="G621" s="1">
        <v>-2402915</v>
      </c>
      <c r="H621" s="1">
        <v>-4836105</v>
      </c>
    </row>
    <row r="622" spans="1:8" x14ac:dyDescent="0.25">
      <c r="A622" t="s">
        <v>8</v>
      </c>
      <c r="B622" t="s">
        <v>9</v>
      </c>
      <c r="C622">
        <v>210.2</v>
      </c>
      <c r="D622">
        <f>-2402919 -4836111</f>
        <v>-7239030</v>
      </c>
      <c r="E622" t="s">
        <v>10</v>
      </c>
      <c r="F622" t="s">
        <v>11</v>
      </c>
      <c r="G622" s="1">
        <v>-2402919</v>
      </c>
      <c r="H622" s="1">
        <v>-4836111</v>
      </c>
    </row>
    <row r="623" spans="1:8" x14ac:dyDescent="0.25">
      <c r="A623" t="s">
        <v>8</v>
      </c>
      <c r="B623" t="s">
        <v>9</v>
      </c>
      <c r="C623">
        <v>210.21</v>
      </c>
      <c r="D623">
        <f>-2402924 -4836116</f>
        <v>-7239040</v>
      </c>
      <c r="E623" t="s">
        <v>10</v>
      </c>
      <c r="F623" t="s">
        <v>11</v>
      </c>
      <c r="G623" s="1">
        <v>-2402924</v>
      </c>
      <c r="H623" s="1">
        <v>-4836116</v>
      </c>
    </row>
    <row r="624" spans="1:8" x14ac:dyDescent="0.25">
      <c r="A624" t="s">
        <v>8</v>
      </c>
      <c r="B624" t="s">
        <v>9</v>
      </c>
      <c r="C624">
        <v>210.22</v>
      </c>
      <c r="D624">
        <f>-2403133 -483642</f>
        <v>-2886775</v>
      </c>
      <c r="E624" t="s">
        <v>10</v>
      </c>
      <c r="F624" t="s">
        <v>11</v>
      </c>
      <c r="G624" s="1">
        <v>-2403133</v>
      </c>
      <c r="H624" s="1">
        <v>-483642</v>
      </c>
    </row>
    <row r="625" spans="1:8" x14ac:dyDescent="0.25">
      <c r="A625" t="s">
        <v>8</v>
      </c>
      <c r="B625" t="s">
        <v>9</v>
      </c>
      <c r="C625">
        <v>210.23</v>
      </c>
      <c r="D625">
        <f>-2403178 -4836496</f>
        <v>-7239674</v>
      </c>
      <c r="E625" t="s">
        <v>10</v>
      </c>
      <c r="F625" t="s">
        <v>11</v>
      </c>
      <c r="G625" s="1">
        <v>-2403178</v>
      </c>
      <c r="H625" s="1">
        <v>-4836496</v>
      </c>
    </row>
    <row r="626" spans="1:8" x14ac:dyDescent="0.25">
      <c r="A626" t="s">
        <v>8</v>
      </c>
      <c r="B626" t="s">
        <v>9</v>
      </c>
      <c r="C626">
        <v>210.24</v>
      </c>
      <c r="D626">
        <f>-2403253 -4836635</f>
        <v>-7239888</v>
      </c>
      <c r="E626" t="s">
        <v>10</v>
      </c>
      <c r="F626" t="s">
        <v>11</v>
      </c>
      <c r="G626" s="1">
        <v>-2403253</v>
      </c>
      <c r="H626" s="1">
        <v>-4836635</v>
      </c>
    </row>
    <row r="627" spans="1:8" x14ac:dyDescent="0.25">
      <c r="A627" t="s">
        <v>8</v>
      </c>
      <c r="B627" t="s">
        <v>9</v>
      </c>
      <c r="C627">
        <v>210.25</v>
      </c>
      <c r="D627">
        <f>-2403322 -4836755</f>
        <v>-7240077</v>
      </c>
      <c r="E627" t="s">
        <v>10</v>
      </c>
      <c r="F627" t="s">
        <v>11</v>
      </c>
      <c r="G627" s="1">
        <v>-2403322</v>
      </c>
      <c r="H627" s="1">
        <v>-4836755</v>
      </c>
    </row>
    <row r="628" spans="1:8" x14ac:dyDescent="0.25">
      <c r="A628" t="s">
        <v>8</v>
      </c>
      <c r="B628" t="s">
        <v>9</v>
      </c>
      <c r="C628">
        <v>210.26</v>
      </c>
      <c r="D628">
        <f>-2403332 -483677</f>
        <v>-2887009</v>
      </c>
      <c r="E628" t="s">
        <v>10</v>
      </c>
      <c r="F628" t="s">
        <v>11</v>
      </c>
      <c r="G628" s="1">
        <v>-2403332</v>
      </c>
      <c r="H628" s="1">
        <v>-483677</v>
      </c>
    </row>
    <row r="629" spans="1:8" x14ac:dyDescent="0.25">
      <c r="A629" t="s">
        <v>8</v>
      </c>
      <c r="B629" t="s">
        <v>9</v>
      </c>
      <c r="C629">
        <v>210.27</v>
      </c>
      <c r="D629">
        <f>-2403562 -4837157</f>
        <v>-7240719</v>
      </c>
      <c r="E629" t="s">
        <v>10</v>
      </c>
      <c r="F629" t="s">
        <v>11</v>
      </c>
      <c r="G629" s="1">
        <v>-2403562</v>
      </c>
      <c r="H629" s="1">
        <v>-4837157</v>
      </c>
    </row>
    <row r="630" spans="1:8" x14ac:dyDescent="0.25">
      <c r="A630" t="s">
        <v>8</v>
      </c>
      <c r="B630" t="s">
        <v>9</v>
      </c>
      <c r="C630">
        <v>210.28</v>
      </c>
      <c r="D630">
        <f>-2403577 -4837179</f>
        <v>-7240756</v>
      </c>
      <c r="E630" t="s">
        <v>10</v>
      </c>
      <c r="F630" t="s">
        <v>11</v>
      </c>
      <c r="G630" s="1">
        <v>-2403577</v>
      </c>
      <c r="H630" s="1">
        <v>-4837179</v>
      </c>
    </row>
    <row r="631" spans="1:8" x14ac:dyDescent="0.25">
      <c r="A631" t="s">
        <v>8</v>
      </c>
      <c r="B631" t="s">
        <v>9</v>
      </c>
      <c r="C631">
        <v>210.29</v>
      </c>
      <c r="D631">
        <f>-2403596 -4837203</f>
        <v>-7240799</v>
      </c>
      <c r="E631" t="s">
        <v>10</v>
      </c>
      <c r="F631" t="s">
        <v>11</v>
      </c>
      <c r="G631" s="1">
        <v>-2403596</v>
      </c>
      <c r="H631" s="1">
        <v>-4837203</v>
      </c>
    </row>
    <row r="632" spans="1:8" x14ac:dyDescent="0.25">
      <c r="A632" t="s">
        <v>8</v>
      </c>
      <c r="B632" t="s">
        <v>9</v>
      </c>
      <c r="C632">
        <v>210.3</v>
      </c>
      <c r="D632">
        <f>-2403634 -4837241</f>
        <v>-7240875</v>
      </c>
      <c r="E632" t="s">
        <v>10</v>
      </c>
      <c r="F632" t="s">
        <v>11</v>
      </c>
      <c r="G632" s="1">
        <v>-2403634</v>
      </c>
      <c r="H632" s="1">
        <v>-4837241</v>
      </c>
    </row>
    <row r="633" spans="1:8" x14ac:dyDescent="0.25">
      <c r="A633" t="s">
        <v>8</v>
      </c>
      <c r="B633" t="s">
        <v>9</v>
      </c>
      <c r="C633">
        <v>210.31</v>
      </c>
      <c r="D633">
        <f>-2403908 -4837465</f>
        <v>-7241373</v>
      </c>
      <c r="E633" t="s">
        <v>10</v>
      </c>
      <c r="F633" t="s">
        <v>11</v>
      </c>
      <c r="G633" s="1">
        <v>-2403908</v>
      </c>
      <c r="H633" s="1">
        <v>-4837465</v>
      </c>
    </row>
    <row r="634" spans="1:8" x14ac:dyDescent="0.25">
      <c r="A634" t="s">
        <v>8</v>
      </c>
      <c r="B634" t="s">
        <v>9</v>
      </c>
      <c r="C634">
        <v>210.32</v>
      </c>
      <c r="D634">
        <f>-2403916 -4837473</f>
        <v>-7241389</v>
      </c>
      <c r="E634" t="s">
        <v>10</v>
      </c>
      <c r="F634" t="s">
        <v>11</v>
      </c>
      <c r="G634" s="1">
        <v>-2403916</v>
      </c>
      <c r="H634" s="1">
        <v>-4837473</v>
      </c>
    </row>
    <row r="635" spans="1:8" x14ac:dyDescent="0.25">
      <c r="A635" t="s">
        <v>8</v>
      </c>
      <c r="B635" t="s">
        <v>9</v>
      </c>
      <c r="C635">
        <v>210.33</v>
      </c>
      <c r="D635">
        <f>-2403935 -4837497</f>
        <v>-7241432</v>
      </c>
      <c r="E635" t="s">
        <v>10</v>
      </c>
      <c r="F635" t="s">
        <v>11</v>
      </c>
      <c r="G635" s="1">
        <v>-2403935</v>
      </c>
      <c r="H635" s="1">
        <v>-4837497</v>
      </c>
    </row>
    <row r="636" spans="1:8" x14ac:dyDescent="0.25">
      <c r="A636" t="s">
        <v>8</v>
      </c>
      <c r="B636" t="s">
        <v>9</v>
      </c>
      <c r="C636">
        <v>210.34</v>
      </c>
      <c r="D636">
        <f>-2403945 -4837512</f>
        <v>-7241457</v>
      </c>
      <c r="E636" t="s">
        <v>10</v>
      </c>
      <c r="F636" t="s">
        <v>11</v>
      </c>
      <c r="G636" s="1">
        <v>-2403945</v>
      </c>
      <c r="H636" s="1">
        <v>-4837512</v>
      </c>
    </row>
    <row r="637" spans="1:8" x14ac:dyDescent="0.25">
      <c r="A637" t="s">
        <v>8</v>
      </c>
      <c r="B637" t="s">
        <v>9</v>
      </c>
      <c r="C637">
        <v>210.35</v>
      </c>
      <c r="D637">
        <f>-2403959 -4837537</f>
        <v>-7241496</v>
      </c>
      <c r="E637" t="s">
        <v>10</v>
      </c>
      <c r="F637" t="s">
        <v>11</v>
      </c>
      <c r="G637" s="1">
        <v>-2403959</v>
      </c>
      <c r="H637" s="1">
        <v>-4837537</v>
      </c>
    </row>
    <row r="638" spans="1:8" x14ac:dyDescent="0.25">
      <c r="A638" t="s">
        <v>8</v>
      </c>
      <c r="B638" t="s">
        <v>9</v>
      </c>
      <c r="C638">
        <v>210.36</v>
      </c>
      <c r="D638">
        <f>-2403973 -4837559</f>
        <v>-7241532</v>
      </c>
      <c r="E638" t="s">
        <v>10</v>
      </c>
      <c r="F638" t="s">
        <v>11</v>
      </c>
      <c r="G638" s="1">
        <v>-2403973</v>
      </c>
      <c r="H638" s="1">
        <v>-4837559</v>
      </c>
    </row>
    <row r="639" spans="1:8" x14ac:dyDescent="0.25">
      <c r="A639" t="s">
        <v>8</v>
      </c>
      <c r="B639" t="s">
        <v>9</v>
      </c>
      <c r="C639">
        <v>210.37</v>
      </c>
      <c r="D639">
        <f>-2403996 -4837601</f>
        <v>-7241597</v>
      </c>
      <c r="E639" t="s">
        <v>10</v>
      </c>
      <c r="F639" t="s">
        <v>11</v>
      </c>
      <c r="G639" s="1">
        <v>-2403996</v>
      </c>
      <c r="H639" s="1">
        <v>-4837601</v>
      </c>
    </row>
    <row r="640" spans="1:8" x14ac:dyDescent="0.25">
      <c r="A640" t="s">
        <v>8</v>
      </c>
      <c r="B640" t="s">
        <v>9</v>
      </c>
      <c r="C640">
        <v>210.38</v>
      </c>
      <c r="D640">
        <f>-240403 -4837655</f>
        <v>-5078058</v>
      </c>
      <c r="E640" t="s">
        <v>10</v>
      </c>
      <c r="F640" t="s">
        <v>11</v>
      </c>
      <c r="G640" s="1">
        <v>-240403</v>
      </c>
      <c r="H640" s="1">
        <v>-4837655</v>
      </c>
    </row>
    <row r="641" spans="1:8" x14ac:dyDescent="0.25">
      <c r="A641" t="s">
        <v>8</v>
      </c>
      <c r="B641" t="s">
        <v>9</v>
      </c>
      <c r="C641">
        <v>210.39</v>
      </c>
      <c r="D641">
        <f>-2404042 -4837671</f>
        <v>-7241713</v>
      </c>
      <c r="E641" t="s">
        <v>10</v>
      </c>
      <c r="F641" t="s">
        <v>11</v>
      </c>
      <c r="G641" s="1">
        <v>-2404042</v>
      </c>
      <c r="H641" s="1">
        <v>-4837671</v>
      </c>
    </row>
    <row r="642" spans="1:8" x14ac:dyDescent="0.25">
      <c r="A642" t="s">
        <v>8</v>
      </c>
      <c r="B642" t="s">
        <v>9</v>
      </c>
      <c r="C642">
        <v>210.4</v>
      </c>
      <c r="D642">
        <f>-240407 -4837698</f>
        <v>-5078105</v>
      </c>
      <c r="E642" t="s">
        <v>10</v>
      </c>
      <c r="F642" t="s">
        <v>11</v>
      </c>
      <c r="G642" s="1">
        <v>-240407</v>
      </c>
      <c r="H642" s="1">
        <v>-4837698</v>
      </c>
    </row>
    <row r="643" spans="1:8" x14ac:dyDescent="0.25">
      <c r="A643" t="s">
        <v>8</v>
      </c>
      <c r="B643" t="s">
        <v>9</v>
      </c>
      <c r="C643">
        <v>210.41</v>
      </c>
      <c r="D643">
        <f>-2404161 -4837761</f>
        <v>-7241922</v>
      </c>
      <c r="E643" t="s">
        <v>10</v>
      </c>
      <c r="F643" t="s">
        <v>11</v>
      </c>
      <c r="G643" s="1">
        <v>-2404161</v>
      </c>
      <c r="H643" s="1">
        <v>-4837761</v>
      </c>
    </row>
    <row r="644" spans="1:8" x14ac:dyDescent="0.25">
      <c r="A644" t="s">
        <v>8</v>
      </c>
      <c r="B644" t="s">
        <v>9</v>
      </c>
      <c r="C644">
        <v>210.42</v>
      </c>
      <c r="D644">
        <f>-2404187 -4837782</f>
        <v>-7241969</v>
      </c>
      <c r="E644" t="s">
        <v>10</v>
      </c>
      <c r="F644" t="s">
        <v>11</v>
      </c>
      <c r="G644" s="1">
        <v>-2404187</v>
      </c>
      <c r="H644" s="1">
        <v>-4837782</v>
      </c>
    </row>
    <row r="645" spans="1:8" x14ac:dyDescent="0.25">
      <c r="A645" t="s">
        <v>8</v>
      </c>
      <c r="B645" t="s">
        <v>9</v>
      </c>
      <c r="C645">
        <v>210.43</v>
      </c>
      <c r="D645">
        <f>-2404657 -4838113</f>
        <v>-7242770</v>
      </c>
      <c r="E645" t="s">
        <v>10</v>
      </c>
      <c r="F645" t="s">
        <v>11</v>
      </c>
      <c r="G645" s="1">
        <v>-2404657</v>
      </c>
      <c r="H645" s="1">
        <v>-4838113</v>
      </c>
    </row>
    <row r="646" spans="1:8" x14ac:dyDescent="0.25">
      <c r="A646" t="s">
        <v>8</v>
      </c>
      <c r="B646" t="s">
        <v>9</v>
      </c>
      <c r="C646">
        <v>210.44</v>
      </c>
      <c r="D646">
        <f>-2404827 -4838239</f>
        <v>-7243066</v>
      </c>
      <c r="E646" t="s">
        <v>10</v>
      </c>
      <c r="F646" t="s">
        <v>11</v>
      </c>
      <c r="G646" s="1">
        <v>-2404827</v>
      </c>
      <c r="H646" s="1">
        <v>-4838239</v>
      </c>
    </row>
    <row r="647" spans="1:8" x14ac:dyDescent="0.25">
      <c r="A647" t="s">
        <v>8</v>
      </c>
      <c r="B647" t="s">
        <v>9</v>
      </c>
      <c r="C647">
        <v>210.45</v>
      </c>
      <c r="D647">
        <f>-2404964 -4838335</f>
        <v>-7243299</v>
      </c>
      <c r="E647" t="s">
        <v>10</v>
      </c>
      <c r="F647" t="s">
        <v>11</v>
      </c>
      <c r="G647" s="1">
        <v>-2404964</v>
      </c>
      <c r="H647" s="1">
        <v>-4838335</v>
      </c>
    </row>
    <row r="648" spans="1:8" x14ac:dyDescent="0.25">
      <c r="A648" t="s">
        <v>8</v>
      </c>
      <c r="B648" t="s">
        <v>9</v>
      </c>
      <c r="C648">
        <v>210.46</v>
      </c>
      <c r="D648">
        <f>-2405194 -4838505</f>
        <v>-7243699</v>
      </c>
      <c r="E648" t="s">
        <v>10</v>
      </c>
      <c r="F648" t="s">
        <v>11</v>
      </c>
      <c r="G648" s="1">
        <v>-2405194</v>
      </c>
      <c r="H648" s="1">
        <v>-4838505</v>
      </c>
    </row>
    <row r="649" spans="1:8" x14ac:dyDescent="0.25">
      <c r="A649" t="s">
        <v>8</v>
      </c>
      <c r="B649" t="s">
        <v>9</v>
      </c>
      <c r="C649">
        <v>210.47</v>
      </c>
      <c r="D649">
        <f>-2405252 -4838552</f>
        <v>-7243804</v>
      </c>
      <c r="E649" t="s">
        <v>10</v>
      </c>
      <c r="F649" t="s">
        <v>11</v>
      </c>
      <c r="G649" s="1">
        <v>-2405252</v>
      </c>
      <c r="H649" s="1">
        <v>-4838552</v>
      </c>
    </row>
    <row r="650" spans="1:8" x14ac:dyDescent="0.25">
      <c r="A650" t="s">
        <v>8</v>
      </c>
      <c r="B650" t="s">
        <v>9</v>
      </c>
      <c r="C650">
        <v>210.48</v>
      </c>
      <c r="D650">
        <f>-2405329 -4838607</f>
        <v>-7243936</v>
      </c>
      <c r="E650" t="s">
        <v>10</v>
      </c>
      <c r="F650" t="s">
        <v>11</v>
      </c>
      <c r="G650" s="1">
        <v>-2405329</v>
      </c>
      <c r="H650" s="1">
        <v>-4838607</v>
      </c>
    </row>
    <row r="651" spans="1:8" x14ac:dyDescent="0.25">
      <c r="A651" t="s">
        <v>8</v>
      </c>
      <c r="B651" t="s">
        <v>9</v>
      </c>
      <c r="C651">
        <v>210.49</v>
      </c>
      <c r="D651">
        <f>-2405349 -4838619</f>
        <v>-7243968</v>
      </c>
      <c r="E651" t="s">
        <v>10</v>
      </c>
      <c r="F651" t="s">
        <v>11</v>
      </c>
      <c r="G651" s="1">
        <v>-2405349</v>
      </c>
      <c r="H651" s="1">
        <v>-4838619</v>
      </c>
    </row>
    <row r="652" spans="1:8" x14ac:dyDescent="0.25">
      <c r="A652" t="s">
        <v>8</v>
      </c>
      <c r="B652" t="s">
        <v>9</v>
      </c>
      <c r="C652">
        <v>210.5</v>
      </c>
      <c r="D652">
        <f>-2405359 -4838624</f>
        <v>-7243983</v>
      </c>
      <c r="E652" t="s">
        <v>10</v>
      </c>
      <c r="F652" t="s">
        <v>11</v>
      </c>
      <c r="G652" s="1">
        <v>-2405359</v>
      </c>
      <c r="H652" s="1">
        <v>-4838624</v>
      </c>
    </row>
    <row r="653" spans="1:8" x14ac:dyDescent="0.25">
      <c r="A653" t="s">
        <v>8</v>
      </c>
      <c r="B653" t="s">
        <v>9</v>
      </c>
      <c r="C653">
        <v>210.51</v>
      </c>
      <c r="D653">
        <f>-2405368 -483863</f>
        <v>-2889231</v>
      </c>
      <c r="E653" t="s">
        <v>10</v>
      </c>
      <c r="F653" t="s">
        <v>11</v>
      </c>
      <c r="G653" s="1">
        <v>-2405368</v>
      </c>
      <c r="H653" s="1">
        <v>-483863</v>
      </c>
    </row>
    <row r="654" spans="1:8" x14ac:dyDescent="0.25">
      <c r="A654" t="s">
        <v>8</v>
      </c>
      <c r="B654" t="s">
        <v>9</v>
      </c>
      <c r="C654">
        <v>210.52</v>
      </c>
      <c r="D654">
        <f>-2405381 -4838635</f>
        <v>-7244016</v>
      </c>
      <c r="E654" t="s">
        <v>10</v>
      </c>
      <c r="F654" t="s">
        <v>11</v>
      </c>
      <c r="G654" s="1">
        <v>-2405381</v>
      </c>
      <c r="H654" s="1">
        <v>-4838635</v>
      </c>
    </row>
    <row r="655" spans="1:8" x14ac:dyDescent="0.25">
      <c r="A655" t="s">
        <v>8</v>
      </c>
      <c r="B655" t="s">
        <v>9</v>
      </c>
      <c r="C655">
        <v>210.53</v>
      </c>
      <c r="D655">
        <f>-2405458 -4838674</f>
        <v>-7244132</v>
      </c>
      <c r="E655" t="s">
        <v>10</v>
      </c>
      <c r="F655" t="s">
        <v>11</v>
      </c>
      <c r="G655" s="1">
        <v>-2405458</v>
      </c>
      <c r="H655" s="1">
        <v>-4838674</v>
      </c>
    </row>
    <row r="656" spans="1:8" x14ac:dyDescent="0.25">
      <c r="A656" t="s">
        <v>8</v>
      </c>
      <c r="B656" t="s">
        <v>9</v>
      </c>
      <c r="C656">
        <v>210.54</v>
      </c>
      <c r="D656">
        <f>-24055 -4838698</f>
        <v>-4862753</v>
      </c>
      <c r="E656" t="s">
        <v>10</v>
      </c>
      <c r="F656" t="s">
        <v>11</v>
      </c>
      <c r="G656" s="1">
        <v>-24055</v>
      </c>
      <c r="H656" s="1">
        <v>-4838698</v>
      </c>
    </row>
    <row r="657" spans="1:8" x14ac:dyDescent="0.25">
      <c r="A657" t="s">
        <v>8</v>
      </c>
      <c r="B657" t="s">
        <v>9</v>
      </c>
      <c r="C657">
        <v>210.55</v>
      </c>
      <c r="D657">
        <f>-2405572 -4838745</f>
        <v>-7244317</v>
      </c>
      <c r="E657" t="s">
        <v>10</v>
      </c>
      <c r="F657" t="s">
        <v>11</v>
      </c>
      <c r="G657" s="1">
        <v>-2405572</v>
      </c>
      <c r="H657" s="1">
        <v>-4838745</v>
      </c>
    </row>
    <row r="658" spans="1:8" x14ac:dyDescent="0.25">
      <c r="A658" t="s">
        <v>8</v>
      </c>
      <c r="B658" t="s">
        <v>9</v>
      </c>
      <c r="C658">
        <v>210.56</v>
      </c>
      <c r="D658">
        <f>-2405589 -4838753</f>
        <v>-7244342</v>
      </c>
      <c r="E658" t="s">
        <v>10</v>
      </c>
      <c r="F658" t="s">
        <v>11</v>
      </c>
      <c r="G658" s="1">
        <v>-2405589</v>
      </c>
      <c r="H658" s="1">
        <v>-4838753</v>
      </c>
    </row>
    <row r="659" spans="1:8" x14ac:dyDescent="0.25">
      <c r="A659" t="s">
        <v>8</v>
      </c>
      <c r="B659" t="s">
        <v>9</v>
      </c>
      <c r="C659">
        <v>210.57</v>
      </c>
      <c r="D659">
        <f>-2405599 -4838759</f>
        <v>-7244358</v>
      </c>
      <c r="E659" t="s">
        <v>10</v>
      </c>
      <c r="F659" t="s">
        <v>11</v>
      </c>
      <c r="G659" s="1">
        <v>-2405599</v>
      </c>
      <c r="H659" s="1">
        <v>-4838759</v>
      </c>
    </row>
    <row r="660" spans="1:8" x14ac:dyDescent="0.25">
      <c r="A660" t="s">
        <v>8</v>
      </c>
      <c r="B660" t="s">
        <v>9</v>
      </c>
      <c r="C660">
        <v>210.58</v>
      </c>
      <c r="D660">
        <f>-2405604 -4838764</f>
        <v>-7244368</v>
      </c>
      <c r="E660" t="s">
        <v>10</v>
      </c>
      <c r="F660" t="s">
        <v>11</v>
      </c>
      <c r="G660" s="1">
        <v>-2405604</v>
      </c>
      <c r="H660" s="1">
        <v>-4838764</v>
      </c>
    </row>
    <row r="661" spans="1:8" x14ac:dyDescent="0.25">
      <c r="A661" t="s">
        <v>8</v>
      </c>
      <c r="B661" t="s">
        <v>9</v>
      </c>
      <c r="C661">
        <v>210.59</v>
      </c>
      <c r="D661">
        <f>-2405689 -4838897</f>
        <v>-7244586</v>
      </c>
      <c r="E661" t="s">
        <v>10</v>
      </c>
      <c r="F661" t="s">
        <v>11</v>
      </c>
      <c r="G661" s="1">
        <v>-2405689</v>
      </c>
      <c r="H661" s="1">
        <v>-4838897</v>
      </c>
    </row>
    <row r="662" spans="1:8" x14ac:dyDescent="0.25">
      <c r="A662" t="s">
        <v>8</v>
      </c>
      <c r="B662" t="s">
        <v>9</v>
      </c>
      <c r="C662">
        <v>210.6</v>
      </c>
      <c r="D662">
        <f>-2405696 -483891</f>
        <v>-2889587</v>
      </c>
      <c r="E662" t="s">
        <v>10</v>
      </c>
      <c r="F662" t="s">
        <v>11</v>
      </c>
      <c r="G662" s="1">
        <v>-2405696</v>
      </c>
      <c r="H662" s="1">
        <v>-483891</v>
      </c>
    </row>
    <row r="663" spans="1:8" x14ac:dyDescent="0.25">
      <c r="A663" t="s">
        <v>8</v>
      </c>
      <c r="B663" t="s">
        <v>9</v>
      </c>
      <c r="C663">
        <v>210.61</v>
      </c>
      <c r="D663">
        <f>-2405733 -4838966</f>
        <v>-7244699</v>
      </c>
      <c r="E663" t="s">
        <v>10</v>
      </c>
      <c r="F663" t="s">
        <v>11</v>
      </c>
      <c r="G663" s="1">
        <v>-2405733</v>
      </c>
      <c r="H663" s="1">
        <v>-4838966</v>
      </c>
    </row>
    <row r="664" spans="1:8" x14ac:dyDescent="0.25">
      <c r="A664" t="s">
        <v>8</v>
      </c>
      <c r="B664" t="s">
        <v>9</v>
      </c>
      <c r="C664">
        <v>210.62</v>
      </c>
      <c r="D664">
        <f>-2405779 -4839041</f>
        <v>-7244820</v>
      </c>
      <c r="E664" t="s">
        <v>10</v>
      </c>
      <c r="F664" t="s">
        <v>11</v>
      </c>
      <c r="G664" s="1">
        <v>-2405779</v>
      </c>
      <c r="H664" s="1">
        <v>-4839041</v>
      </c>
    </row>
    <row r="665" spans="1:8" x14ac:dyDescent="0.25">
      <c r="A665" t="s">
        <v>8</v>
      </c>
      <c r="B665" t="s">
        <v>9</v>
      </c>
      <c r="C665">
        <v>210.63</v>
      </c>
      <c r="D665">
        <f>-2405791 -4839063</f>
        <v>-7244854</v>
      </c>
      <c r="E665" t="s">
        <v>10</v>
      </c>
      <c r="F665" t="s">
        <v>11</v>
      </c>
      <c r="G665" s="1">
        <v>-2405791</v>
      </c>
      <c r="H665" s="1">
        <v>-4839063</v>
      </c>
    </row>
    <row r="666" spans="1:8" x14ac:dyDescent="0.25">
      <c r="A666" t="s">
        <v>8</v>
      </c>
      <c r="B666" t="s">
        <v>9</v>
      </c>
      <c r="C666">
        <v>210.64</v>
      </c>
      <c r="D666">
        <f>-2405811 -4839144</f>
        <v>-7244955</v>
      </c>
      <c r="E666" t="s">
        <v>10</v>
      </c>
      <c r="F666" t="s">
        <v>11</v>
      </c>
      <c r="G666" s="1">
        <v>-2405811</v>
      </c>
      <c r="H666" s="1">
        <v>-4839144</v>
      </c>
    </row>
    <row r="667" spans="1:8" x14ac:dyDescent="0.25">
      <c r="A667" t="s">
        <v>8</v>
      </c>
      <c r="B667" t="s">
        <v>9</v>
      </c>
      <c r="C667">
        <v>210.65</v>
      </c>
      <c r="D667">
        <f>-2405911 -4839663</f>
        <v>-7245574</v>
      </c>
      <c r="E667" t="s">
        <v>10</v>
      </c>
      <c r="F667" t="s">
        <v>11</v>
      </c>
      <c r="G667" s="1">
        <v>-2405911</v>
      </c>
      <c r="H667" s="1">
        <v>-4839663</v>
      </c>
    </row>
    <row r="668" spans="1:8" x14ac:dyDescent="0.25">
      <c r="A668" t="s">
        <v>8</v>
      </c>
      <c r="B668" t="s">
        <v>9</v>
      </c>
      <c r="C668">
        <v>210.66</v>
      </c>
      <c r="D668">
        <f>-2405911 -4839665</f>
        <v>-7245576</v>
      </c>
      <c r="E668" t="s">
        <v>10</v>
      </c>
      <c r="F668" t="s">
        <v>11</v>
      </c>
      <c r="G668" s="1">
        <v>-2405911</v>
      </c>
      <c r="H668" s="1">
        <v>-4839665</v>
      </c>
    </row>
    <row r="669" spans="1:8" x14ac:dyDescent="0.25">
      <c r="A669" t="s">
        <v>8</v>
      </c>
      <c r="B669" t="s">
        <v>9</v>
      </c>
      <c r="C669">
        <v>210.67</v>
      </c>
      <c r="D669">
        <f>-2406078 -4840518</f>
        <v>-7246596</v>
      </c>
      <c r="E669" t="s">
        <v>10</v>
      </c>
      <c r="F669" t="s">
        <v>11</v>
      </c>
      <c r="G669" s="1">
        <v>-2406078</v>
      </c>
      <c r="H669" s="1">
        <v>-4840518</v>
      </c>
    </row>
    <row r="670" spans="1:8" x14ac:dyDescent="0.25">
      <c r="A670" t="s">
        <v>8</v>
      </c>
      <c r="B670" t="s">
        <v>9</v>
      </c>
      <c r="C670">
        <v>210.68</v>
      </c>
      <c r="D670">
        <f>-2406092 -4840562</f>
        <v>-7246654</v>
      </c>
      <c r="E670" t="s">
        <v>10</v>
      </c>
      <c r="F670" t="s">
        <v>11</v>
      </c>
      <c r="G670" s="1">
        <v>-2406092</v>
      </c>
      <c r="H670" s="1">
        <v>-4840562</v>
      </c>
    </row>
    <row r="671" spans="1:8" x14ac:dyDescent="0.25">
      <c r="A671" t="s">
        <v>8</v>
      </c>
      <c r="B671" t="s">
        <v>9</v>
      </c>
      <c r="C671">
        <v>210.69</v>
      </c>
      <c r="D671">
        <f>-2406106 -4840596</f>
        <v>-7246702</v>
      </c>
      <c r="E671" t="s">
        <v>10</v>
      </c>
      <c r="F671" t="s">
        <v>11</v>
      </c>
      <c r="G671" s="1">
        <v>-2406106</v>
      </c>
      <c r="H671" s="1">
        <v>-4840596</v>
      </c>
    </row>
    <row r="672" spans="1:8" x14ac:dyDescent="0.25">
      <c r="A672" t="s">
        <v>8</v>
      </c>
      <c r="B672" t="s">
        <v>9</v>
      </c>
      <c r="C672">
        <v>210.7</v>
      </c>
      <c r="D672">
        <f>-2406398 -484113</f>
        <v>-2890511</v>
      </c>
      <c r="E672" t="s">
        <v>10</v>
      </c>
      <c r="F672" t="s">
        <v>11</v>
      </c>
      <c r="G672" s="1">
        <v>-2406398</v>
      </c>
      <c r="H672" s="1">
        <v>-484113</v>
      </c>
    </row>
    <row r="673" spans="1:8" x14ac:dyDescent="0.25">
      <c r="A673" t="s">
        <v>8</v>
      </c>
      <c r="B673" t="s">
        <v>9</v>
      </c>
      <c r="C673">
        <v>210.71</v>
      </c>
      <c r="D673">
        <f>-2406398 -4841131</f>
        <v>-7247529</v>
      </c>
      <c r="E673" t="s">
        <v>10</v>
      </c>
      <c r="F673" t="s">
        <v>11</v>
      </c>
      <c r="G673" s="1">
        <v>-2406398</v>
      </c>
      <c r="H673" s="1">
        <v>-4841131</v>
      </c>
    </row>
    <row r="674" spans="1:8" x14ac:dyDescent="0.25">
      <c r="A674" t="s">
        <v>8</v>
      </c>
      <c r="B674" t="s">
        <v>9</v>
      </c>
      <c r="C674">
        <v>210.72</v>
      </c>
      <c r="D674">
        <f>-2406706 -4841687</f>
        <v>-7248393</v>
      </c>
      <c r="E674" t="s">
        <v>10</v>
      </c>
      <c r="F674" t="s">
        <v>11</v>
      </c>
      <c r="G674" s="1">
        <v>-2406706</v>
      </c>
      <c r="H674" s="1">
        <v>-4841687</v>
      </c>
    </row>
    <row r="675" spans="1:8" x14ac:dyDescent="0.25">
      <c r="A675" t="s">
        <v>8</v>
      </c>
      <c r="B675" t="s">
        <v>9</v>
      </c>
      <c r="C675">
        <v>210.73</v>
      </c>
      <c r="D675">
        <f>-2406734 -4841734</f>
        <v>-7248468</v>
      </c>
      <c r="E675" t="s">
        <v>10</v>
      </c>
      <c r="F675" t="s">
        <v>11</v>
      </c>
      <c r="G675" s="1">
        <v>-2406734</v>
      </c>
      <c r="H675" s="1">
        <v>-4841734</v>
      </c>
    </row>
    <row r="676" spans="1:8" x14ac:dyDescent="0.25">
      <c r="A676" t="s">
        <v>8</v>
      </c>
      <c r="B676" t="s">
        <v>9</v>
      </c>
      <c r="C676">
        <v>210.74</v>
      </c>
      <c r="D676">
        <f>-2406762 -4841771</f>
        <v>-7248533</v>
      </c>
      <c r="E676" t="s">
        <v>10</v>
      </c>
      <c r="F676" t="s">
        <v>11</v>
      </c>
      <c r="G676" s="1">
        <v>-2406762</v>
      </c>
      <c r="H676" s="1">
        <v>-4841771</v>
      </c>
    </row>
    <row r="677" spans="1:8" x14ac:dyDescent="0.25">
      <c r="A677" t="s">
        <v>8</v>
      </c>
      <c r="B677" t="s">
        <v>9</v>
      </c>
      <c r="C677">
        <v>210.75</v>
      </c>
      <c r="D677">
        <f>-2407534 -4842676</f>
        <v>-7250210</v>
      </c>
      <c r="E677" t="s">
        <v>10</v>
      </c>
      <c r="F677" t="s">
        <v>11</v>
      </c>
      <c r="G677" s="1">
        <v>-2407534</v>
      </c>
      <c r="H677" s="1">
        <v>-4842676</v>
      </c>
    </row>
    <row r="678" spans="1:8" x14ac:dyDescent="0.25">
      <c r="A678" t="s">
        <v>8</v>
      </c>
      <c r="B678" t="s">
        <v>9</v>
      </c>
      <c r="C678">
        <v>210.76</v>
      </c>
      <c r="D678">
        <f>-2407605 -4842766</f>
        <v>-7250371</v>
      </c>
      <c r="E678" t="s">
        <v>10</v>
      </c>
      <c r="F678" t="s">
        <v>11</v>
      </c>
      <c r="G678" s="1">
        <v>-2407605</v>
      </c>
      <c r="H678" s="1">
        <v>-4842766</v>
      </c>
    </row>
    <row r="679" spans="1:8" x14ac:dyDescent="0.25">
      <c r="A679" t="s">
        <v>8</v>
      </c>
      <c r="B679" t="s">
        <v>9</v>
      </c>
      <c r="C679">
        <v>210.77</v>
      </c>
      <c r="D679">
        <f>-2407896 -4843104</f>
        <v>-7251000</v>
      </c>
      <c r="E679" t="s">
        <v>10</v>
      </c>
      <c r="F679" t="s">
        <v>11</v>
      </c>
      <c r="G679" s="1">
        <v>-2407896</v>
      </c>
      <c r="H679" s="1">
        <v>-4843104</v>
      </c>
    </row>
    <row r="680" spans="1:8" x14ac:dyDescent="0.25">
      <c r="A680" t="s">
        <v>8</v>
      </c>
      <c r="B680" t="s">
        <v>9</v>
      </c>
      <c r="C680">
        <v>210.78</v>
      </c>
      <c r="D680">
        <f>-2407941 -4843148</f>
        <v>-7251089</v>
      </c>
      <c r="E680" t="s">
        <v>10</v>
      </c>
      <c r="F680" t="s">
        <v>11</v>
      </c>
      <c r="G680" s="1">
        <v>-2407941</v>
      </c>
      <c r="H680" s="1">
        <v>-4843148</v>
      </c>
    </row>
    <row r="681" spans="1:8" x14ac:dyDescent="0.25">
      <c r="A681" t="s">
        <v>8</v>
      </c>
      <c r="B681" t="s">
        <v>9</v>
      </c>
      <c r="C681">
        <v>210.79</v>
      </c>
      <c r="D681">
        <f>-2407996 -4843188</f>
        <v>-7251184</v>
      </c>
      <c r="E681" t="s">
        <v>10</v>
      </c>
      <c r="F681" t="s">
        <v>11</v>
      </c>
      <c r="G681" s="1">
        <v>-2407996</v>
      </c>
      <c r="H681" s="1">
        <v>-4843188</v>
      </c>
    </row>
    <row r="682" spans="1:8" x14ac:dyDescent="0.25">
      <c r="A682" t="s">
        <v>8</v>
      </c>
      <c r="B682" t="s">
        <v>9</v>
      </c>
      <c r="C682">
        <v>210.8</v>
      </c>
      <c r="D682">
        <f>-2408009 -4843196</f>
        <v>-7251205</v>
      </c>
      <c r="E682" t="s">
        <v>10</v>
      </c>
      <c r="F682" t="s">
        <v>11</v>
      </c>
      <c r="G682" s="1">
        <v>-2408009</v>
      </c>
      <c r="H682" s="1">
        <v>-4843196</v>
      </c>
    </row>
    <row r="683" spans="1:8" x14ac:dyDescent="0.25">
      <c r="A683" t="s">
        <v>8</v>
      </c>
      <c r="B683" t="s">
        <v>9</v>
      </c>
      <c r="C683">
        <v>210.81</v>
      </c>
      <c r="D683">
        <f>-2408024 -4843207</f>
        <v>-7251231</v>
      </c>
      <c r="E683" t="s">
        <v>10</v>
      </c>
      <c r="F683" t="s">
        <v>11</v>
      </c>
      <c r="G683" s="1">
        <v>-2408024</v>
      </c>
      <c r="H683" s="1">
        <v>-4843207</v>
      </c>
    </row>
    <row r="684" spans="1:8" x14ac:dyDescent="0.25">
      <c r="A684" t="s">
        <v>8</v>
      </c>
      <c r="B684" t="s">
        <v>9</v>
      </c>
      <c r="C684">
        <v>210.82</v>
      </c>
      <c r="D684">
        <f>-2408106 -484326</f>
        <v>-2892432</v>
      </c>
      <c r="E684" t="s">
        <v>10</v>
      </c>
      <c r="F684" t="s">
        <v>11</v>
      </c>
      <c r="G684" s="1">
        <v>-2408106</v>
      </c>
      <c r="H684" s="1">
        <v>-484326</v>
      </c>
    </row>
    <row r="685" spans="1:8" x14ac:dyDescent="0.25">
      <c r="A685" t="s">
        <v>8</v>
      </c>
      <c r="B685" t="s">
        <v>9</v>
      </c>
      <c r="C685">
        <v>210.83</v>
      </c>
      <c r="D685">
        <f>-2408176 -4843302</f>
        <v>-7251478</v>
      </c>
      <c r="E685" t="s">
        <v>10</v>
      </c>
      <c r="F685" t="s">
        <v>11</v>
      </c>
      <c r="G685" s="1">
        <v>-2408176</v>
      </c>
      <c r="H685" s="1">
        <v>-4843302</v>
      </c>
    </row>
    <row r="686" spans="1:8" x14ac:dyDescent="0.25">
      <c r="A686" t="s">
        <v>8</v>
      </c>
      <c r="B686" t="s">
        <v>9</v>
      </c>
      <c r="C686">
        <v>210.84</v>
      </c>
      <c r="D686">
        <f>-2408252 -4843354</f>
        <v>-7251606</v>
      </c>
      <c r="E686" t="s">
        <v>10</v>
      </c>
      <c r="F686" t="s">
        <v>11</v>
      </c>
      <c r="G686" s="1">
        <v>-2408252</v>
      </c>
      <c r="H686" s="1">
        <v>-4843354</v>
      </c>
    </row>
    <row r="687" spans="1:8" x14ac:dyDescent="0.25">
      <c r="A687" t="s">
        <v>8</v>
      </c>
      <c r="B687" t="s">
        <v>9</v>
      </c>
      <c r="C687">
        <v>210.85</v>
      </c>
      <c r="D687">
        <f>-2408272 -4843375</f>
        <v>-7251647</v>
      </c>
      <c r="E687" t="s">
        <v>10</v>
      </c>
      <c r="F687" t="s">
        <v>11</v>
      </c>
      <c r="G687" s="1">
        <v>-2408272</v>
      </c>
      <c r="H687" s="1">
        <v>-4843375</v>
      </c>
    </row>
    <row r="688" spans="1:8" x14ac:dyDescent="0.25">
      <c r="A688" t="s">
        <v>8</v>
      </c>
      <c r="B688" t="s">
        <v>9</v>
      </c>
      <c r="C688">
        <v>210.86</v>
      </c>
      <c r="D688">
        <f>-240829 -4843397</f>
        <v>-5084226</v>
      </c>
      <c r="E688" t="s">
        <v>10</v>
      </c>
      <c r="F688" t="s">
        <v>11</v>
      </c>
      <c r="G688" s="1">
        <v>-240829</v>
      </c>
      <c r="H688" s="1">
        <v>-4843397</v>
      </c>
    </row>
    <row r="689" spans="1:8" x14ac:dyDescent="0.25">
      <c r="A689" t="s">
        <v>8</v>
      </c>
      <c r="B689" t="s">
        <v>9</v>
      </c>
      <c r="C689">
        <v>210.87</v>
      </c>
      <c r="D689">
        <f>-2408301 -4843413</f>
        <v>-7251714</v>
      </c>
      <c r="E689" t="s">
        <v>10</v>
      </c>
      <c r="F689" t="s">
        <v>11</v>
      </c>
      <c r="G689" s="1">
        <v>-2408301</v>
      </c>
      <c r="H689" s="1">
        <v>-4843413</v>
      </c>
    </row>
    <row r="690" spans="1:8" x14ac:dyDescent="0.25">
      <c r="A690" t="s">
        <v>8</v>
      </c>
      <c r="B690" t="s">
        <v>9</v>
      </c>
      <c r="C690">
        <v>210.88</v>
      </c>
      <c r="D690">
        <f>-2408307 -484342</f>
        <v>-2892649</v>
      </c>
      <c r="E690" t="s">
        <v>10</v>
      </c>
      <c r="F690" t="s">
        <v>11</v>
      </c>
      <c r="G690" s="1">
        <v>-2408307</v>
      </c>
      <c r="H690" s="1">
        <v>-484342</v>
      </c>
    </row>
    <row r="691" spans="1:8" x14ac:dyDescent="0.25">
      <c r="A691" t="s">
        <v>8</v>
      </c>
      <c r="B691" t="s">
        <v>9</v>
      </c>
      <c r="C691">
        <v>210.89</v>
      </c>
      <c r="D691">
        <f>-2408357 -4843494</f>
        <v>-7251851</v>
      </c>
      <c r="E691" t="s">
        <v>10</v>
      </c>
      <c r="F691" t="s">
        <v>11</v>
      </c>
      <c r="G691" s="1">
        <v>-2408357</v>
      </c>
      <c r="H691" s="1">
        <v>-4843494</v>
      </c>
    </row>
    <row r="692" spans="1:8" x14ac:dyDescent="0.25">
      <c r="A692" t="s">
        <v>8</v>
      </c>
      <c r="B692" t="s">
        <v>9</v>
      </c>
      <c r="C692">
        <v>210.9</v>
      </c>
      <c r="D692">
        <f>-2408435 -4843602</f>
        <v>-7252037</v>
      </c>
      <c r="E692" t="s">
        <v>10</v>
      </c>
      <c r="F692" t="s">
        <v>11</v>
      </c>
      <c r="G692" s="1">
        <v>-2408435</v>
      </c>
      <c r="H692" s="1">
        <v>-4843602</v>
      </c>
    </row>
    <row r="693" spans="1:8" x14ac:dyDescent="0.25">
      <c r="A693" t="s">
        <v>8</v>
      </c>
      <c r="B693" t="s">
        <v>9</v>
      </c>
      <c r="C693">
        <v>210.91</v>
      </c>
      <c r="D693">
        <f>-2408453 -4843622</f>
        <v>-7252075</v>
      </c>
      <c r="E693" t="s">
        <v>10</v>
      </c>
      <c r="F693" t="s">
        <v>11</v>
      </c>
      <c r="G693" s="1">
        <v>-2408453</v>
      </c>
      <c r="H693" s="1">
        <v>-4843622</v>
      </c>
    </row>
    <row r="694" spans="1:8" x14ac:dyDescent="0.25">
      <c r="A694" t="s">
        <v>8</v>
      </c>
      <c r="B694" t="s">
        <v>9</v>
      </c>
      <c r="C694">
        <v>210.92</v>
      </c>
      <c r="D694">
        <f>-2408475 -4843643</f>
        <v>-7252118</v>
      </c>
      <c r="E694" t="s">
        <v>10</v>
      </c>
      <c r="F694" t="s">
        <v>11</v>
      </c>
      <c r="G694" s="1">
        <v>-2408475</v>
      </c>
      <c r="H694" s="1">
        <v>-4843643</v>
      </c>
    </row>
    <row r="695" spans="1:8" x14ac:dyDescent="0.25">
      <c r="A695" t="s">
        <v>8</v>
      </c>
      <c r="B695" t="s">
        <v>9</v>
      </c>
      <c r="C695">
        <v>210.93</v>
      </c>
      <c r="D695">
        <f>-2408484 -4843649</f>
        <v>-7252133</v>
      </c>
      <c r="E695" t="s">
        <v>10</v>
      </c>
      <c r="F695" t="s">
        <v>11</v>
      </c>
      <c r="G695" s="1">
        <v>-2408484</v>
      </c>
      <c r="H695" s="1">
        <v>-4843649</v>
      </c>
    </row>
    <row r="696" spans="1:8" x14ac:dyDescent="0.25">
      <c r="A696" t="s">
        <v>8</v>
      </c>
      <c r="B696" t="s">
        <v>9</v>
      </c>
      <c r="C696">
        <v>210.94</v>
      </c>
      <c r="D696">
        <f>-2408487 -484365</f>
        <v>-2892852</v>
      </c>
      <c r="E696" t="s">
        <v>10</v>
      </c>
      <c r="F696" t="s">
        <v>11</v>
      </c>
      <c r="G696" s="1">
        <v>-2408487</v>
      </c>
      <c r="H696" s="1">
        <v>-484365</v>
      </c>
    </row>
    <row r="697" spans="1:8" x14ac:dyDescent="0.25">
      <c r="A697" t="s">
        <v>8</v>
      </c>
      <c r="B697" t="s">
        <v>9</v>
      </c>
      <c r="C697">
        <v>210.95</v>
      </c>
      <c r="D697">
        <f>-2408496 -4843655</f>
        <v>-7252151</v>
      </c>
      <c r="E697" t="s">
        <v>10</v>
      </c>
      <c r="F697" t="s">
        <v>11</v>
      </c>
      <c r="G697" s="1">
        <v>-2408496</v>
      </c>
      <c r="H697" s="1">
        <v>-4843655</v>
      </c>
    </row>
    <row r="698" spans="1:8" x14ac:dyDescent="0.25">
      <c r="A698" t="s">
        <v>8</v>
      </c>
      <c r="B698" t="s">
        <v>9</v>
      </c>
      <c r="C698">
        <v>210.96</v>
      </c>
      <c r="D698">
        <f>-2408503 -4843657</f>
        <v>-7252160</v>
      </c>
      <c r="E698" t="s">
        <v>10</v>
      </c>
      <c r="F698" t="s">
        <v>11</v>
      </c>
      <c r="G698" s="1">
        <v>-2408503</v>
      </c>
      <c r="H698" s="1">
        <v>-4843657</v>
      </c>
    </row>
    <row r="699" spans="1:8" x14ac:dyDescent="0.25">
      <c r="A699" t="s">
        <v>8</v>
      </c>
      <c r="B699" t="s">
        <v>9</v>
      </c>
      <c r="C699">
        <v>210.97</v>
      </c>
      <c r="D699">
        <f>-2408505 -4843657</f>
        <v>-7252162</v>
      </c>
      <c r="E699" t="s">
        <v>10</v>
      </c>
      <c r="F699" t="s">
        <v>11</v>
      </c>
      <c r="G699" s="1">
        <v>-2408505</v>
      </c>
      <c r="H699" s="1">
        <v>-4843657</v>
      </c>
    </row>
    <row r="700" spans="1:8" x14ac:dyDescent="0.25">
      <c r="A700" t="s">
        <v>8</v>
      </c>
      <c r="B700" t="s">
        <v>9</v>
      </c>
      <c r="C700">
        <v>210.98</v>
      </c>
      <c r="D700">
        <f>-2408605 -4843696</f>
        <v>-7252301</v>
      </c>
      <c r="E700" t="s">
        <v>10</v>
      </c>
      <c r="F700" t="s">
        <v>11</v>
      </c>
      <c r="G700" s="1">
        <v>-2408605</v>
      </c>
      <c r="H700" s="1">
        <v>-4843696</v>
      </c>
    </row>
    <row r="701" spans="1:8" x14ac:dyDescent="0.25">
      <c r="A701" t="s">
        <v>8</v>
      </c>
      <c r="B701" t="s">
        <v>9</v>
      </c>
      <c r="C701">
        <v>210.99</v>
      </c>
      <c r="D701">
        <f>-2408766 -484375</f>
        <v>-2893141</v>
      </c>
      <c r="E701" t="s">
        <v>10</v>
      </c>
      <c r="F701" t="s">
        <v>11</v>
      </c>
      <c r="G701" s="1">
        <v>-2408766</v>
      </c>
      <c r="H701" s="1">
        <v>-484375</v>
      </c>
    </row>
    <row r="702" spans="1:8" x14ac:dyDescent="0.25">
      <c r="A702" t="s">
        <v>8</v>
      </c>
      <c r="B702" t="s">
        <v>9</v>
      </c>
      <c r="C702">
        <v>211</v>
      </c>
      <c r="D702">
        <f>-240888 -4843792</f>
        <v>-5084680</v>
      </c>
      <c r="E702" t="s">
        <v>10</v>
      </c>
      <c r="F702" t="s">
        <v>11</v>
      </c>
      <c r="G702" s="1">
        <v>-240888</v>
      </c>
      <c r="H702" s="1">
        <v>-4843792</v>
      </c>
    </row>
    <row r="703" spans="1:8" x14ac:dyDescent="0.25">
      <c r="A703" t="s">
        <v>8</v>
      </c>
      <c r="B703" t="s">
        <v>9</v>
      </c>
      <c r="C703">
        <v>211.01</v>
      </c>
      <c r="D703">
        <f>-2408882 -4843792</f>
        <v>-7252674</v>
      </c>
      <c r="E703" t="s">
        <v>10</v>
      </c>
      <c r="F703" t="s">
        <v>11</v>
      </c>
      <c r="G703" s="1">
        <v>-2408882</v>
      </c>
      <c r="H703" s="1">
        <v>-4843792</v>
      </c>
    </row>
    <row r="704" spans="1:8" x14ac:dyDescent="0.25">
      <c r="A704" t="s">
        <v>8</v>
      </c>
      <c r="B704" t="s">
        <v>9</v>
      </c>
      <c r="C704">
        <v>211.02</v>
      </c>
      <c r="D704">
        <f>-2408966 -4843821</f>
        <v>-7252787</v>
      </c>
      <c r="E704" t="s">
        <v>10</v>
      </c>
      <c r="F704" t="s">
        <v>11</v>
      </c>
      <c r="G704" s="1">
        <v>-2408966</v>
      </c>
      <c r="H704" s="1">
        <v>-4843821</v>
      </c>
    </row>
    <row r="705" spans="1:8" x14ac:dyDescent="0.25">
      <c r="A705" t="s">
        <v>8</v>
      </c>
      <c r="B705" t="s">
        <v>9</v>
      </c>
      <c r="C705">
        <v>211.03</v>
      </c>
      <c r="D705">
        <f>-2408982 -4843828</f>
        <v>-7252810</v>
      </c>
      <c r="E705" t="s">
        <v>10</v>
      </c>
      <c r="F705" t="s">
        <v>11</v>
      </c>
      <c r="G705" s="1">
        <v>-2408982</v>
      </c>
      <c r="H705" s="1">
        <v>-4843828</v>
      </c>
    </row>
    <row r="706" spans="1:8" x14ac:dyDescent="0.25">
      <c r="A706" t="s">
        <v>8</v>
      </c>
      <c r="B706" t="s">
        <v>9</v>
      </c>
      <c r="C706">
        <v>211.04</v>
      </c>
      <c r="D706">
        <f>-2408999 -4843839</f>
        <v>-7252838</v>
      </c>
      <c r="E706" t="s">
        <v>10</v>
      </c>
      <c r="F706" t="s">
        <v>11</v>
      </c>
      <c r="G706" s="1">
        <v>-2408999</v>
      </c>
      <c r="H706" s="1">
        <v>-4843839</v>
      </c>
    </row>
    <row r="707" spans="1:8" x14ac:dyDescent="0.25">
      <c r="A707" t="s">
        <v>8</v>
      </c>
      <c r="B707" t="s">
        <v>9</v>
      </c>
      <c r="C707">
        <v>211.05</v>
      </c>
      <c r="D707">
        <f>-2409228 -4844032</f>
        <v>-7253260</v>
      </c>
      <c r="E707" t="s">
        <v>10</v>
      </c>
      <c r="F707" t="s">
        <v>11</v>
      </c>
      <c r="G707" s="1">
        <v>-2409228</v>
      </c>
      <c r="H707" s="1">
        <v>-4844032</v>
      </c>
    </row>
    <row r="708" spans="1:8" x14ac:dyDescent="0.25">
      <c r="A708" t="s">
        <v>8</v>
      </c>
      <c r="B708" t="s">
        <v>9</v>
      </c>
      <c r="C708">
        <v>211.06</v>
      </c>
      <c r="D708">
        <f>-2409233 -4844035</f>
        <v>-7253268</v>
      </c>
      <c r="E708" t="s">
        <v>10</v>
      </c>
      <c r="F708" t="s">
        <v>11</v>
      </c>
      <c r="G708" s="1">
        <v>-2409233</v>
      </c>
      <c r="H708" s="1">
        <v>-4844035</v>
      </c>
    </row>
    <row r="709" spans="1:8" x14ac:dyDescent="0.25">
      <c r="A709" t="s">
        <v>8</v>
      </c>
      <c r="B709" t="s">
        <v>9</v>
      </c>
      <c r="C709">
        <v>211.07</v>
      </c>
      <c r="D709">
        <f>-2409238 -4844037</f>
        <v>-7253275</v>
      </c>
      <c r="E709" t="s">
        <v>10</v>
      </c>
      <c r="F709" t="s">
        <v>11</v>
      </c>
      <c r="G709" s="1">
        <v>-2409238</v>
      </c>
      <c r="H709" s="1">
        <v>-4844037</v>
      </c>
    </row>
    <row r="710" spans="1:8" x14ac:dyDescent="0.25">
      <c r="A710" t="s">
        <v>8</v>
      </c>
      <c r="B710" t="s">
        <v>9</v>
      </c>
      <c r="C710">
        <v>211.08</v>
      </c>
      <c r="D710">
        <f>-2409263 -4844051</f>
        <v>-7253314</v>
      </c>
      <c r="E710" t="s">
        <v>10</v>
      </c>
      <c r="F710" t="s">
        <v>11</v>
      </c>
      <c r="G710" s="1">
        <v>-2409263</v>
      </c>
      <c r="H710" s="1">
        <v>-4844051</v>
      </c>
    </row>
    <row r="711" spans="1:8" x14ac:dyDescent="0.25">
      <c r="A711" t="s">
        <v>8</v>
      </c>
      <c r="B711" t="s">
        <v>9</v>
      </c>
      <c r="C711">
        <v>211.09</v>
      </c>
      <c r="D711">
        <f>-2409312 -4844073</f>
        <v>-7253385</v>
      </c>
      <c r="E711" t="s">
        <v>10</v>
      </c>
      <c r="F711" t="s">
        <v>11</v>
      </c>
      <c r="G711" s="1">
        <v>-2409312</v>
      </c>
      <c r="H711" s="1">
        <v>-4844073</v>
      </c>
    </row>
    <row r="712" spans="1:8" x14ac:dyDescent="0.25">
      <c r="A712" t="s">
        <v>8</v>
      </c>
      <c r="B712" t="s">
        <v>9</v>
      </c>
      <c r="C712">
        <v>211.1</v>
      </c>
      <c r="D712">
        <f>-2409366 -48441</f>
        <v>-2457807</v>
      </c>
      <c r="E712" t="s">
        <v>10</v>
      </c>
      <c r="F712" t="s">
        <v>11</v>
      </c>
      <c r="G712" s="1">
        <v>-2409366</v>
      </c>
      <c r="H712" s="1">
        <v>-48441</v>
      </c>
    </row>
    <row r="713" spans="1:8" x14ac:dyDescent="0.25">
      <c r="A713" t="s">
        <v>8</v>
      </c>
      <c r="B713" t="s">
        <v>9</v>
      </c>
      <c r="C713">
        <v>211.11</v>
      </c>
      <c r="D713">
        <f>-2409377 -4844104</f>
        <v>-7253481</v>
      </c>
      <c r="E713" t="s">
        <v>10</v>
      </c>
      <c r="F713" t="s">
        <v>11</v>
      </c>
      <c r="G713" s="1">
        <v>-2409377</v>
      </c>
      <c r="H713" s="1">
        <v>-4844104</v>
      </c>
    </row>
    <row r="714" spans="1:8" x14ac:dyDescent="0.25">
      <c r="A714" t="s">
        <v>8</v>
      </c>
      <c r="B714" t="s">
        <v>9</v>
      </c>
      <c r="C714">
        <v>211.12</v>
      </c>
      <c r="D714">
        <f>-24098 -4844301</f>
        <v>-4868399</v>
      </c>
      <c r="E714" t="s">
        <v>10</v>
      </c>
      <c r="F714" t="s">
        <v>11</v>
      </c>
      <c r="G714" s="1">
        <v>-24098</v>
      </c>
      <c r="H714" s="1">
        <v>-4844301</v>
      </c>
    </row>
    <row r="715" spans="1:8" x14ac:dyDescent="0.25">
      <c r="A715" t="s">
        <v>8</v>
      </c>
      <c r="B715" t="s">
        <v>9</v>
      </c>
      <c r="C715">
        <v>211.13</v>
      </c>
      <c r="D715">
        <f>-2409803 -4844303</f>
        <v>-7254106</v>
      </c>
      <c r="E715" t="s">
        <v>10</v>
      </c>
      <c r="F715" t="s">
        <v>11</v>
      </c>
      <c r="G715" s="1">
        <v>-2409803</v>
      </c>
      <c r="H715" s="1">
        <v>-4844303</v>
      </c>
    </row>
    <row r="716" spans="1:8" x14ac:dyDescent="0.25">
      <c r="A716" t="s">
        <v>8</v>
      </c>
      <c r="B716" t="s">
        <v>9</v>
      </c>
      <c r="C716">
        <v>211.14</v>
      </c>
      <c r="D716">
        <f>-2409866 -4844332</f>
        <v>-7254198</v>
      </c>
      <c r="E716" t="s">
        <v>10</v>
      </c>
      <c r="F716" t="s">
        <v>11</v>
      </c>
      <c r="G716" s="1">
        <v>-2409866</v>
      </c>
      <c r="H716" s="1">
        <v>-4844332</v>
      </c>
    </row>
    <row r="717" spans="1:8" x14ac:dyDescent="0.25">
      <c r="A717" t="s">
        <v>8</v>
      </c>
      <c r="B717" t="s">
        <v>9</v>
      </c>
      <c r="C717">
        <v>211.15</v>
      </c>
      <c r="D717">
        <f>-2409875 -4844337</f>
        <v>-7254212</v>
      </c>
      <c r="E717" t="s">
        <v>10</v>
      </c>
      <c r="F717" t="s">
        <v>11</v>
      </c>
      <c r="G717" s="1">
        <v>-2409875</v>
      </c>
      <c r="H717" s="1">
        <v>-4844337</v>
      </c>
    </row>
    <row r="718" spans="1:8" x14ac:dyDescent="0.25">
      <c r="A718" t="s">
        <v>8</v>
      </c>
      <c r="B718" t="s">
        <v>9</v>
      </c>
      <c r="C718">
        <v>211.16</v>
      </c>
      <c r="D718">
        <f>-2410401 -4844585</f>
        <v>-7254986</v>
      </c>
      <c r="E718" t="s">
        <v>10</v>
      </c>
      <c r="F718" t="s">
        <v>11</v>
      </c>
      <c r="G718" s="1">
        <v>-2410401</v>
      </c>
      <c r="H718" s="1">
        <v>-4844585</v>
      </c>
    </row>
    <row r="719" spans="1:8" x14ac:dyDescent="0.25">
      <c r="A719" t="s">
        <v>8</v>
      </c>
      <c r="B719" t="s">
        <v>9</v>
      </c>
      <c r="C719">
        <v>211.17</v>
      </c>
      <c r="D719">
        <f>-2410431 -4844597</f>
        <v>-7255028</v>
      </c>
      <c r="E719" t="s">
        <v>10</v>
      </c>
      <c r="F719" t="s">
        <v>11</v>
      </c>
      <c r="G719" s="1">
        <v>-2410431</v>
      </c>
      <c r="H719" s="1">
        <v>-4844597</v>
      </c>
    </row>
    <row r="720" spans="1:8" x14ac:dyDescent="0.25">
      <c r="A720" t="s">
        <v>8</v>
      </c>
      <c r="B720" t="s">
        <v>9</v>
      </c>
      <c r="C720">
        <v>211.18</v>
      </c>
      <c r="D720">
        <f>-2410455 -4844613</f>
        <v>-7255068</v>
      </c>
      <c r="E720" t="s">
        <v>10</v>
      </c>
      <c r="F720" t="s">
        <v>11</v>
      </c>
      <c r="G720" s="1">
        <v>-2410455</v>
      </c>
      <c r="H720" s="1">
        <v>-4844613</v>
      </c>
    </row>
    <row r="721" spans="1:8" x14ac:dyDescent="0.25">
      <c r="A721" t="s">
        <v>8</v>
      </c>
      <c r="B721" t="s">
        <v>9</v>
      </c>
      <c r="C721">
        <v>211.19</v>
      </c>
      <c r="D721">
        <f>-2410478 -4844643</f>
        <v>-7255121</v>
      </c>
      <c r="E721" t="s">
        <v>10</v>
      </c>
      <c r="F721" t="s">
        <v>11</v>
      </c>
      <c r="G721" s="1">
        <v>-2410478</v>
      </c>
      <c r="H721" s="1">
        <v>-4844643</v>
      </c>
    </row>
    <row r="722" spans="1:8" x14ac:dyDescent="0.25">
      <c r="A722" t="s">
        <v>8</v>
      </c>
      <c r="B722" t="s">
        <v>9</v>
      </c>
      <c r="C722">
        <v>211.2</v>
      </c>
      <c r="D722">
        <f>-2410494 -4844678</f>
        <v>-7255172</v>
      </c>
      <c r="E722" t="s">
        <v>10</v>
      </c>
      <c r="F722" t="s">
        <v>11</v>
      </c>
      <c r="G722" s="1">
        <v>-2410494</v>
      </c>
      <c r="H722" s="1">
        <v>-4844678</v>
      </c>
    </row>
    <row r="723" spans="1:8" x14ac:dyDescent="0.25">
      <c r="A723" t="s">
        <v>8</v>
      </c>
      <c r="B723" t="s">
        <v>9</v>
      </c>
      <c r="C723">
        <v>211.21</v>
      </c>
      <c r="D723">
        <f>-2410509 -4844718</f>
        <v>-7255227</v>
      </c>
      <c r="E723" t="s">
        <v>10</v>
      </c>
      <c r="F723" t="s">
        <v>11</v>
      </c>
      <c r="G723" s="1">
        <v>-2410509</v>
      </c>
      <c r="H723" s="1">
        <v>-4844718</v>
      </c>
    </row>
    <row r="724" spans="1:8" x14ac:dyDescent="0.25">
      <c r="A724" t="s">
        <v>8</v>
      </c>
      <c r="B724" t="s">
        <v>9</v>
      </c>
      <c r="C724">
        <v>211.22</v>
      </c>
      <c r="D724">
        <f>-2410528 -4844806</f>
        <v>-7255334</v>
      </c>
      <c r="E724" t="s">
        <v>10</v>
      </c>
      <c r="F724" t="s">
        <v>11</v>
      </c>
      <c r="G724" s="1">
        <v>-2410528</v>
      </c>
      <c r="H724" s="1">
        <v>-4844806</v>
      </c>
    </row>
    <row r="725" spans="1:8" x14ac:dyDescent="0.25">
      <c r="A725" t="s">
        <v>8</v>
      </c>
      <c r="B725" t="s">
        <v>9</v>
      </c>
      <c r="C725">
        <v>211.23</v>
      </c>
      <c r="D725">
        <f>-2410542 -4844838</f>
        <v>-7255380</v>
      </c>
      <c r="E725" t="s">
        <v>10</v>
      </c>
      <c r="F725" t="s">
        <v>11</v>
      </c>
      <c r="G725" s="1">
        <v>-2410542</v>
      </c>
      <c r="H725" s="1">
        <v>-4844838</v>
      </c>
    </row>
    <row r="726" spans="1:8" x14ac:dyDescent="0.25">
      <c r="A726" t="s">
        <v>8</v>
      </c>
      <c r="B726" t="s">
        <v>9</v>
      </c>
      <c r="C726">
        <v>211.24</v>
      </c>
      <c r="D726">
        <f>-2410555 -4844862</f>
        <v>-7255417</v>
      </c>
      <c r="E726" t="s">
        <v>10</v>
      </c>
      <c r="F726" t="s">
        <v>11</v>
      </c>
      <c r="G726" s="1">
        <v>-2410555</v>
      </c>
      <c r="H726" s="1">
        <v>-4844862</v>
      </c>
    </row>
    <row r="727" spans="1:8" x14ac:dyDescent="0.25">
      <c r="A727" t="s">
        <v>8</v>
      </c>
      <c r="B727" t="s">
        <v>9</v>
      </c>
      <c r="C727">
        <v>211.25</v>
      </c>
      <c r="D727">
        <f>-2410569 -4844879</f>
        <v>-7255448</v>
      </c>
      <c r="E727" t="s">
        <v>10</v>
      </c>
      <c r="F727" t="s">
        <v>11</v>
      </c>
      <c r="G727" s="1">
        <v>-2410569</v>
      </c>
      <c r="H727" s="1">
        <v>-4844879</v>
      </c>
    </row>
    <row r="728" spans="1:8" x14ac:dyDescent="0.25">
      <c r="A728" t="s">
        <v>8</v>
      </c>
      <c r="B728" t="s">
        <v>9</v>
      </c>
      <c r="C728">
        <v>211.26</v>
      </c>
      <c r="D728">
        <f>-2410588 -4844899</f>
        <v>-7255487</v>
      </c>
      <c r="E728" t="s">
        <v>10</v>
      </c>
      <c r="F728" t="s">
        <v>11</v>
      </c>
      <c r="G728" s="1">
        <v>-2410588</v>
      </c>
      <c r="H728" s="1">
        <v>-4844899</v>
      </c>
    </row>
    <row r="729" spans="1:8" x14ac:dyDescent="0.25">
      <c r="A729" t="s">
        <v>8</v>
      </c>
      <c r="B729" t="s">
        <v>9</v>
      </c>
      <c r="C729">
        <v>211.27</v>
      </c>
      <c r="D729">
        <f>-2410627 -4844922</f>
        <v>-7255549</v>
      </c>
      <c r="E729" t="s">
        <v>10</v>
      </c>
      <c r="F729" t="s">
        <v>11</v>
      </c>
      <c r="G729" s="1">
        <v>-2410627</v>
      </c>
      <c r="H729" s="1">
        <v>-4844922</v>
      </c>
    </row>
    <row r="730" spans="1:8" x14ac:dyDescent="0.25">
      <c r="A730" t="s">
        <v>8</v>
      </c>
      <c r="B730" t="s">
        <v>9</v>
      </c>
      <c r="C730">
        <v>211.28</v>
      </c>
      <c r="D730">
        <f>-2410641 -4844929</f>
        <v>-7255570</v>
      </c>
      <c r="E730" t="s">
        <v>10</v>
      </c>
      <c r="F730" t="s">
        <v>11</v>
      </c>
      <c r="G730" s="1">
        <v>-2410641</v>
      </c>
      <c r="H730" s="1">
        <v>-4844929</v>
      </c>
    </row>
    <row r="731" spans="1:8" x14ac:dyDescent="0.25">
      <c r="A731" t="s">
        <v>8</v>
      </c>
      <c r="B731" t="s">
        <v>9</v>
      </c>
      <c r="C731">
        <v>211.29</v>
      </c>
      <c r="D731">
        <f>-2410672 -4844938</f>
        <v>-7255610</v>
      </c>
      <c r="E731" t="s">
        <v>10</v>
      </c>
      <c r="F731" t="s">
        <v>11</v>
      </c>
      <c r="G731" s="1">
        <v>-2410672</v>
      </c>
      <c r="H731" s="1">
        <v>-4844938</v>
      </c>
    </row>
    <row r="732" spans="1:8" x14ac:dyDescent="0.25">
      <c r="A732" t="s">
        <v>8</v>
      </c>
      <c r="B732" t="s">
        <v>9</v>
      </c>
      <c r="C732">
        <v>211.3</v>
      </c>
      <c r="D732">
        <f>-2410676 -484494</f>
        <v>-2895170</v>
      </c>
      <c r="E732" t="s">
        <v>10</v>
      </c>
      <c r="F732" t="s">
        <v>11</v>
      </c>
      <c r="G732" s="1">
        <v>-2410676</v>
      </c>
      <c r="H732" s="1">
        <v>-484494</v>
      </c>
    </row>
    <row r="733" spans="1:8" x14ac:dyDescent="0.25">
      <c r="A733" t="s">
        <v>8</v>
      </c>
      <c r="B733" t="s">
        <v>9</v>
      </c>
      <c r="C733">
        <v>211.31</v>
      </c>
      <c r="D733">
        <f>-2410734 -4844943</f>
        <v>-7255677</v>
      </c>
      <c r="E733" t="s">
        <v>10</v>
      </c>
      <c r="F733" t="s">
        <v>11</v>
      </c>
      <c r="G733" s="1">
        <v>-2410734</v>
      </c>
      <c r="H733" s="1">
        <v>-4844943</v>
      </c>
    </row>
    <row r="734" spans="1:8" x14ac:dyDescent="0.25">
      <c r="A734" t="s">
        <v>8</v>
      </c>
      <c r="B734" t="s">
        <v>9</v>
      </c>
      <c r="C734">
        <v>211.32</v>
      </c>
      <c r="D734">
        <f>-2410775 -4844941</f>
        <v>-7255716</v>
      </c>
      <c r="E734" t="s">
        <v>10</v>
      </c>
      <c r="F734" t="s">
        <v>11</v>
      </c>
      <c r="G734" s="1">
        <v>-2410775</v>
      </c>
      <c r="H734" s="1">
        <v>-4844941</v>
      </c>
    </row>
    <row r="735" spans="1:8" x14ac:dyDescent="0.25">
      <c r="A735" t="s">
        <v>8</v>
      </c>
      <c r="B735" t="s">
        <v>9</v>
      </c>
      <c r="C735">
        <v>211.33</v>
      </c>
      <c r="D735">
        <f>-2410873 -4844941</f>
        <v>-7255814</v>
      </c>
      <c r="E735" t="s">
        <v>10</v>
      </c>
      <c r="F735" t="s">
        <v>11</v>
      </c>
      <c r="G735" s="1">
        <v>-2410873</v>
      </c>
      <c r="H735" s="1">
        <v>-4844941</v>
      </c>
    </row>
    <row r="736" spans="1:8" x14ac:dyDescent="0.25">
      <c r="A736" t="s">
        <v>8</v>
      </c>
      <c r="B736" t="s">
        <v>9</v>
      </c>
      <c r="C736">
        <v>211.34</v>
      </c>
      <c r="D736">
        <f>-2410888 -4844943</f>
        <v>-7255831</v>
      </c>
      <c r="E736" t="s">
        <v>10</v>
      </c>
      <c r="F736" t="s">
        <v>11</v>
      </c>
      <c r="G736" s="1">
        <v>-2410888</v>
      </c>
      <c r="H736" s="1">
        <v>-4844943</v>
      </c>
    </row>
    <row r="737" spans="1:8" x14ac:dyDescent="0.25">
      <c r="A737" t="s">
        <v>8</v>
      </c>
      <c r="B737" t="s">
        <v>9</v>
      </c>
      <c r="C737">
        <v>211.35</v>
      </c>
      <c r="D737">
        <f>-2410892 -4844943</f>
        <v>-7255835</v>
      </c>
      <c r="E737" t="s">
        <v>10</v>
      </c>
      <c r="F737" t="s">
        <v>11</v>
      </c>
      <c r="G737" s="1">
        <v>-2410892</v>
      </c>
      <c r="H737" s="1">
        <v>-4844943</v>
      </c>
    </row>
    <row r="738" spans="1:8" x14ac:dyDescent="0.25">
      <c r="A738" t="s">
        <v>8</v>
      </c>
      <c r="B738" t="s">
        <v>9</v>
      </c>
      <c r="C738">
        <v>211.36</v>
      </c>
      <c r="D738">
        <f>-2410898 -4844944</f>
        <v>-7255842</v>
      </c>
      <c r="E738" t="s">
        <v>10</v>
      </c>
      <c r="F738" t="s">
        <v>11</v>
      </c>
      <c r="G738" s="1">
        <v>-2410898</v>
      </c>
      <c r="H738" s="1">
        <v>-4844944</v>
      </c>
    </row>
    <row r="739" spans="1:8" x14ac:dyDescent="0.25">
      <c r="A739" t="s">
        <v>8</v>
      </c>
      <c r="B739" t="s">
        <v>9</v>
      </c>
      <c r="C739">
        <v>211.37</v>
      </c>
      <c r="D739">
        <f>-24109 -4844945</f>
        <v>-4869054</v>
      </c>
      <c r="E739" t="s">
        <v>10</v>
      </c>
      <c r="F739" t="s">
        <v>11</v>
      </c>
      <c r="G739" s="1">
        <v>-24109</v>
      </c>
      <c r="H739" s="1">
        <v>-4844945</v>
      </c>
    </row>
    <row r="740" spans="1:8" x14ac:dyDescent="0.25">
      <c r="A740" t="s">
        <v>8</v>
      </c>
      <c r="B740" t="s">
        <v>9</v>
      </c>
      <c r="C740">
        <v>211.38</v>
      </c>
      <c r="D740">
        <f>-2410904 -4844946</f>
        <v>-7255850</v>
      </c>
      <c r="E740" t="s">
        <v>10</v>
      </c>
      <c r="F740" t="s">
        <v>11</v>
      </c>
      <c r="G740" s="1">
        <v>-2410904</v>
      </c>
      <c r="H740" s="1">
        <v>-4844946</v>
      </c>
    </row>
    <row r="741" spans="1:8" x14ac:dyDescent="0.25">
      <c r="A741" t="s">
        <v>8</v>
      </c>
      <c r="B741" t="s">
        <v>9</v>
      </c>
      <c r="C741">
        <v>211.39</v>
      </c>
      <c r="D741">
        <f>-2410904 -4844947</f>
        <v>-7255851</v>
      </c>
      <c r="E741" t="s">
        <v>10</v>
      </c>
      <c r="F741" t="s">
        <v>11</v>
      </c>
      <c r="G741" s="1">
        <v>-2410904</v>
      </c>
      <c r="H741" s="1">
        <v>-4844947</v>
      </c>
    </row>
    <row r="742" spans="1:8" x14ac:dyDescent="0.25">
      <c r="A742" t="s">
        <v>8</v>
      </c>
      <c r="B742" t="s">
        <v>9</v>
      </c>
      <c r="C742">
        <v>211.4</v>
      </c>
      <c r="D742">
        <f>-2410909 -4844948</f>
        <v>-7255857</v>
      </c>
      <c r="E742" t="s">
        <v>10</v>
      </c>
      <c r="F742" t="s">
        <v>11</v>
      </c>
      <c r="G742" s="1">
        <v>-2410909</v>
      </c>
      <c r="H742" s="1">
        <v>-4844948</v>
      </c>
    </row>
    <row r="743" spans="1:8" x14ac:dyDescent="0.25">
      <c r="A743" t="s">
        <v>8</v>
      </c>
      <c r="B743" t="s">
        <v>9</v>
      </c>
      <c r="C743">
        <v>211.41</v>
      </c>
      <c r="D743">
        <f>-2410922 -4844955</f>
        <v>-7255877</v>
      </c>
      <c r="E743" t="s">
        <v>10</v>
      </c>
      <c r="F743" t="s">
        <v>11</v>
      </c>
      <c r="G743" s="1">
        <v>-2410922</v>
      </c>
      <c r="H743" s="1">
        <v>-4844955</v>
      </c>
    </row>
    <row r="744" spans="1:8" x14ac:dyDescent="0.25">
      <c r="A744" t="s">
        <v>8</v>
      </c>
      <c r="B744" t="s">
        <v>9</v>
      </c>
      <c r="C744">
        <v>211.42</v>
      </c>
      <c r="D744">
        <f>-2410927 -4844957</f>
        <v>-7255884</v>
      </c>
      <c r="E744" t="s">
        <v>10</v>
      </c>
      <c r="F744" t="s">
        <v>11</v>
      </c>
      <c r="G744" s="1">
        <v>-2410927</v>
      </c>
      <c r="H744" s="1">
        <v>-4844957</v>
      </c>
    </row>
    <row r="745" spans="1:8" x14ac:dyDescent="0.25">
      <c r="A745" t="s">
        <v>8</v>
      </c>
      <c r="B745" t="s">
        <v>9</v>
      </c>
      <c r="C745">
        <v>211.43</v>
      </c>
      <c r="D745">
        <f>-2410931 -484496</f>
        <v>-2895427</v>
      </c>
      <c r="E745" t="s">
        <v>10</v>
      </c>
      <c r="F745" t="s">
        <v>11</v>
      </c>
      <c r="G745" s="1">
        <v>-2410931</v>
      </c>
      <c r="H745" s="1">
        <v>-484496</v>
      </c>
    </row>
    <row r="746" spans="1:8" x14ac:dyDescent="0.25">
      <c r="A746" t="s">
        <v>8</v>
      </c>
      <c r="B746" t="s">
        <v>9</v>
      </c>
      <c r="C746">
        <v>211.44</v>
      </c>
      <c r="D746">
        <f>-2410935 -4844962</f>
        <v>-7255897</v>
      </c>
      <c r="E746" t="s">
        <v>10</v>
      </c>
      <c r="F746" t="s">
        <v>11</v>
      </c>
      <c r="G746" s="1">
        <v>-2410935</v>
      </c>
      <c r="H746" s="1">
        <v>-4844962</v>
      </c>
    </row>
    <row r="747" spans="1:8" x14ac:dyDescent="0.25">
      <c r="A747" t="s">
        <v>8</v>
      </c>
      <c r="B747" t="s">
        <v>9</v>
      </c>
      <c r="C747">
        <v>211.45</v>
      </c>
      <c r="D747">
        <f>-2410949 -4844972</f>
        <v>-7255921</v>
      </c>
      <c r="E747" t="s">
        <v>10</v>
      </c>
      <c r="F747" t="s">
        <v>11</v>
      </c>
      <c r="G747" s="1">
        <v>-2410949</v>
      </c>
      <c r="H747" s="1">
        <v>-4844972</v>
      </c>
    </row>
    <row r="748" spans="1:8" x14ac:dyDescent="0.25">
      <c r="A748" t="s">
        <v>8</v>
      </c>
      <c r="B748" t="s">
        <v>9</v>
      </c>
      <c r="C748">
        <v>211.46</v>
      </c>
      <c r="D748">
        <f>-2410969 -4844991</f>
        <v>-7255960</v>
      </c>
      <c r="E748" t="s">
        <v>10</v>
      </c>
      <c r="F748" t="s">
        <v>11</v>
      </c>
      <c r="G748" s="1">
        <v>-2410969</v>
      </c>
      <c r="H748" s="1">
        <v>-4844991</v>
      </c>
    </row>
    <row r="749" spans="1:8" x14ac:dyDescent="0.25">
      <c r="A749" t="s">
        <v>8</v>
      </c>
      <c r="B749" t="s">
        <v>9</v>
      </c>
      <c r="C749">
        <v>211.47</v>
      </c>
      <c r="D749">
        <f>-2411009 -4845038</f>
        <v>-7256047</v>
      </c>
      <c r="E749" t="s">
        <v>10</v>
      </c>
      <c r="F749" t="s">
        <v>11</v>
      </c>
      <c r="G749" s="1">
        <v>-2411009</v>
      </c>
      <c r="H749" s="1">
        <v>-4845038</v>
      </c>
    </row>
    <row r="750" spans="1:8" x14ac:dyDescent="0.25">
      <c r="A750" t="s">
        <v>8</v>
      </c>
      <c r="B750" t="s">
        <v>9</v>
      </c>
      <c r="C750">
        <v>211.48</v>
      </c>
      <c r="D750">
        <f>-2411009 -4845039</f>
        <v>-7256048</v>
      </c>
      <c r="E750" t="s">
        <v>10</v>
      </c>
      <c r="F750" t="s">
        <v>11</v>
      </c>
      <c r="G750" s="1">
        <v>-2411009</v>
      </c>
      <c r="H750" s="1">
        <v>-4845039</v>
      </c>
    </row>
    <row r="751" spans="1:8" x14ac:dyDescent="0.25">
      <c r="A751" t="s">
        <v>8</v>
      </c>
      <c r="B751" t="s">
        <v>9</v>
      </c>
      <c r="C751">
        <v>211.49</v>
      </c>
      <c r="D751">
        <f>-2411054 -4845088</f>
        <v>-7256142</v>
      </c>
      <c r="E751" t="s">
        <v>10</v>
      </c>
      <c r="F751" t="s">
        <v>11</v>
      </c>
      <c r="G751" s="1">
        <v>-2411054</v>
      </c>
      <c r="H751" s="1">
        <v>-4845088</v>
      </c>
    </row>
    <row r="752" spans="1:8" x14ac:dyDescent="0.25">
      <c r="A752" t="s">
        <v>8</v>
      </c>
      <c r="B752" t="s">
        <v>9</v>
      </c>
      <c r="C752">
        <v>211.5</v>
      </c>
      <c r="D752">
        <f>-2411077 -4845107</f>
        <v>-7256184</v>
      </c>
      <c r="E752" t="s">
        <v>10</v>
      </c>
      <c r="F752" t="s">
        <v>11</v>
      </c>
      <c r="G752" s="1">
        <v>-2411077</v>
      </c>
      <c r="H752" s="1">
        <v>-4845107</v>
      </c>
    </row>
    <row r="753" spans="1:8" x14ac:dyDescent="0.25">
      <c r="A753" t="s">
        <v>8</v>
      </c>
      <c r="B753" t="s">
        <v>9</v>
      </c>
      <c r="C753">
        <v>211.51</v>
      </c>
      <c r="D753">
        <f>-2411099 -4845119</f>
        <v>-7256218</v>
      </c>
      <c r="E753" t="s">
        <v>10</v>
      </c>
      <c r="F753" t="s">
        <v>11</v>
      </c>
      <c r="G753" s="1">
        <v>-2411099</v>
      </c>
      <c r="H753" s="1">
        <v>-4845119</v>
      </c>
    </row>
    <row r="754" spans="1:8" x14ac:dyDescent="0.25">
      <c r="A754" t="s">
        <v>8</v>
      </c>
      <c r="B754" t="s">
        <v>9</v>
      </c>
      <c r="C754">
        <v>211.52</v>
      </c>
      <c r="D754">
        <f>-2411137 -4845136</f>
        <v>-7256273</v>
      </c>
      <c r="E754" t="s">
        <v>10</v>
      </c>
      <c r="F754" t="s">
        <v>11</v>
      </c>
      <c r="G754" s="1">
        <v>-2411137</v>
      </c>
      <c r="H754" s="1">
        <v>-4845136</v>
      </c>
    </row>
    <row r="755" spans="1:8" x14ac:dyDescent="0.25">
      <c r="A755" t="s">
        <v>8</v>
      </c>
      <c r="B755" t="s">
        <v>9</v>
      </c>
      <c r="C755">
        <v>211.53</v>
      </c>
      <c r="D755">
        <f>-2411157 -4845138</f>
        <v>-7256295</v>
      </c>
      <c r="E755" t="s">
        <v>10</v>
      </c>
      <c r="F755" t="s">
        <v>11</v>
      </c>
      <c r="G755" s="1">
        <v>-2411157</v>
      </c>
      <c r="H755" s="1">
        <v>-4845138</v>
      </c>
    </row>
    <row r="756" spans="1:8" x14ac:dyDescent="0.25">
      <c r="A756" t="s">
        <v>8</v>
      </c>
      <c r="B756" t="s">
        <v>9</v>
      </c>
      <c r="C756">
        <v>211.54</v>
      </c>
      <c r="D756">
        <f>-2411172 -4845141</f>
        <v>-7256313</v>
      </c>
      <c r="E756" t="s">
        <v>10</v>
      </c>
      <c r="F756" t="s">
        <v>11</v>
      </c>
      <c r="G756" s="1">
        <v>-2411172</v>
      </c>
      <c r="H756" s="1">
        <v>-4845141</v>
      </c>
    </row>
    <row r="757" spans="1:8" x14ac:dyDescent="0.25">
      <c r="A757" t="s">
        <v>8</v>
      </c>
      <c r="B757" t="s">
        <v>9</v>
      </c>
      <c r="C757">
        <v>211.55</v>
      </c>
      <c r="D757">
        <f>-2411208 -4845154</f>
        <v>-7256362</v>
      </c>
      <c r="E757" t="s">
        <v>10</v>
      </c>
      <c r="F757" t="s">
        <v>11</v>
      </c>
      <c r="G757" s="1">
        <v>-2411208</v>
      </c>
      <c r="H757" s="1">
        <v>-4845154</v>
      </c>
    </row>
    <row r="758" spans="1:8" x14ac:dyDescent="0.25">
      <c r="A758" t="s">
        <v>8</v>
      </c>
      <c r="B758" t="s">
        <v>9</v>
      </c>
      <c r="C758">
        <v>211.56</v>
      </c>
      <c r="D758">
        <f>-2411229 -484516</f>
        <v>-2895745</v>
      </c>
      <c r="E758" t="s">
        <v>10</v>
      </c>
      <c r="F758" t="s">
        <v>11</v>
      </c>
      <c r="G758" s="1">
        <v>-2411229</v>
      </c>
      <c r="H758" s="1">
        <v>-484516</v>
      </c>
    </row>
    <row r="759" spans="1:8" x14ac:dyDescent="0.25">
      <c r="A759" t="s">
        <v>8</v>
      </c>
      <c r="B759" t="s">
        <v>9</v>
      </c>
      <c r="C759">
        <v>211.57</v>
      </c>
      <c r="D759">
        <f>-2411258 -4845163</f>
        <v>-7256421</v>
      </c>
      <c r="E759" t="s">
        <v>10</v>
      </c>
      <c r="F759" t="s">
        <v>11</v>
      </c>
      <c r="G759" s="1">
        <v>-2411258</v>
      </c>
      <c r="H759" s="1">
        <v>-4845163</v>
      </c>
    </row>
    <row r="760" spans="1:8" x14ac:dyDescent="0.25">
      <c r="A760" t="s">
        <v>8</v>
      </c>
      <c r="B760" t="s">
        <v>9</v>
      </c>
      <c r="C760">
        <v>211.58</v>
      </c>
      <c r="D760">
        <f>-2411289 -4845164</f>
        <v>-7256453</v>
      </c>
      <c r="E760" t="s">
        <v>10</v>
      </c>
      <c r="F760" t="s">
        <v>11</v>
      </c>
      <c r="G760" s="1">
        <v>-2411289</v>
      </c>
      <c r="H760" s="1">
        <v>-4845164</v>
      </c>
    </row>
    <row r="761" spans="1:8" x14ac:dyDescent="0.25">
      <c r="A761" t="s">
        <v>8</v>
      </c>
      <c r="B761" t="s">
        <v>9</v>
      </c>
      <c r="C761">
        <v>211.59</v>
      </c>
      <c r="D761">
        <f>-2411315 -4845161</f>
        <v>-7256476</v>
      </c>
      <c r="E761" t="s">
        <v>10</v>
      </c>
      <c r="F761" t="s">
        <v>11</v>
      </c>
      <c r="G761" s="1">
        <v>-2411315</v>
      </c>
      <c r="H761" s="1">
        <v>-4845161</v>
      </c>
    </row>
    <row r="762" spans="1:8" x14ac:dyDescent="0.25">
      <c r="A762" t="s">
        <v>8</v>
      </c>
      <c r="B762" t="s">
        <v>9</v>
      </c>
      <c r="C762">
        <v>211.6</v>
      </c>
      <c r="D762">
        <f>-2411421 -4845114</f>
        <v>-7256535</v>
      </c>
      <c r="E762" t="s">
        <v>10</v>
      </c>
      <c r="F762" t="s">
        <v>11</v>
      </c>
      <c r="G762" s="1">
        <v>-2411421</v>
      </c>
      <c r="H762" s="1">
        <v>-4845114</v>
      </c>
    </row>
    <row r="763" spans="1:8" x14ac:dyDescent="0.25">
      <c r="A763" t="s">
        <v>8</v>
      </c>
      <c r="B763" t="s">
        <v>9</v>
      </c>
      <c r="C763">
        <v>211.61</v>
      </c>
      <c r="D763">
        <f>-2411468 -4845108</f>
        <v>-7256576</v>
      </c>
      <c r="E763" t="s">
        <v>10</v>
      </c>
      <c r="F763" t="s">
        <v>11</v>
      </c>
      <c r="G763" s="1">
        <v>-2411468</v>
      </c>
      <c r="H763" s="1">
        <v>-4845108</v>
      </c>
    </row>
    <row r="764" spans="1:8" x14ac:dyDescent="0.25">
      <c r="A764" t="s">
        <v>8</v>
      </c>
      <c r="B764" t="s">
        <v>9</v>
      </c>
      <c r="C764">
        <v>211.62</v>
      </c>
      <c r="D764">
        <f>-2411472 -4845108</f>
        <v>-7256580</v>
      </c>
      <c r="E764" t="s">
        <v>10</v>
      </c>
      <c r="F764" t="s">
        <v>11</v>
      </c>
      <c r="G764" s="1">
        <v>-2411472</v>
      </c>
      <c r="H764" s="1">
        <v>-4845108</v>
      </c>
    </row>
    <row r="765" spans="1:8" x14ac:dyDescent="0.25">
      <c r="A765" t="s">
        <v>8</v>
      </c>
      <c r="B765" t="s">
        <v>9</v>
      </c>
      <c r="C765">
        <v>211.63</v>
      </c>
      <c r="D765">
        <f>-2411524 -48451</f>
        <v>-2459975</v>
      </c>
      <c r="E765" t="s">
        <v>10</v>
      </c>
      <c r="F765" t="s">
        <v>11</v>
      </c>
      <c r="G765" s="1">
        <v>-2411524</v>
      </c>
      <c r="H765" s="1">
        <v>-48451</v>
      </c>
    </row>
    <row r="766" spans="1:8" x14ac:dyDescent="0.25">
      <c r="A766" t="s">
        <v>8</v>
      </c>
      <c r="B766" t="s">
        <v>9</v>
      </c>
      <c r="C766">
        <v>211.64</v>
      </c>
      <c r="D766">
        <f>-2411612 -484508</f>
        <v>-2896120</v>
      </c>
      <c r="E766" t="s">
        <v>10</v>
      </c>
      <c r="F766" t="s">
        <v>11</v>
      </c>
      <c r="G766" s="1">
        <v>-2411612</v>
      </c>
      <c r="H766" s="1">
        <v>-484508</v>
      </c>
    </row>
    <row r="767" spans="1:8" x14ac:dyDescent="0.25">
      <c r="A767" t="s">
        <v>8</v>
      </c>
      <c r="B767" t="s">
        <v>9</v>
      </c>
      <c r="C767">
        <v>211.65</v>
      </c>
      <c r="D767">
        <f>-2411614 -484508</f>
        <v>-2896122</v>
      </c>
      <c r="E767" t="s">
        <v>10</v>
      </c>
      <c r="F767" t="s">
        <v>11</v>
      </c>
      <c r="G767" s="1">
        <v>-2411614</v>
      </c>
      <c r="H767" s="1">
        <v>-484508</v>
      </c>
    </row>
    <row r="768" spans="1:8" x14ac:dyDescent="0.25">
      <c r="A768" t="s">
        <v>8</v>
      </c>
      <c r="B768" t="s">
        <v>9</v>
      </c>
      <c r="C768">
        <v>211.66</v>
      </c>
      <c r="D768">
        <f>-2411675 -4845065</f>
        <v>-7256740</v>
      </c>
      <c r="E768" t="s">
        <v>10</v>
      </c>
      <c r="F768" t="s">
        <v>11</v>
      </c>
      <c r="G768" s="1">
        <v>-2411675</v>
      </c>
      <c r="H768" s="1">
        <v>-4845065</v>
      </c>
    </row>
    <row r="769" spans="1:8" x14ac:dyDescent="0.25">
      <c r="A769" t="s">
        <v>8</v>
      </c>
      <c r="B769" t="s">
        <v>9</v>
      </c>
      <c r="C769">
        <v>211.67</v>
      </c>
      <c r="D769">
        <f>-2411677 -4845064</f>
        <v>-7256741</v>
      </c>
      <c r="E769" t="s">
        <v>10</v>
      </c>
      <c r="F769" t="s">
        <v>11</v>
      </c>
      <c r="G769" s="1">
        <v>-2411677</v>
      </c>
      <c r="H769" s="1">
        <v>-4845064</v>
      </c>
    </row>
    <row r="770" spans="1:8" x14ac:dyDescent="0.25">
      <c r="A770" t="s">
        <v>8</v>
      </c>
      <c r="B770" t="s">
        <v>9</v>
      </c>
      <c r="C770">
        <v>211.68</v>
      </c>
      <c r="D770">
        <f>-2411734 -484505</f>
        <v>-2896239</v>
      </c>
      <c r="E770" t="s">
        <v>10</v>
      </c>
      <c r="F770" t="s">
        <v>11</v>
      </c>
      <c r="G770" s="1">
        <v>-2411734</v>
      </c>
      <c r="H770" s="1">
        <v>-484505</v>
      </c>
    </row>
    <row r="771" spans="1:8" x14ac:dyDescent="0.25">
      <c r="A771" t="s">
        <v>8</v>
      </c>
      <c r="B771" t="s">
        <v>9</v>
      </c>
      <c r="C771">
        <v>211.69</v>
      </c>
      <c r="D771">
        <f>-2411857 -4845028</f>
        <v>-7256885</v>
      </c>
      <c r="E771" t="s">
        <v>10</v>
      </c>
      <c r="F771" t="s">
        <v>11</v>
      </c>
      <c r="G771" s="1">
        <v>-2411857</v>
      </c>
      <c r="H771" s="1">
        <v>-4845028</v>
      </c>
    </row>
    <row r="772" spans="1:8" x14ac:dyDescent="0.25">
      <c r="A772" t="s">
        <v>8</v>
      </c>
      <c r="B772" t="s">
        <v>9</v>
      </c>
      <c r="C772">
        <v>211.7</v>
      </c>
      <c r="D772">
        <f>-2412043 -4845003</f>
        <v>-7257046</v>
      </c>
      <c r="E772" t="s">
        <v>10</v>
      </c>
      <c r="F772" t="s">
        <v>11</v>
      </c>
      <c r="G772" s="1">
        <v>-2412043</v>
      </c>
      <c r="H772" s="1">
        <v>-4845003</v>
      </c>
    </row>
    <row r="773" spans="1:8" x14ac:dyDescent="0.25">
      <c r="A773" t="s">
        <v>8</v>
      </c>
      <c r="B773" t="s">
        <v>9</v>
      </c>
      <c r="C773">
        <v>211.71</v>
      </c>
      <c r="D773">
        <f>-2412071 -4844998</f>
        <v>-7257069</v>
      </c>
      <c r="E773" t="s">
        <v>10</v>
      </c>
      <c r="F773" t="s">
        <v>11</v>
      </c>
      <c r="G773" s="1">
        <v>-2412071</v>
      </c>
      <c r="H773" s="1">
        <v>-4844998</v>
      </c>
    </row>
    <row r="774" spans="1:8" x14ac:dyDescent="0.25">
      <c r="A774" t="s">
        <v>8</v>
      </c>
      <c r="B774" t="s">
        <v>9</v>
      </c>
      <c r="C774">
        <v>211.72</v>
      </c>
      <c r="D774">
        <f>-2412159 -4844977</f>
        <v>-7257136</v>
      </c>
      <c r="E774" t="s">
        <v>10</v>
      </c>
      <c r="F774" t="s">
        <v>11</v>
      </c>
      <c r="G774" s="1">
        <v>-2412159</v>
      </c>
      <c r="H774" s="1">
        <v>-4844977</v>
      </c>
    </row>
    <row r="775" spans="1:8" x14ac:dyDescent="0.25">
      <c r="A775" t="s">
        <v>8</v>
      </c>
      <c r="B775" t="s">
        <v>9</v>
      </c>
      <c r="C775">
        <v>211.73</v>
      </c>
      <c r="D775">
        <f>-2412264 -4844956</f>
        <v>-7257220</v>
      </c>
      <c r="E775" t="s">
        <v>10</v>
      </c>
      <c r="F775" t="s">
        <v>11</v>
      </c>
      <c r="G775" s="1">
        <v>-2412264</v>
      </c>
      <c r="H775" s="1">
        <v>-4844956</v>
      </c>
    </row>
    <row r="776" spans="1:8" x14ac:dyDescent="0.25">
      <c r="A776" t="s">
        <v>8</v>
      </c>
      <c r="B776" t="s">
        <v>9</v>
      </c>
      <c r="C776">
        <v>211.74</v>
      </c>
      <c r="D776">
        <f>-2412431 -4844933</f>
        <v>-7257364</v>
      </c>
      <c r="E776" t="s">
        <v>10</v>
      </c>
      <c r="F776" t="s">
        <v>11</v>
      </c>
      <c r="G776" s="1">
        <v>-2412431</v>
      </c>
      <c r="H776" s="1">
        <v>-4844933</v>
      </c>
    </row>
    <row r="777" spans="1:8" x14ac:dyDescent="0.25">
      <c r="A777" t="s">
        <v>8</v>
      </c>
      <c r="B777" t="s">
        <v>9</v>
      </c>
      <c r="C777">
        <v>211.75</v>
      </c>
      <c r="D777">
        <f>-2412459 -4844934</f>
        <v>-7257393</v>
      </c>
      <c r="E777" t="s">
        <v>10</v>
      </c>
      <c r="F777" t="s">
        <v>11</v>
      </c>
      <c r="G777" s="1">
        <v>-2412459</v>
      </c>
      <c r="H777" s="1">
        <v>-4844934</v>
      </c>
    </row>
    <row r="778" spans="1:8" x14ac:dyDescent="0.25">
      <c r="A778" t="s">
        <v>8</v>
      </c>
      <c r="B778" t="s">
        <v>9</v>
      </c>
      <c r="C778">
        <v>211.76</v>
      </c>
      <c r="D778">
        <f>-2412484 -4844938</f>
        <v>-7257422</v>
      </c>
      <c r="E778" t="s">
        <v>10</v>
      </c>
      <c r="F778" t="s">
        <v>11</v>
      </c>
      <c r="G778" s="1">
        <v>-2412484</v>
      </c>
      <c r="H778" s="1">
        <v>-4844938</v>
      </c>
    </row>
    <row r="779" spans="1:8" x14ac:dyDescent="0.25">
      <c r="A779" t="s">
        <v>8</v>
      </c>
      <c r="B779" t="s">
        <v>9</v>
      </c>
      <c r="C779">
        <v>211.77</v>
      </c>
      <c r="D779">
        <f>-2412485 -4844939</f>
        <v>-7257424</v>
      </c>
      <c r="E779" t="s">
        <v>10</v>
      </c>
      <c r="F779" t="s">
        <v>11</v>
      </c>
      <c r="G779" s="1">
        <v>-2412485</v>
      </c>
      <c r="H779" s="1">
        <v>-4844939</v>
      </c>
    </row>
    <row r="780" spans="1:8" x14ac:dyDescent="0.25">
      <c r="A780" t="s">
        <v>8</v>
      </c>
      <c r="B780" t="s">
        <v>9</v>
      </c>
      <c r="C780">
        <v>211.78</v>
      </c>
      <c r="D780">
        <f>-2412676 -4844974</f>
        <v>-7257650</v>
      </c>
      <c r="E780" t="s">
        <v>10</v>
      </c>
      <c r="F780" t="s">
        <v>11</v>
      </c>
      <c r="G780" s="1">
        <v>-2412676</v>
      </c>
      <c r="H780" s="1">
        <v>-4844974</v>
      </c>
    </row>
    <row r="781" spans="1:8" x14ac:dyDescent="0.25">
      <c r="A781" t="s">
        <v>8</v>
      </c>
      <c r="B781" t="s">
        <v>9</v>
      </c>
      <c r="C781">
        <v>211.79</v>
      </c>
      <c r="D781">
        <f>-2412682 -4844976</f>
        <v>-7257658</v>
      </c>
      <c r="E781" t="s">
        <v>10</v>
      </c>
      <c r="F781" t="s">
        <v>11</v>
      </c>
      <c r="G781" s="1">
        <v>-2412682</v>
      </c>
      <c r="H781" s="1">
        <v>-4844976</v>
      </c>
    </row>
    <row r="782" spans="1:8" x14ac:dyDescent="0.25">
      <c r="A782" t="s">
        <v>8</v>
      </c>
      <c r="B782" t="s">
        <v>9</v>
      </c>
      <c r="C782">
        <v>211.8</v>
      </c>
      <c r="D782">
        <f>-2412715 -4844981</f>
        <v>-7257696</v>
      </c>
      <c r="E782" t="s">
        <v>10</v>
      </c>
      <c r="F782" t="s">
        <v>11</v>
      </c>
      <c r="G782" s="1">
        <v>-2412715</v>
      </c>
      <c r="H782" s="1">
        <v>-4844981</v>
      </c>
    </row>
    <row r="783" spans="1:8" x14ac:dyDescent="0.25">
      <c r="A783" t="s">
        <v>8</v>
      </c>
      <c r="B783" t="s">
        <v>9</v>
      </c>
      <c r="C783">
        <v>211.81</v>
      </c>
      <c r="D783">
        <f>-2412745 -4844991</f>
        <v>-7257736</v>
      </c>
      <c r="E783" t="s">
        <v>10</v>
      </c>
      <c r="F783" t="s">
        <v>11</v>
      </c>
      <c r="G783" s="1">
        <v>-2412745</v>
      </c>
      <c r="H783" s="1">
        <v>-4844991</v>
      </c>
    </row>
    <row r="784" spans="1:8" x14ac:dyDescent="0.25">
      <c r="A784" t="s">
        <v>8</v>
      </c>
      <c r="B784" t="s">
        <v>9</v>
      </c>
      <c r="C784">
        <v>211.82</v>
      </c>
      <c r="D784">
        <f>-2412755 -4844997</f>
        <v>-7257752</v>
      </c>
      <c r="E784" t="s">
        <v>10</v>
      </c>
      <c r="F784" t="s">
        <v>11</v>
      </c>
      <c r="G784" s="1">
        <v>-2412755</v>
      </c>
      <c r="H784" s="1">
        <v>-4844997</v>
      </c>
    </row>
    <row r="785" spans="1:8" x14ac:dyDescent="0.25">
      <c r="A785" t="s">
        <v>8</v>
      </c>
      <c r="B785" t="s">
        <v>9</v>
      </c>
      <c r="C785">
        <v>211.83</v>
      </c>
      <c r="D785">
        <f>-2412764 -4845004</f>
        <v>-7257768</v>
      </c>
      <c r="E785" t="s">
        <v>10</v>
      </c>
      <c r="F785" t="s">
        <v>11</v>
      </c>
      <c r="G785" s="1">
        <v>-2412764</v>
      </c>
      <c r="H785" s="1">
        <v>-4845004</v>
      </c>
    </row>
    <row r="786" spans="1:8" x14ac:dyDescent="0.25">
      <c r="A786" t="s">
        <v>8</v>
      </c>
      <c r="B786" t="s">
        <v>9</v>
      </c>
      <c r="C786">
        <v>211.84</v>
      </c>
      <c r="D786">
        <f>-2412772 -4845012</f>
        <v>-7257784</v>
      </c>
      <c r="E786" t="s">
        <v>10</v>
      </c>
      <c r="F786" t="s">
        <v>11</v>
      </c>
      <c r="G786" s="1">
        <v>-2412772</v>
      </c>
      <c r="H786" s="1">
        <v>-4845012</v>
      </c>
    </row>
    <row r="787" spans="1:8" x14ac:dyDescent="0.25">
      <c r="A787" t="s">
        <v>8</v>
      </c>
      <c r="B787" t="s">
        <v>9</v>
      </c>
      <c r="C787">
        <v>211.85</v>
      </c>
      <c r="D787">
        <f>-2412783 -4845028</f>
        <v>-7257811</v>
      </c>
      <c r="E787" t="s">
        <v>10</v>
      </c>
      <c r="F787" t="s">
        <v>11</v>
      </c>
      <c r="G787" s="1">
        <v>-2412783</v>
      </c>
      <c r="H787" s="1">
        <v>-4845028</v>
      </c>
    </row>
    <row r="788" spans="1:8" x14ac:dyDescent="0.25">
      <c r="A788" t="s">
        <v>8</v>
      </c>
      <c r="B788" t="s">
        <v>9</v>
      </c>
      <c r="C788">
        <v>211.86</v>
      </c>
      <c r="D788">
        <f>-2412792 -4845045</f>
        <v>-7257837</v>
      </c>
      <c r="E788" t="s">
        <v>10</v>
      </c>
      <c r="F788" t="s">
        <v>11</v>
      </c>
      <c r="G788" s="1">
        <v>-2412792</v>
      </c>
      <c r="H788" s="1">
        <v>-4845045</v>
      </c>
    </row>
    <row r="789" spans="1:8" x14ac:dyDescent="0.25">
      <c r="A789" t="s">
        <v>8</v>
      </c>
      <c r="B789" t="s">
        <v>9</v>
      </c>
      <c r="C789">
        <v>211.87</v>
      </c>
      <c r="D789">
        <f>-2412855 -4845184</f>
        <v>-7258039</v>
      </c>
      <c r="E789" t="s">
        <v>10</v>
      </c>
      <c r="F789" t="s">
        <v>11</v>
      </c>
      <c r="G789" s="1">
        <v>-2412855</v>
      </c>
      <c r="H789" s="1">
        <v>-4845184</v>
      </c>
    </row>
    <row r="790" spans="1:8" x14ac:dyDescent="0.25">
      <c r="A790" t="s">
        <v>8</v>
      </c>
      <c r="B790" t="s">
        <v>9</v>
      </c>
      <c r="C790">
        <v>211.88</v>
      </c>
      <c r="D790">
        <f>-2412863 -4845197</f>
        <v>-7258060</v>
      </c>
      <c r="E790" t="s">
        <v>10</v>
      </c>
      <c r="F790" t="s">
        <v>11</v>
      </c>
      <c r="G790" s="1">
        <v>-2412863</v>
      </c>
      <c r="H790" s="1">
        <v>-4845197</v>
      </c>
    </row>
    <row r="791" spans="1:8" x14ac:dyDescent="0.25">
      <c r="A791" t="s">
        <v>8</v>
      </c>
      <c r="B791" t="s">
        <v>9</v>
      </c>
      <c r="C791">
        <v>211.89</v>
      </c>
      <c r="D791">
        <f>-2412869 -4845205</f>
        <v>-7258074</v>
      </c>
      <c r="E791" t="s">
        <v>10</v>
      </c>
      <c r="F791" t="s">
        <v>11</v>
      </c>
      <c r="G791" s="1">
        <v>-2412869</v>
      </c>
      <c r="H791" s="1">
        <v>-4845205</v>
      </c>
    </row>
    <row r="792" spans="1:8" x14ac:dyDescent="0.25">
      <c r="A792" t="s">
        <v>8</v>
      </c>
      <c r="B792" t="s">
        <v>9</v>
      </c>
      <c r="C792">
        <v>211.9</v>
      </c>
      <c r="D792">
        <f>-241288 -4845217</f>
        <v>-5086505</v>
      </c>
      <c r="E792" t="s">
        <v>10</v>
      </c>
      <c r="F792" t="s">
        <v>11</v>
      </c>
      <c r="G792" s="1">
        <v>-241288</v>
      </c>
      <c r="H792" s="1">
        <v>-4845217</v>
      </c>
    </row>
    <row r="793" spans="1:8" x14ac:dyDescent="0.25">
      <c r="A793" t="s">
        <v>8</v>
      </c>
      <c r="B793" t="s">
        <v>9</v>
      </c>
      <c r="C793">
        <v>211.91</v>
      </c>
      <c r="D793">
        <f>-2412881 -4845219</f>
        <v>-7258100</v>
      </c>
      <c r="E793" t="s">
        <v>10</v>
      </c>
      <c r="F793" t="s">
        <v>11</v>
      </c>
      <c r="G793" s="1">
        <v>-2412881</v>
      </c>
      <c r="H793" s="1">
        <v>-4845219</v>
      </c>
    </row>
    <row r="794" spans="1:8" x14ac:dyDescent="0.25">
      <c r="A794" t="s">
        <v>8</v>
      </c>
      <c r="B794" t="s">
        <v>9</v>
      </c>
      <c r="C794">
        <v>211.92</v>
      </c>
      <c r="D794">
        <f>-2412942 -4845274</f>
        <v>-7258216</v>
      </c>
      <c r="E794" t="s">
        <v>10</v>
      </c>
      <c r="F794" t="s">
        <v>11</v>
      </c>
      <c r="G794" s="1">
        <v>-2412942</v>
      </c>
      <c r="H794" s="1">
        <v>-4845274</v>
      </c>
    </row>
    <row r="795" spans="1:8" x14ac:dyDescent="0.25">
      <c r="A795" t="s">
        <v>8</v>
      </c>
      <c r="B795" t="s">
        <v>9</v>
      </c>
      <c r="C795">
        <v>211.93</v>
      </c>
      <c r="D795">
        <f>-241295 -4845279</f>
        <v>-5086574</v>
      </c>
      <c r="E795" t="s">
        <v>10</v>
      </c>
      <c r="F795" t="s">
        <v>11</v>
      </c>
      <c r="G795" s="1">
        <v>-241295</v>
      </c>
      <c r="H795" s="1">
        <v>-4845279</v>
      </c>
    </row>
    <row r="796" spans="1:8" x14ac:dyDescent="0.25">
      <c r="A796" t="s">
        <v>8</v>
      </c>
      <c r="B796" t="s">
        <v>9</v>
      </c>
      <c r="C796">
        <v>211.94</v>
      </c>
      <c r="D796">
        <f>-2413021 -4845316</f>
        <v>-7258337</v>
      </c>
      <c r="E796" t="s">
        <v>10</v>
      </c>
      <c r="F796" t="s">
        <v>11</v>
      </c>
      <c r="G796" s="1">
        <v>-2413021</v>
      </c>
      <c r="H796" s="1">
        <v>-4845316</v>
      </c>
    </row>
    <row r="797" spans="1:8" x14ac:dyDescent="0.25">
      <c r="A797" t="s">
        <v>8</v>
      </c>
      <c r="B797" t="s">
        <v>9</v>
      </c>
      <c r="C797">
        <v>211.95</v>
      </c>
      <c r="D797">
        <f>-2413238 -4845417</f>
        <v>-7258655</v>
      </c>
      <c r="E797" t="s">
        <v>10</v>
      </c>
      <c r="F797" t="s">
        <v>11</v>
      </c>
      <c r="G797" s="1">
        <v>-2413238</v>
      </c>
      <c r="H797" s="1">
        <v>-4845417</v>
      </c>
    </row>
    <row r="798" spans="1:8" x14ac:dyDescent="0.25">
      <c r="A798" t="s">
        <v>8</v>
      </c>
      <c r="B798" t="s">
        <v>9</v>
      </c>
      <c r="C798">
        <v>211.96</v>
      </c>
      <c r="D798">
        <f>-2413252 -4845425</f>
        <v>-7258677</v>
      </c>
      <c r="E798" t="s">
        <v>10</v>
      </c>
      <c r="F798" t="s">
        <v>11</v>
      </c>
      <c r="G798" s="1">
        <v>-2413252</v>
      </c>
      <c r="H798" s="1">
        <v>-4845425</v>
      </c>
    </row>
    <row r="799" spans="1:8" x14ac:dyDescent="0.25">
      <c r="A799" t="s">
        <v>8</v>
      </c>
      <c r="B799" t="s">
        <v>9</v>
      </c>
      <c r="C799">
        <v>211.97</v>
      </c>
      <c r="D799">
        <f>-2413262 -4845432</f>
        <v>-7258694</v>
      </c>
      <c r="E799" t="s">
        <v>10</v>
      </c>
      <c r="F799" t="s">
        <v>11</v>
      </c>
      <c r="G799" s="1">
        <v>-2413262</v>
      </c>
      <c r="H799" s="1">
        <v>-4845432</v>
      </c>
    </row>
    <row r="800" spans="1:8" x14ac:dyDescent="0.25">
      <c r="A800" t="s">
        <v>8</v>
      </c>
      <c r="B800" t="s">
        <v>9</v>
      </c>
      <c r="C800">
        <v>211.98</v>
      </c>
      <c r="D800">
        <f>-241327 -484544</f>
        <v>-725871</v>
      </c>
      <c r="E800" t="s">
        <v>10</v>
      </c>
      <c r="F800" t="s">
        <v>11</v>
      </c>
      <c r="G800" s="1">
        <v>-241327</v>
      </c>
      <c r="H800" s="1">
        <v>-484544</v>
      </c>
    </row>
    <row r="801" spans="1:8" x14ac:dyDescent="0.25">
      <c r="A801" t="s">
        <v>8</v>
      </c>
      <c r="B801" t="s">
        <v>9</v>
      </c>
      <c r="C801">
        <v>211.99</v>
      </c>
      <c r="D801">
        <f>-2413273 -4845442</f>
        <v>-7258715</v>
      </c>
      <c r="E801" t="s">
        <v>10</v>
      </c>
      <c r="F801" t="s">
        <v>11</v>
      </c>
      <c r="G801" s="1">
        <v>-2413273</v>
      </c>
      <c r="H801" s="1">
        <v>-4845442</v>
      </c>
    </row>
    <row r="802" spans="1:8" x14ac:dyDescent="0.25">
      <c r="A802" t="s">
        <v>8</v>
      </c>
      <c r="B802" t="s">
        <v>9</v>
      </c>
      <c r="C802">
        <v>212</v>
      </c>
      <c r="D802">
        <f>-2413283 -4845452</f>
        <v>-7258735</v>
      </c>
      <c r="E802" t="s">
        <v>10</v>
      </c>
      <c r="F802" t="s">
        <v>11</v>
      </c>
      <c r="G802" s="1">
        <v>-2413283</v>
      </c>
      <c r="H802" s="1">
        <v>-4845452</v>
      </c>
    </row>
    <row r="803" spans="1:8" x14ac:dyDescent="0.25">
      <c r="A803" t="s">
        <v>8</v>
      </c>
      <c r="B803" t="s">
        <v>9</v>
      </c>
      <c r="C803">
        <v>212.01</v>
      </c>
      <c r="D803">
        <f>-2413285 -4845456</f>
        <v>-7258741</v>
      </c>
      <c r="E803" t="s">
        <v>10</v>
      </c>
      <c r="F803" t="s">
        <v>11</v>
      </c>
      <c r="G803" s="1">
        <v>-2413285</v>
      </c>
      <c r="H803" s="1">
        <v>-4845456</v>
      </c>
    </row>
    <row r="804" spans="1:8" x14ac:dyDescent="0.25">
      <c r="A804" t="s">
        <v>8</v>
      </c>
      <c r="B804" t="s">
        <v>9</v>
      </c>
      <c r="C804">
        <v>212.02</v>
      </c>
      <c r="D804">
        <f>-2413294 -4845468</f>
        <v>-7258762</v>
      </c>
      <c r="E804" t="s">
        <v>10</v>
      </c>
      <c r="F804" t="s">
        <v>11</v>
      </c>
      <c r="G804" s="1">
        <v>-2413294</v>
      </c>
      <c r="H804" s="1">
        <v>-4845468</v>
      </c>
    </row>
    <row r="805" spans="1:8" x14ac:dyDescent="0.25">
      <c r="A805" t="s">
        <v>8</v>
      </c>
      <c r="B805" t="s">
        <v>9</v>
      </c>
      <c r="C805">
        <v>212.03</v>
      </c>
      <c r="D805">
        <f>-241332 -4845522</f>
        <v>-5086854</v>
      </c>
      <c r="E805" t="s">
        <v>10</v>
      </c>
      <c r="F805" t="s">
        <v>11</v>
      </c>
      <c r="G805" s="1">
        <v>-241332</v>
      </c>
      <c r="H805" s="1">
        <v>-4845522</v>
      </c>
    </row>
    <row r="806" spans="1:8" x14ac:dyDescent="0.25">
      <c r="A806" t="s">
        <v>8</v>
      </c>
      <c r="B806" t="s">
        <v>9</v>
      </c>
      <c r="C806">
        <v>212.04</v>
      </c>
      <c r="D806">
        <f>-2413325 -484553</f>
        <v>-2897878</v>
      </c>
      <c r="E806" t="s">
        <v>10</v>
      </c>
      <c r="F806" t="s">
        <v>11</v>
      </c>
      <c r="G806" s="1">
        <v>-2413325</v>
      </c>
      <c r="H806" s="1">
        <v>-484553</v>
      </c>
    </row>
    <row r="807" spans="1:8" x14ac:dyDescent="0.25">
      <c r="A807" t="s">
        <v>8</v>
      </c>
      <c r="B807" t="s">
        <v>9</v>
      </c>
      <c r="C807">
        <v>212.05</v>
      </c>
      <c r="D807">
        <f>-2413334 -4845541</f>
        <v>-7258875</v>
      </c>
      <c r="E807" t="s">
        <v>10</v>
      </c>
      <c r="F807" t="s">
        <v>11</v>
      </c>
      <c r="G807" s="1">
        <v>-2413334</v>
      </c>
      <c r="H807" s="1">
        <v>-4845541</v>
      </c>
    </row>
    <row r="808" spans="1:8" x14ac:dyDescent="0.25">
      <c r="A808" t="s">
        <v>8</v>
      </c>
      <c r="B808" t="s">
        <v>9</v>
      </c>
      <c r="C808">
        <v>212.06</v>
      </c>
      <c r="D808">
        <f>-2413489 -48457</f>
        <v>-2461946</v>
      </c>
      <c r="E808" t="s">
        <v>10</v>
      </c>
      <c r="F808" t="s">
        <v>11</v>
      </c>
      <c r="G808" s="1">
        <v>-2413489</v>
      </c>
      <c r="H808" s="1">
        <v>-48457</v>
      </c>
    </row>
    <row r="809" spans="1:8" x14ac:dyDescent="0.25">
      <c r="A809" t="s">
        <v>8</v>
      </c>
      <c r="B809" t="s">
        <v>9</v>
      </c>
      <c r="C809">
        <v>212.07</v>
      </c>
      <c r="D809">
        <f>-2413733 -4845915</f>
        <v>-7259648</v>
      </c>
      <c r="E809" t="s">
        <v>10</v>
      </c>
      <c r="F809" t="s">
        <v>11</v>
      </c>
      <c r="G809" s="1">
        <v>-2413733</v>
      </c>
      <c r="H809" s="1">
        <v>-4845915</v>
      </c>
    </row>
    <row r="810" spans="1:8" x14ac:dyDescent="0.25">
      <c r="A810" t="s">
        <v>8</v>
      </c>
      <c r="B810" t="s">
        <v>9</v>
      </c>
      <c r="C810">
        <v>212.08</v>
      </c>
      <c r="D810">
        <f>-2413777 -4845951</f>
        <v>-7259728</v>
      </c>
      <c r="E810" t="s">
        <v>10</v>
      </c>
      <c r="F810" t="s">
        <v>11</v>
      </c>
      <c r="G810" s="1">
        <v>-2413777</v>
      </c>
      <c r="H810" s="1">
        <v>-4845951</v>
      </c>
    </row>
    <row r="811" spans="1:8" x14ac:dyDescent="0.25">
      <c r="A811" t="s">
        <v>8</v>
      </c>
      <c r="B811" t="s">
        <v>9</v>
      </c>
      <c r="C811">
        <v>212.09</v>
      </c>
      <c r="D811">
        <f>-2413785 -4845956</f>
        <v>-7259741</v>
      </c>
      <c r="E811" t="s">
        <v>10</v>
      </c>
      <c r="F811" t="s">
        <v>11</v>
      </c>
      <c r="G811" s="1">
        <v>-2413785</v>
      </c>
      <c r="H811" s="1">
        <v>-4845956</v>
      </c>
    </row>
    <row r="812" spans="1:8" x14ac:dyDescent="0.25">
      <c r="A812" t="s">
        <v>8</v>
      </c>
      <c r="B812" t="s">
        <v>9</v>
      </c>
      <c r="C812">
        <v>212.1</v>
      </c>
      <c r="D812">
        <f>-2413795 -4845961</f>
        <v>-7259756</v>
      </c>
      <c r="E812" t="s">
        <v>10</v>
      </c>
      <c r="F812" t="s">
        <v>11</v>
      </c>
      <c r="G812" s="1">
        <v>-2413795</v>
      </c>
      <c r="H812" s="1">
        <v>-4845961</v>
      </c>
    </row>
    <row r="813" spans="1:8" x14ac:dyDescent="0.25">
      <c r="A813" t="s">
        <v>8</v>
      </c>
      <c r="B813" t="s">
        <v>9</v>
      </c>
      <c r="C813">
        <v>212.11</v>
      </c>
      <c r="D813">
        <f>-2413796 -4845961</f>
        <v>-7259757</v>
      </c>
      <c r="E813" t="s">
        <v>10</v>
      </c>
      <c r="F813" t="s">
        <v>11</v>
      </c>
      <c r="G813" s="1">
        <v>-2413796</v>
      </c>
      <c r="H813" s="1">
        <v>-4845961</v>
      </c>
    </row>
    <row r="814" spans="1:8" x14ac:dyDescent="0.25">
      <c r="A814" t="s">
        <v>8</v>
      </c>
      <c r="B814" t="s">
        <v>9</v>
      </c>
      <c r="C814">
        <v>212.12</v>
      </c>
      <c r="D814">
        <f>-2413825 -4845971</f>
        <v>-7259796</v>
      </c>
      <c r="E814" t="s">
        <v>10</v>
      </c>
      <c r="F814" t="s">
        <v>11</v>
      </c>
      <c r="G814" s="1">
        <v>-2413825</v>
      </c>
      <c r="H814" s="1">
        <v>-4845971</v>
      </c>
    </row>
    <row r="815" spans="1:8" x14ac:dyDescent="0.25">
      <c r="A815" t="s">
        <v>8</v>
      </c>
      <c r="B815" t="s">
        <v>9</v>
      </c>
      <c r="C815">
        <v>212.13</v>
      </c>
      <c r="D815">
        <f>-2413831 -4845972</f>
        <v>-7259803</v>
      </c>
      <c r="E815" t="s">
        <v>10</v>
      </c>
      <c r="F815" t="s">
        <v>11</v>
      </c>
      <c r="G815" s="1">
        <v>-2413831</v>
      </c>
      <c r="H815" s="1">
        <v>-4845972</v>
      </c>
    </row>
    <row r="816" spans="1:8" x14ac:dyDescent="0.25">
      <c r="A816" t="s">
        <v>8</v>
      </c>
      <c r="B816" t="s">
        <v>9</v>
      </c>
      <c r="C816">
        <v>212.14</v>
      </c>
      <c r="D816">
        <f>-241388 -4845986</f>
        <v>-5087374</v>
      </c>
      <c r="E816" t="s">
        <v>10</v>
      </c>
      <c r="F816" t="s">
        <v>11</v>
      </c>
      <c r="G816" s="1">
        <v>-241388</v>
      </c>
      <c r="H816" s="1">
        <v>-4845986</v>
      </c>
    </row>
    <row r="817" spans="1:8" x14ac:dyDescent="0.25">
      <c r="A817" t="s">
        <v>8</v>
      </c>
      <c r="B817" t="s">
        <v>9</v>
      </c>
      <c r="C817">
        <v>212.15</v>
      </c>
      <c r="D817">
        <f>-2413883 -4845986</f>
        <v>-7259869</v>
      </c>
      <c r="E817" t="s">
        <v>10</v>
      </c>
      <c r="F817" t="s">
        <v>11</v>
      </c>
      <c r="G817" s="1">
        <v>-2413883</v>
      </c>
      <c r="H817" s="1">
        <v>-4845986</v>
      </c>
    </row>
    <row r="818" spans="1:8" x14ac:dyDescent="0.25">
      <c r="A818" t="s">
        <v>8</v>
      </c>
      <c r="B818" t="s">
        <v>9</v>
      </c>
      <c r="C818">
        <v>212.16</v>
      </c>
      <c r="D818">
        <f>-2413896 -4845989</f>
        <v>-7259885</v>
      </c>
      <c r="E818" t="s">
        <v>10</v>
      </c>
      <c r="F818" t="s">
        <v>11</v>
      </c>
      <c r="G818" s="1">
        <v>-2413896</v>
      </c>
      <c r="H818" s="1">
        <v>-4845989</v>
      </c>
    </row>
    <row r="819" spans="1:8" x14ac:dyDescent="0.25">
      <c r="A819" t="s">
        <v>8</v>
      </c>
      <c r="B819" t="s">
        <v>9</v>
      </c>
      <c r="C819">
        <v>212.17</v>
      </c>
      <c r="D819">
        <f>-2413896 -484599</f>
        <v>-2898495</v>
      </c>
      <c r="E819" t="s">
        <v>10</v>
      </c>
      <c r="F819" t="s">
        <v>11</v>
      </c>
      <c r="G819" s="1">
        <v>-2413896</v>
      </c>
      <c r="H819" s="1">
        <v>-484599</v>
      </c>
    </row>
    <row r="820" spans="1:8" x14ac:dyDescent="0.25">
      <c r="A820" t="s">
        <v>8</v>
      </c>
      <c r="B820" t="s">
        <v>9</v>
      </c>
      <c r="C820">
        <v>212.18</v>
      </c>
      <c r="D820">
        <f>-241391 -4845993</f>
        <v>-5087384</v>
      </c>
      <c r="E820" t="s">
        <v>10</v>
      </c>
      <c r="F820" t="s">
        <v>11</v>
      </c>
      <c r="G820" s="1">
        <v>-241391</v>
      </c>
      <c r="H820" s="1">
        <v>-4845993</v>
      </c>
    </row>
    <row r="821" spans="1:8" x14ac:dyDescent="0.25">
      <c r="A821" t="s">
        <v>8</v>
      </c>
      <c r="B821" t="s">
        <v>9</v>
      </c>
      <c r="C821">
        <v>212.19</v>
      </c>
      <c r="D821">
        <f>-2413968 -4845997</f>
        <v>-7259965</v>
      </c>
      <c r="E821" t="s">
        <v>10</v>
      </c>
      <c r="F821" t="s">
        <v>11</v>
      </c>
      <c r="G821" s="1">
        <v>-2413968</v>
      </c>
      <c r="H821" s="1">
        <v>-4845997</v>
      </c>
    </row>
    <row r="822" spans="1:8" x14ac:dyDescent="0.25">
      <c r="A822" t="s">
        <v>8</v>
      </c>
      <c r="B822" t="s">
        <v>9</v>
      </c>
      <c r="C822">
        <v>212.2</v>
      </c>
      <c r="D822">
        <f>-2414018 -4845998</f>
        <v>-7260016</v>
      </c>
      <c r="E822" t="s">
        <v>10</v>
      </c>
      <c r="F822" t="s">
        <v>11</v>
      </c>
      <c r="G822" s="1">
        <v>-2414018</v>
      </c>
      <c r="H822" s="1">
        <v>-4845998</v>
      </c>
    </row>
    <row r="823" spans="1:8" x14ac:dyDescent="0.25">
      <c r="A823" t="s">
        <v>8</v>
      </c>
      <c r="B823" t="s">
        <v>9</v>
      </c>
      <c r="C823">
        <v>212.21</v>
      </c>
      <c r="D823">
        <f>-2414034 -4846001</f>
        <v>-7260035</v>
      </c>
      <c r="E823" t="s">
        <v>10</v>
      </c>
      <c r="F823" t="s">
        <v>11</v>
      </c>
      <c r="G823" s="1">
        <v>-2414034</v>
      </c>
      <c r="H823" s="1">
        <v>-4846001</v>
      </c>
    </row>
    <row r="824" spans="1:8" x14ac:dyDescent="0.25">
      <c r="A824" t="s">
        <v>8</v>
      </c>
      <c r="B824" t="s">
        <v>9</v>
      </c>
      <c r="C824">
        <v>212.22</v>
      </c>
      <c r="D824">
        <f>-2414055 -4846009</f>
        <v>-7260064</v>
      </c>
      <c r="E824" t="s">
        <v>10</v>
      </c>
      <c r="F824" t="s">
        <v>11</v>
      </c>
      <c r="G824" s="1">
        <v>-2414055</v>
      </c>
      <c r="H824" s="1">
        <v>-4846009</v>
      </c>
    </row>
    <row r="825" spans="1:8" x14ac:dyDescent="0.25">
      <c r="A825" t="s">
        <v>8</v>
      </c>
      <c r="B825" t="s">
        <v>9</v>
      </c>
      <c r="C825">
        <v>212.23</v>
      </c>
      <c r="D825">
        <f>-2414063 -4846014</f>
        <v>-7260077</v>
      </c>
      <c r="E825" t="s">
        <v>10</v>
      </c>
      <c r="F825" t="s">
        <v>11</v>
      </c>
      <c r="G825" s="1">
        <v>-2414063</v>
      </c>
      <c r="H825" s="1">
        <v>-4846014</v>
      </c>
    </row>
    <row r="826" spans="1:8" x14ac:dyDescent="0.25">
      <c r="A826" t="s">
        <v>8</v>
      </c>
      <c r="B826" t="s">
        <v>9</v>
      </c>
      <c r="C826">
        <v>212.24</v>
      </c>
      <c r="D826">
        <f>-2414072 -4846024</f>
        <v>-7260096</v>
      </c>
      <c r="E826" t="s">
        <v>10</v>
      </c>
      <c r="F826" t="s">
        <v>11</v>
      </c>
      <c r="G826" s="1">
        <v>-2414072</v>
      </c>
      <c r="H826" s="1">
        <v>-4846024</v>
      </c>
    </row>
    <row r="827" spans="1:8" x14ac:dyDescent="0.25">
      <c r="A827" t="s">
        <v>8</v>
      </c>
      <c r="B827" t="s">
        <v>9</v>
      </c>
      <c r="C827">
        <v>212.25</v>
      </c>
      <c r="D827">
        <f>-2414075 -4846029</f>
        <v>-7260104</v>
      </c>
      <c r="E827" t="s">
        <v>10</v>
      </c>
      <c r="F827" t="s">
        <v>11</v>
      </c>
      <c r="G827" s="1">
        <v>-2414075</v>
      </c>
      <c r="H827" s="1">
        <v>-4846029</v>
      </c>
    </row>
    <row r="828" spans="1:8" x14ac:dyDescent="0.25">
      <c r="A828" t="s">
        <v>8</v>
      </c>
      <c r="B828" t="s">
        <v>9</v>
      </c>
      <c r="C828">
        <v>212.26</v>
      </c>
      <c r="D828">
        <f>-2414078 -4846036</f>
        <v>-7260114</v>
      </c>
      <c r="E828" t="s">
        <v>10</v>
      </c>
      <c r="F828" t="s">
        <v>11</v>
      </c>
      <c r="G828" s="1">
        <v>-2414078</v>
      </c>
      <c r="H828" s="1">
        <v>-4846036</v>
      </c>
    </row>
    <row r="829" spans="1:8" x14ac:dyDescent="0.25">
      <c r="A829" t="s">
        <v>8</v>
      </c>
      <c r="B829" t="s">
        <v>9</v>
      </c>
      <c r="C829">
        <v>212.27</v>
      </c>
      <c r="D829">
        <f>-2414116 -4846176</f>
        <v>-7260292</v>
      </c>
      <c r="E829" t="s">
        <v>10</v>
      </c>
      <c r="F829" t="s">
        <v>11</v>
      </c>
      <c r="G829" s="1">
        <v>-2414116</v>
      </c>
      <c r="H829" s="1">
        <v>-4846176</v>
      </c>
    </row>
    <row r="830" spans="1:8" x14ac:dyDescent="0.25">
      <c r="A830" t="s">
        <v>8</v>
      </c>
      <c r="B830" t="s">
        <v>9</v>
      </c>
      <c r="C830">
        <v>212.28</v>
      </c>
      <c r="D830">
        <f>-2414125 -4846192</f>
        <v>-7260317</v>
      </c>
      <c r="E830" t="s">
        <v>10</v>
      </c>
      <c r="F830" t="s">
        <v>11</v>
      </c>
      <c r="G830" s="1">
        <v>-2414125</v>
      </c>
      <c r="H830" s="1">
        <v>-4846192</v>
      </c>
    </row>
    <row r="831" spans="1:8" x14ac:dyDescent="0.25">
      <c r="A831" t="s">
        <v>8</v>
      </c>
      <c r="B831" t="s">
        <v>9</v>
      </c>
      <c r="C831">
        <v>212.29</v>
      </c>
      <c r="D831">
        <f>-2414129 -4846197</f>
        <v>-7260326</v>
      </c>
      <c r="E831" t="s">
        <v>10</v>
      </c>
      <c r="F831" t="s">
        <v>11</v>
      </c>
      <c r="G831" s="1">
        <v>-2414129</v>
      </c>
      <c r="H831" s="1">
        <v>-4846197</v>
      </c>
    </row>
    <row r="832" spans="1:8" x14ac:dyDescent="0.25">
      <c r="A832" t="s">
        <v>8</v>
      </c>
      <c r="B832" t="s">
        <v>9</v>
      </c>
      <c r="C832">
        <v>212.3</v>
      </c>
      <c r="D832">
        <f>-2414153 -484622</f>
        <v>-2898775</v>
      </c>
      <c r="E832" t="s">
        <v>10</v>
      </c>
      <c r="F832" t="s">
        <v>11</v>
      </c>
      <c r="G832" s="1">
        <v>-2414153</v>
      </c>
      <c r="H832" s="1">
        <v>-484622</v>
      </c>
    </row>
    <row r="833" spans="1:8" x14ac:dyDescent="0.25">
      <c r="A833" t="s">
        <v>8</v>
      </c>
      <c r="B833" t="s">
        <v>9</v>
      </c>
      <c r="C833">
        <v>212.31</v>
      </c>
      <c r="D833">
        <f>-2414156 -4846222</f>
        <v>-7260378</v>
      </c>
      <c r="E833" t="s">
        <v>10</v>
      </c>
      <c r="F833" t="s">
        <v>11</v>
      </c>
      <c r="G833" s="1">
        <v>-2414156</v>
      </c>
      <c r="H833" s="1">
        <v>-4846222</v>
      </c>
    </row>
    <row r="834" spans="1:8" x14ac:dyDescent="0.25">
      <c r="A834" t="s">
        <v>8</v>
      </c>
      <c r="B834" t="s">
        <v>9</v>
      </c>
      <c r="C834">
        <v>212.32</v>
      </c>
      <c r="D834">
        <f>-2414184 -4846246</f>
        <v>-7260430</v>
      </c>
      <c r="E834" t="s">
        <v>10</v>
      </c>
      <c r="F834" t="s">
        <v>11</v>
      </c>
      <c r="G834" s="1">
        <v>-2414184</v>
      </c>
      <c r="H834" s="1">
        <v>-4846246</v>
      </c>
    </row>
    <row r="835" spans="1:8" x14ac:dyDescent="0.25">
      <c r="A835" t="s">
        <v>8</v>
      </c>
      <c r="B835" t="s">
        <v>9</v>
      </c>
      <c r="C835">
        <v>212.33</v>
      </c>
      <c r="D835">
        <f>-2414198 -4846266</f>
        <v>-7260464</v>
      </c>
      <c r="E835" t="s">
        <v>10</v>
      </c>
      <c r="F835" t="s">
        <v>11</v>
      </c>
      <c r="G835" s="1">
        <v>-2414198</v>
      </c>
      <c r="H835" s="1">
        <v>-4846266</v>
      </c>
    </row>
    <row r="836" spans="1:8" x14ac:dyDescent="0.25">
      <c r="A836" t="s">
        <v>8</v>
      </c>
      <c r="B836" t="s">
        <v>9</v>
      </c>
      <c r="C836">
        <v>212.34</v>
      </c>
      <c r="D836">
        <f>-241421 -484629</f>
        <v>-726050</v>
      </c>
      <c r="E836" t="s">
        <v>10</v>
      </c>
      <c r="F836" t="s">
        <v>11</v>
      </c>
      <c r="G836" s="1">
        <v>-241421</v>
      </c>
      <c r="H836" s="1">
        <v>-484629</v>
      </c>
    </row>
    <row r="837" spans="1:8" x14ac:dyDescent="0.25">
      <c r="A837" t="s">
        <v>8</v>
      </c>
      <c r="B837" t="s">
        <v>9</v>
      </c>
      <c r="C837">
        <v>212.35</v>
      </c>
      <c r="D837">
        <f>-2414273 -4846438</f>
        <v>-7260711</v>
      </c>
      <c r="E837" t="s">
        <v>10</v>
      </c>
      <c r="F837" t="s">
        <v>11</v>
      </c>
      <c r="G837" s="1">
        <v>-2414273</v>
      </c>
      <c r="H837" s="1">
        <v>-4846438</v>
      </c>
    </row>
    <row r="838" spans="1:8" x14ac:dyDescent="0.25">
      <c r="A838" t="s">
        <v>8</v>
      </c>
      <c r="B838" t="s">
        <v>9</v>
      </c>
      <c r="C838">
        <v>212.36</v>
      </c>
      <c r="D838">
        <f>-2414277 -4846443</f>
        <v>-7260720</v>
      </c>
      <c r="E838" t="s">
        <v>10</v>
      </c>
      <c r="F838" t="s">
        <v>11</v>
      </c>
      <c r="G838" s="1">
        <v>-2414277</v>
      </c>
      <c r="H838" s="1">
        <v>-4846443</v>
      </c>
    </row>
    <row r="839" spans="1:8" x14ac:dyDescent="0.25">
      <c r="A839" t="s">
        <v>8</v>
      </c>
      <c r="B839" t="s">
        <v>9</v>
      </c>
      <c r="C839">
        <v>212.37</v>
      </c>
      <c r="D839">
        <f>-2414283 -4846449</f>
        <v>-7260732</v>
      </c>
      <c r="E839" t="s">
        <v>10</v>
      </c>
      <c r="F839" t="s">
        <v>11</v>
      </c>
      <c r="G839" s="1">
        <v>-2414283</v>
      </c>
      <c r="H839" s="1">
        <v>-4846449</v>
      </c>
    </row>
    <row r="840" spans="1:8" x14ac:dyDescent="0.25">
      <c r="A840" t="s">
        <v>8</v>
      </c>
      <c r="B840" t="s">
        <v>9</v>
      </c>
      <c r="C840">
        <v>212.38</v>
      </c>
      <c r="D840">
        <f>-2414291 -4846455</f>
        <v>-7260746</v>
      </c>
      <c r="E840" t="s">
        <v>10</v>
      </c>
      <c r="F840" t="s">
        <v>11</v>
      </c>
      <c r="G840" s="1">
        <v>-2414291</v>
      </c>
      <c r="H840" s="1">
        <v>-4846455</v>
      </c>
    </row>
    <row r="841" spans="1:8" x14ac:dyDescent="0.25">
      <c r="A841" t="s">
        <v>8</v>
      </c>
      <c r="B841" t="s">
        <v>9</v>
      </c>
      <c r="C841">
        <v>212.39</v>
      </c>
      <c r="D841">
        <f>-2414303 -4846462</f>
        <v>-7260765</v>
      </c>
      <c r="E841" t="s">
        <v>10</v>
      </c>
      <c r="F841" t="s">
        <v>11</v>
      </c>
      <c r="G841" s="1">
        <v>-2414303</v>
      </c>
      <c r="H841" s="1">
        <v>-4846462</v>
      </c>
    </row>
    <row r="842" spans="1:8" x14ac:dyDescent="0.25">
      <c r="A842" t="s">
        <v>8</v>
      </c>
      <c r="B842" t="s">
        <v>9</v>
      </c>
      <c r="C842">
        <v>212.4</v>
      </c>
      <c r="D842">
        <f>-2414331 -4846472</f>
        <v>-7260803</v>
      </c>
      <c r="E842" t="s">
        <v>10</v>
      </c>
      <c r="F842" t="s">
        <v>11</v>
      </c>
      <c r="G842" s="1">
        <v>-2414331</v>
      </c>
      <c r="H842" s="1">
        <v>-4846472</v>
      </c>
    </row>
    <row r="843" spans="1:8" x14ac:dyDescent="0.25">
      <c r="A843" t="s">
        <v>8</v>
      </c>
      <c r="B843" t="s">
        <v>9</v>
      </c>
      <c r="C843">
        <v>212.41</v>
      </c>
      <c r="D843">
        <f>-2414366 -4846487</f>
        <v>-7260853</v>
      </c>
      <c r="E843" t="s">
        <v>10</v>
      </c>
      <c r="F843" t="s">
        <v>11</v>
      </c>
      <c r="G843" s="1">
        <v>-2414366</v>
      </c>
      <c r="H843" s="1">
        <v>-4846487</v>
      </c>
    </row>
    <row r="844" spans="1:8" x14ac:dyDescent="0.25">
      <c r="A844" t="s">
        <v>8</v>
      </c>
      <c r="B844" t="s">
        <v>9</v>
      </c>
      <c r="C844">
        <v>212.42</v>
      </c>
      <c r="D844">
        <f>-2414377 -4846494</f>
        <v>-7260871</v>
      </c>
      <c r="E844" t="s">
        <v>10</v>
      </c>
      <c r="F844" t="s">
        <v>11</v>
      </c>
      <c r="G844" s="1">
        <v>-2414377</v>
      </c>
      <c r="H844" s="1">
        <v>-4846494</v>
      </c>
    </row>
    <row r="845" spans="1:8" x14ac:dyDescent="0.25">
      <c r="A845" t="s">
        <v>8</v>
      </c>
      <c r="B845" t="s">
        <v>9</v>
      </c>
      <c r="C845">
        <v>212.43</v>
      </c>
      <c r="D845">
        <f>-2414387 -4846499</f>
        <v>-7260886</v>
      </c>
      <c r="E845" t="s">
        <v>10</v>
      </c>
      <c r="F845" t="s">
        <v>11</v>
      </c>
      <c r="G845" s="1">
        <v>-2414387</v>
      </c>
      <c r="H845" s="1">
        <v>-4846499</v>
      </c>
    </row>
    <row r="846" spans="1:8" x14ac:dyDescent="0.25">
      <c r="A846" t="s">
        <v>8</v>
      </c>
      <c r="B846" t="s">
        <v>9</v>
      </c>
      <c r="C846">
        <v>212.44</v>
      </c>
      <c r="D846">
        <f>-2414392 -4846505</f>
        <v>-7260897</v>
      </c>
      <c r="E846" t="s">
        <v>10</v>
      </c>
      <c r="F846" t="s">
        <v>11</v>
      </c>
      <c r="G846" s="1">
        <v>-2414392</v>
      </c>
      <c r="H846" s="1">
        <v>-4846505</v>
      </c>
    </row>
    <row r="847" spans="1:8" x14ac:dyDescent="0.25">
      <c r="A847" t="s">
        <v>8</v>
      </c>
      <c r="B847" t="s">
        <v>9</v>
      </c>
      <c r="C847">
        <v>212.45</v>
      </c>
      <c r="D847">
        <f>-24144 -4846512</f>
        <v>-4870656</v>
      </c>
      <c r="E847" t="s">
        <v>10</v>
      </c>
      <c r="F847" t="s">
        <v>11</v>
      </c>
      <c r="G847" s="1">
        <v>-24144</v>
      </c>
      <c r="H847" s="1">
        <v>-4846512</v>
      </c>
    </row>
    <row r="848" spans="1:8" x14ac:dyDescent="0.25">
      <c r="A848" t="s">
        <v>8</v>
      </c>
      <c r="B848" t="s">
        <v>9</v>
      </c>
      <c r="C848">
        <v>212.46</v>
      </c>
      <c r="D848">
        <f>-2414417 -4846533</f>
        <v>-7260950</v>
      </c>
      <c r="E848" t="s">
        <v>10</v>
      </c>
      <c r="F848" t="s">
        <v>11</v>
      </c>
      <c r="G848" s="1">
        <v>-2414417</v>
      </c>
      <c r="H848" s="1">
        <v>-4846533</v>
      </c>
    </row>
    <row r="849" spans="1:8" x14ac:dyDescent="0.25">
      <c r="A849" t="s">
        <v>8</v>
      </c>
      <c r="B849" t="s">
        <v>9</v>
      </c>
      <c r="C849">
        <v>212.47</v>
      </c>
      <c r="D849">
        <f>-2414424 -4846544</f>
        <v>-7260968</v>
      </c>
      <c r="E849" t="s">
        <v>10</v>
      </c>
      <c r="F849" t="s">
        <v>11</v>
      </c>
      <c r="G849" s="1">
        <v>-2414424</v>
      </c>
      <c r="H849" s="1">
        <v>-4846544</v>
      </c>
    </row>
    <row r="850" spans="1:8" x14ac:dyDescent="0.25">
      <c r="A850" t="s">
        <v>8</v>
      </c>
      <c r="B850" t="s">
        <v>9</v>
      </c>
      <c r="C850">
        <v>212.48</v>
      </c>
      <c r="D850">
        <f>-2414441 -4846562</f>
        <v>-7261003</v>
      </c>
      <c r="E850" t="s">
        <v>10</v>
      </c>
      <c r="F850" t="s">
        <v>11</v>
      </c>
      <c r="G850" s="1">
        <v>-2414441</v>
      </c>
      <c r="H850" s="1">
        <v>-4846562</v>
      </c>
    </row>
    <row r="851" spans="1:8" x14ac:dyDescent="0.25">
      <c r="A851" t="s">
        <v>8</v>
      </c>
      <c r="B851" t="s">
        <v>9</v>
      </c>
      <c r="C851">
        <v>212.49</v>
      </c>
      <c r="D851">
        <f>-2414442 -4846564</f>
        <v>-7261006</v>
      </c>
      <c r="E851" t="s">
        <v>10</v>
      </c>
      <c r="F851" t="s">
        <v>11</v>
      </c>
      <c r="G851" s="1">
        <v>-2414442</v>
      </c>
      <c r="H851" s="1">
        <v>-4846564</v>
      </c>
    </row>
    <row r="852" spans="1:8" x14ac:dyDescent="0.25">
      <c r="A852" t="s">
        <v>8</v>
      </c>
      <c r="B852" t="s">
        <v>9</v>
      </c>
      <c r="C852">
        <v>212.5</v>
      </c>
      <c r="D852">
        <f>-2414462 -4846582</f>
        <v>-7261044</v>
      </c>
      <c r="E852" t="s">
        <v>10</v>
      </c>
      <c r="F852" t="s">
        <v>11</v>
      </c>
      <c r="G852" s="1">
        <v>-2414462</v>
      </c>
      <c r="H852" s="1">
        <v>-4846582</v>
      </c>
    </row>
    <row r="853" spans="1:8" x14ac:dyDescent="0.25">
      <c r="A853" t="s">
        <v>8</v>
      </c>
      <c r="B853" t="s">
        <v>9</v>
      </c>
      <c r="C853">
        <v>212.51</v>
      </c>
      <c r="D853">
        <f>-2414493 -4846607</f>
        <v>-7261100</v>
      </c>
      <c r="E853" t="s">
        <v>10</v>
      </c>
      <c r="F853" t="s">
        <v>11</v>
      </c>
      <c r="G853" s="1">
        <v>-2414493</v>
      </c>
      <c r="H853" s="1">
        <v>-4846607</v>
      </c>
    </row>
    <row r="854" spans="1:8" x14ac:dyDescent="0.25">
      <c r="A854" t="s">
        <v>8</v>
      </c>
      <c r="B854" t="s">
        <v>9</v>
      </c>
      <c r="C854">
        <v>212.52</v>
      </c>
      <c r="D854">
        <f>-2414513 -4846629</f>
        <v>-7261142</v>
      </c>
      <c r="E854" t="s">
        <v>10</v>
      </c>
      <c r="F854" t="s">
        <v>11</v>
      </c>
      <c r="G854" s="1">
        <v>-2414513</v>
      </c>
      <c r="H854" s="1">
        <v>-4846629</v>
      </c>
    </row>
    <row r="855" spans="1:8" x14ac:dyDescent="0.25">
      <c r="A855" t="s">
        <v>8</v>
      </c>
      <c r="B855" t="s">
        <v>9</v>
      </c>
      <c r="C855">
        <v>212.53</v>
      </c>
      <c r="D855">
        <f>-2414522 -4846645</f>
        <v>-7261167</v>
      </c>
      <c r="E855" t="s">
        <v>10</v>
      </c>
      <c r="F855" t="s">
        <v>11</v>
      </c>
      <c r="G855" s="1">
        <v>-2414522</v>
      </c>
      <c r="H855" s="1">
        <v>-4846645</v>
      </c>
    </row>
    <row r="856" spans="1:8" x14ac:dyDescent="0.25">
      <c r="A856" t="s">
        <v>8</v>
      </c>
      <c r="B856" t="s">
        <v>9</v>
      </c>
      <c r="C856">
        <v>212.54</v>
      </c>
      <c r="D856">
        <f>-2414525 -4846655</f>
        <v>-7261180</v>
      </c>
      <c r="E856" t="s">
        <v>10</v>
      </c>
      <c r="F856" t="s">
        <v>11</v>
      </c>
      <c r="G856" s="1">
        <v>-2414525</v>
      </c>
      <c r="H856" s="1">
        <v>-4846655</v>
      </c>
    </row>
    <row r="857" spans="1:8" x14ac:dyDescent="0.25">
      <c r="A857" t="s">
        <v>8</v>
      </c>
      <c r="B857" t="s">
        <v>9</v>
      </c>
      <c r="C857">
        <v>212.55</v>
      </c>
      <c r="D857">
        <f>-2414527 -4846669</f>
        <v>-7261196</v>
      </c>
      <c r="E857" t="s">
        <v>10</v>
      </c>
      <c r="F857" t="s">
        <v>11</v>
      </c>
      <c r="G857" s="1">
        <v>-2414527</v>
      </c>
      <c r="H857" s="1">
        <v>-4846669</v>
      </c>
    </row>
    <row r="858" spans="1:8" x14ac:dyDescent="0.25">
      <c r="A858" t="s">
        <v>8</v>
      </c>
      <c r="B858" t="s">
        <v>9</v>
      </c>
      <c r="C858">
        <v>212.56</v>
      </c>
      <c r="D858">
        <f>-2414528 -4846688</f>
        <v>-7261216</v>
      </c>
      <c r="E858" t="s">
        <v>10</v>
      </c>
      <c r="F858" t="s">
        <v>11</v>
      </c>
      <c r="G858" s="1">
        <v>-2414528</v>
      </c>
      <c r="H858" s="1">
        <v>-4846688</v>
      </c>
    </row>
    <row r="859" spans="1:8" x14ac:dyDescent="0.25">
      <c r="A859" t="s">
        <v>8</v>
      </c>
      <c r="B859" t="s">
        <v>9</v>
      </c>
      <c r="C859">
        <v>212.57</v>
      </c>
      <c r="D859">
        <f>-2414525 -4846713</f>
        <v>-7261238</v>
      </c>
      <c r="E859" t="s">
        <v>10</v>
      </c>
      <c r="F859" t="s">
        <v>11</v>
      </c>
      <c r="G859" s="1">
        <v>-2414525</v>
      </c>
      <c r="H859" s="1">
        <v>-4846713</v>
      </c>
    </row>
    <row r="860" spans="1:8" x14ac:dyDescent="0.25">
      <c r="A860" t="s">
        <v>8</v>
      </c>
      <c r="B860" t="s">
        <v>9</v>
      </c>
      <c r="C860">
        <v>212.58</v>
      </c>
      <c r="D860">
        <f>-2414524 -4846731</f>
        <v>-7261255</v>
      </c>
      <c r="E860" t="s">
        <v>10</v>
      </c>
      <c r="F860" t="s">
        <v>11</v>
      </c>
      <c r="G860" s="1">
        <v>-2414524</v>
      </c>
      <c r="H860" s="1">
        <v>-4846731</v>
      </c>
    </row>
    <row r="861" spans="1:8" x14ac:dyDescent="0.25">
      <c r="A861" t="s">
        <v>8</v>
      </c>
      <c r="B861" t="s">
        <v>9</v>
      </c>
      <c r="C861">
        <v>212.59</v>
      </c>
      <c r="D861">
        <f>-2414526 -4846741</f>
        <v>-7261267</v>
      </c>
      <c r="E861" t="s">
        <v>10</v>
      </c>
      <c r="F861" t="s">
        <v>11</v>
      </c>
      <c r="G861" s="1">
        <v>-2414526</v>
      </c>
      <c r="H861" s="1">
        <v>-4846741</v>
      </c>
    </row>
    <row r="862" spans="1:8" x14ac:dyDescent="0.25">
      <c r="A862" t="s">
        <v>8</v>
      </c>
      <c r="B862" t="s">
        <v>9</v>
      </c>
      <c r="C862">
        <v>212.6</v>
      </c>
      <c r="D862">
        <f>-2414533 -4846756</f>
        <v>-7261289</v>
      </c>
      <c r="E862" t="s">
        <v>10</v>
      </c>
      <c r="F862" t="s">
        <v>11</v>
      </c>
      <c r="G862" s="1">
        <v>-2414533</v>
      </c>
      <c r="H862" s="1">
        <v>-4846756</v>
      </c>
    </row>
    <row r="863" spans="1:8" x14ac:dyDescent="0.25">
      <c r="A863" t="s">
        <v>8</v>
      </c>
      <c r="B863" t="s">
        <v>9</v>
      </c>
      <c r="C863">
        <v>212.61</v>
      </c>
      <c r="D863">
        <f>-2414541 -4846766</f>
        <v>-7261307</v>
      </c>
      <c r="E863" t="s">
        <v>10</v>
      </c>
      <c r="F863" t="s">
        <v>11</v>
      </c>
      <c r="G863" s="1">
        <v>-2414541</v>
      </c>
      <c r="H863" s="1">
        <v>-4846766</v>
      </c>
    </row>
    <row r="864" spans="1:8" x14ac:dyDescent="0.25">
      <c r="A864" t="s">
        <v>8</v>
      </c>
      <c r="B864" t="s">
        <v>9</v>
      </c>
      <c r="C864">
        <v>212.62</v>
      </c>
      <c r="D864">
        <f>-2414549 -4846774</f>
        <v>-7261323</v>
      </c>
      <c r="E864" t="s">
        <v>10</v>
      </c>
      <c r="F864" t="s">
        <v>11</v>
      </c>
      <c r="G864" s="1">
        <v>-2414549</v>
      </c>
      <c r="H864" s="1">
        <v>-4846774</v>
      </c>
    </row>
    <row r="865" spans="1:8" x14ac:dyDescent="0.25">
      <c r="A865" t="s">
        <v>8</v>
      </c>
      <c r="B865" t="s">
        <v>9</v>
      </c>
      <c r="C865">
        <v>212.63</v>
      </c>
      <c r="D865">
        <f>-2414558 -4846779</f>
        <v>-7261337</v>
      </c>
      <c r="E865" t="s">
        <v>10</v>
      </c>
      <c r="F865" t="s">
        <v>11</v>
      </c>
      <c r="G865" s="1">
        <v>-2414558</v>
      </c>
      <c r="H865" s="1">
        <v>-4846779</v>
      </c>
    </row>
    <row r="866" spans="1:8" x14ac:dyDescent="0.25">
      <c r="A866" t="s">
        <v>8</v>
      </c>
      <c r="B866" t="s">
        <v>9</v>
      </c>
      <c r="C866">
        <v>212.64</v>
      </c>
      <c r="D866">
        <f>-2414573 -484679</f>
        <v>-2899252</v>
      </c>
      <c r="E866" t="s">
        <v>10</v>
      </c>
      <c r="F866" t="s">
        <v>11</v>
      </c>
      <c r="G866" s="1">
        <v>-2414573</v>
      </c>
      <c r="H866" s="1">
        <v>-484679</v>
      </c>
    </row>
    <row r="867" spans="1:8" x14ac:dyDescent="0.25">
      <c r="A867" t="s">
        <v>8</v>
      </c>
      <c r="B867" t="s">
        <v>9</v>
      </c>
      <c r="C867">
        <v>212.65</v>
      </c>
      <c r="D867">
        <f>-2414584 -48468</f>
        <v>-2463052</v>
      </c>
      <c r="E867" t="s">
        <v>10</v>
      </c>
      <c r="F867" t="s">
        <v>11</v>
      </c>
      <c r="G867" s="1">
        <v>-2414584</v>
      </c>
      <c r="H867" s="1">
        <v>-48468</v>
      </c>
    </row>
    <row r="868" spans="1:8" x14ac:dyDescent="0.25">
      <c r="A868" t="s">
        <v>8</v>
      </c>
      <c r="B868" t="s">
        <v>9</v>
      </c>
      <c r="C868">
        <v>212.66</v>
      </c>
      <c r="D868">
        <f>-2414591 -4846809</f>
        <v>-7261400</v>
      </c>
      <c r="E868" t="s">
        <v>10</v>
      </c>
      <c r="F868" t="s">
        <v>11</v>
      </c>
      <c r="G868" s="1">
        <v>-2414591</v>
      </c>
      <c r="H868" s="1">
        <v>-4846809</v>
      </c>
    </row>
    <row r="869" spans="1:8" x14ac:dyDescent="0.25">
      <c r="A869" t="s">
        <v>8</v>
      </c>
      <c r="B869" t="s">
        <v>9</v>
      </c>
      <c r="C869">
        <v>212.67</v>
      </c>
      <c r="D869">
        <f>-2414595 -4846817</f>
        <v>-7261412</v>
      </c>
      <c r="E869" t="s">
        <v>10</v>
      </c>
      <c r="F869" t="s">
        <v>11</v>
      </c>
      <c r="G869" s="1">
        <v>-2414595</v>
      </c>
      <c r="H869" s="1">
        <v>-4846817</v>
      </c>
    </row>
    <row r="870" spans="1:8" x14ac:dyDescent="0.25">
      <c r="A870" t="s">
        <v>8</v>
      </c>
      <c r="B870" t="s">
        <v>9</v>
      </c>
      <c r="C870">
        <v>212.68</v>
      </c>
      <c r="D870">
        <f>-2414601 -4846836</f>
        <v>-7261437</v>
      </c>
      <c r="E870" t="s">
        <v>10</v>
      </c>
      <c r="F870" t="s">
        <v>11</v>
      </c>
      <c r="G870" s="1">
        <v>-2414601</v>
      </c>
      <c r="H870" s="1">
        <v>-4846836</v>
      </c>
    </row>
    <row r="871" spans="1:8" x14ac:dyDescent="0.25">
      <c r="A871" t="s">
        <v>8</v>
      </c>
      <c r="B871" t="s">
        <v>9</v>
      </c>
      <c r="C871">
        <v>212.69</v>
      </c>
      <c r="D871">
        <f>-24146 -4846859</f>
        <v>-4871005</v>
      </c>
      <c r="E871" t="s">
        <v>10</v>
      </c>
      <c r="F871" t="s">
        <v>11</v>
      </c>
      <c r="G871" s="1">
        <v>-24146</v>
      </c>
      <c r="H871" s="1">
        <v>-4846859</v>
      </c>
    </row>
    <row r="872" spans="1:8" x14ac:dyDescent="0.25">
      <c r="A872" t="s">
        <v>8</v>
      </c>
      <c r="B872" t="s">
        <v>9</v>
      </c>
      <c r="C872">
        <v>212.7</v>
      </c>
      <c r="D872">
        <f>-2414597 -4846874</f>
        <v>-7261471</v>
      </c>
      <c r="E872" t="s">
        <v>10</v>
      </c>
      <c r="F872" t="s">
        <v>11</v>
      </c>
      <c r="G872" s="1">
        <v>-2414597</v>
      </c>
      <c r="H872" s="1">
        <v>-4846874</v>
      </c>
    </row>
    <row r="873" spans="1:8" x14ac:dyDescent="0.25">
      <c r="A873" t="s">
        <v>8</v>
      </c>
      <c r="B873" t="s">
        <v>9</v>
      </c>
      <c r="C873">
        <v>212.71</v>
      </c>
      <c r="D873">
        <f>-2414595 -4846897</f>
        <v>-7261492</v>
      </c>
      <c r="E873" t="s">
        <v>10</v>
      </c>
      <c r="F873" t="s">
        <v>11</v>
      </c>
      <c r="G873" s="1">
        <v>-2414595</v>
      </c>
      <c r="H873" s="1">
        <v>-4846897</v>
      </c>
    </row>
    <row r="874" spans="1:8" x14ac:dyDescent="0.25">
      <c r="A874" t="s">
        <v>8</v>
      </c>
      <c r="B874" t="s">
        <v>9</v>
      </c>
      <c r="C874">
        <v>212.72</v>
      </c>
      <c r="D874">
        <f>-2414598 -4846913</f>
        <v>-7261511</v>
      </c>
      <c r="E874" t="s">
        <v>10</v>
      </c>
      <c r="F874" t="s">
        <v>11</v>
      </c>
      <c r="G874" s="1">
        <v>-2414598</v>
      </c>
      <c r="H874" s="1">
        <v>-4846913</v>
      </c>
    </row>
    <row r="875" spans="1:8" x14ac:dyDescent="0.25">
      <c r="A875" t="s">
        <v>8</v>
      </c>
      <c r="B875" t="s">
        <v>9</v>
      </c>
      <c r="C875">
        <v>212.73</v>
      </c>
      <c r="D875">
        <f>-24146 -4846916</f>
        <v>-4871062</v>
      </c>
      <c r="E875" t="s">
        <v>10</v>
      </c>
      <c r="F875" t="s">
        <v>11</v>
      </c>
      <c r="G875" s="1">
        <v>-24146</v>
      </c>
      <c r="H875" s="1">
        <v>-4846916</v>
      </c>
    </row>
    <row r="876" spans="1:8" x14ac:dyDescent="0.25">
      <c r="A876" t="s">
        <v>8</v>
      </c>
      <c r="B876" t="s">
        <v>9</v>
      </c>
      <c r="C876">
        <v>212.74</v>
      </c>
      <c r="D876">
        <f>-2414602 -4846921</f>
        <v>-7261523</v>
      </c>
      <c r="E876" t="s">
        <v>10</v>
      </c>
      <c r="F876" t="s">
        <v>11</v>
      </c>
      <c r="G876" s="1">
        <v>-2414602</v>
      </c>
      <c r="H876" s="1">
        <v>-4846921</v>
      </c>
    </row>
    <row r="877" spans="1:8" x14ac:dyDescent="0.25">
      <c r="A877" t="s">
        <v>8</v>
      </c>
      <c r="B877" t="s">
        <v>9</v>
      </c>
      <c r="C877">
        <v>212.75</v>
      </c>
      <c r="D877">
        <f>-2414608 -4846929</f>
        <v>-7261537</v>
      </c>
      <c r="E877" t="s">
        <v>10</v>
      </c>
      <c r="F877" t="s">
        <v>11</v>
      </c>
      <c r="G877" s="1">
        <v>-2414608</v>
      </c>
      <c r="H877" s="1">
        <v>-4846929</v>
      </c>
    </row>
    <row r="878" spans="1:8" x14ac:dyDescent="0.25">
      <c r="A878" t="s">
        <v>8</v>
      </c>
      <c r="B878" t="s">
        <v>9</v>
      </c>
      <c r="C878">
        <v>212.76</v>
      </c>
      <c r="D878">
        <f>-241468 -4847001</f>
        <v>-5088469</v>
      </c>
      <c r="E878" t="s">
        <v>10</v>
      </c>
      <c r="F878" t="s">
        <v>11</v>
      </c>
      <c r="G878" s="1">
        <v>-241468</v>
      </c>
      <c r="H878" s="1">
        <v>-4847001</v>
      </c>
    </row>
    <row r="879" spans="1:8" x14ac:dyDescent="0.25">
      <c r="A879" t="s">
        <v>8</v>
      </c>
      <c r="B879" t="s">
        <v>9</v>
      </c>
      <c r="C879">
        <v>212.77</v>
      </c>
      <c r="D879">
        <f>-2414692 -484702</f>
        <v>-2899394</v>
      </c>
      <c r="E879" t="s">
        <v>10</v>
      </c>
      <c r="F879" t="s">
        <v>11</v>
      </c>
      <c r="G879" s="1">
        <v>-2414692</v>
      </c>
      <c r="H879" s="1">
        <v>-484702</v>
      </c>
    </row>
    <row r="880" spans="1:8" x14ac:dyDescent="0.25">
      <c r="A880" t="s">
        <v>8</v>
      </c>
      <c r="B880" t="s">
        <v>9</v>
      </c>
      <c r="C880">
        <v>212.78</v>
      </c>
      <c r="D880">
        <f>-2414697 -484703</f>
        <v>-2899400</v>
      </c>
      <c r="E880" t="s">
        <v>10</v>
      </c>
      <c r="F880" t="s">
        <v>11</v>
      </c>
      <c r="G880" s="1">
        <v>-2414697</v>
      </c>
      <c r="H880" s="1">
        <v>-484703</v>
      </c>
    </row>
    <row r="881" spans="1:8" x14ac:dyDescent="0.25">
      <c r="A881" t="s">
        <v>8</v>
      </c>
      <c r="B881" t="s">
        <v>9</v>
      </c>
      <c r="C881">
        <v>212.79</v>
      </c>
      <c r="D881">
        <f>-2414705 -4847051</f>
        <v>-7261756</v>
      </c>
      <c r="E881" t="s">
        <v>10</v>
      </c>
      <c r="F881" t="s">
        <v>11</v>
      </c>
      <c r="G881" s="1">
        <v>-2414705</v>
      </c>
      <c r="H881" s="1">
        <v>-4847051</v>
      </c>
    </row>
    <row r="882" spans="1:8" x14ac:dyDescent="0.25">
      <c r="A882" t="s">
        <v>8</v>
      </c>
      <c r="B882" t="s">
        <v>9</v>
      </c>
      <c r="C882">
        <v>212.8</v>
      </c>
      <c r="D882">
        <f>-2414709 -4847066</f>
        <v>-7261775</v>
      </c>
      <c r="E882" t="s">
        <v>10</v>
      </c>
      <c r="F882" t="s">
        <v>11</v>
      </c>
      <c r="G882" s="1">
        <v>-2414709</v>
      </c>
      <c r="H882" s="1">
        <v>-4847066</v>
      </c>
    </row>
    <row r="883" spans="1:8" x14ac:dyDescent="0.25">
      <c r="A883" t="s">
        <v>8</v>
      </c>
      <c r="B883" t="s">
        <v>9</v>
      </c>
      <c r="C883">
        <v>212.81</v>
      </c>
      <c r="D883">
        <f>-2414725 -4847171</f>
        <v>-7261896</v>
      </c>
      <c r="E883" t="s">
        <v>10</v>
      </c>
      <c r="F883" t="s">
        <v>11</v>
      </c>
      <c r="G883" s="1">
        <v>-2414725</v>
      </c>
      <c r="H883" s="1">
        <v>-4847171</v>
      </c>
    </row>
    <row r="884" spans="1:8" x14ac:dyDescent="0.25">
      <c r="A884" t="s">
        <v>8</v>
      </c>
      <c r="B884" t="s">
        <v>9</v>
      </c>
      <c r="C884">
        <v>212.82</v>
      </c>
      <c r="D884">
        <f>-2414725 -4847199</f>
        <v>-7261924</v>
      </c>
      <c r="E884" t="s">
        <v>10</v>
      </c>
      <c r="F884" t="s">
        <v>11</v>
      </c>
      <c r="G884" s="1">
        <v>-2414725</v>
      </c>
      <c r="H884" s="1">
        <v>-4847199</v>
      </c>
    </row>
    <row r="885" spans="1:8" x14ac:dyDescent="0.25">
      <c r="A885" t="s">
        <v>8</v>
      </c>
      <c r="B885" t="s">
        <v>9</v>
      </c>
      <c r="C885">
        <v>212.83</v>
      </c>
      <c r="D885">
        <f>-2414719 -4847223</f>
        <v>-7261942</v>
      </c>
      <c r="E885" t="s">
        <v>10</v>
      </c>
      <c r="F885" t="s">
        <v>11</v>
      </c>
      <c r="G885" s="1">
        <v>-2414719</v>
      </c>
      <c r="H885" s="1">
        <v>-4847223</v>
      </c>
    </row>
    <row r="886" spans="1:8" x14ac:dyDescent="0.25">
      <c r="A886" t="s">
        <v>8</v>
      </c>
      <c r="B886" t="s">
        <v>9</v>
      </c>
      <c r="C886">
        <v>212.84</v>
      </c>
      <c r="D886">
        <f>-2414664 -4847367</f>
        <v>-7262031</v>
      </c>
      <c r="E886" t="s">
        <v>10</v>
      </c>
      <c r="F886" t="s">
        <v>11</v>
      </c>
      <c r="G886" s="1">
        <v>-2414664</v>
      </c>
      <c r="H886" s="1">
        <v>-4847367</v>
      </c>
    </row>
    <row r="887" spans="1:8" x14ac:dyDescent="0.25">
      <c r="A887" t="s">
        <v>8</v>
      </c>
      <c r="B887" t="s">
        <v>9</v>
      </c>
      <c r="C887">
        <v>212.85</v>
      </c>
      <c r="D887">
        <f>-2414663 -4847373</f>
        <v>-7262036</v>
      </c>
      <c r="E887" t="s">
        <v>10</v>
      </c>
      <c r="F887" t="s">
        <v>11</v>
      </c>
      <c r="G887" s="1">
        <v>-2414663</v>
      </c>
      <c r="H887" s="1">
        <v>-4847373</v>
      </c>
    </row>
    <row r="888" spans="1:8" x14ac:dyDescent="0.25">
      <c r="A888" t="s">
        <v>8</v>
      </c>
      <c r="B888" t="s">
        <v>9</v>
      </c>
      <c r="C888">
        <v>212.86</v>
      </c>
      <c r="D888">
        <f>-2414664 -4847392</f>
        <v>-7262056</v>
      </c>
      <c r="E888" t="s">
        <v>10</v>
      </c>
      <c r="F888" t="s">
        <v>11</v>
      </c>
      <c r="G888" s="1">
        <v>-2414664</v>
      </c>
      <c r="H888" s="1">
        <v>-4847392</v>
      </c>
    </row>
    <row r="889" spans="1:8" x14ac:dyDescent="0.25">
      <c r="A889" t="s">
        <v>8</v>
      </c>
      <c r="B889" t="s">
        <v>9</v>
      </c>
      <c r="C889">
        <v>212.87</v>
      </c>
      <c r="D889">
        <f>-2414667 -48474</f>
        <v>-2463141</v>
      </c>
      <c r="E889" t="s">
        <v>10</v>
      </c>
      <c r="F889" t="s">
        <v>11</v>
      </c>
      <c r="G889" s="1">
        <v>-2414667</v>
      </c>
      <c r="H889" s="1">
        <v>-48474</v>
      </c>
    </row>
    <row r="890" spans="1:8" x14ac:dyDescent="0.25">
      <c r="A890" t="s">
        <v>8</v>
      </c>
      <c r="B890" t="s">
        <v>9</v>
      </c>
      <c r="C890">
        <v>212.88</v>
      </c>
      <c r="D890">
        <f>-2414696 -4847458</f>
        <v>-7262154</v>
      </c>
      <c r="E890" t="s">
        <v>10</v>
      </c>
      <c r="F890" t="s">
        <v>11</v>
      </c>
      <c r="G890" s="1">
        <v>-2414696</v>
      </c>
      <c r="H890" s="1">
        <v>-4847458</v>
      </c>
    </row>
    <row r="891" spans="1:8" x14ac:dyDescent="0.25">
      <c r="A891" t="s">
        <v>8</v>
      </c>
      <c r="B891" t="s">
        <v>9</v>
      </c>
      <c r="C891">
        <v>212.89</v>
      </c>
      <c r="D891">
        <f>-2414711 -4847481</f>
        <v>-7262192</v>
      </c>
      <c r="E891" t="s">
        <v>10</v>
      </c>
      <c r="F891" t="s">
        <v>11</v>
      </c>
      <c r="G891" s="1">
        <v>-2414711</v>
      </c>
      <c r="H891" s="1">
        <v>-4847481</v>
      </c>
    </row>
    <row r="892" spans="1:8" x14ac:dyDescent="0.25">
      <c r="A892" t="s">
        <v>8</v>
      </c>
      <c r="B892" t="s">
        <v>9</v>
      </c>
      <c r="C892">
        <v>212.9</v>
      </c>
      <c r="D892">
        <f>-2414717 -4847487</f>
        <v>-7262204</v>
      </c>
      <c r="E892" t="s">
        <v>10</v>
      </c>
      <c r="F892" t="s">
        <v>11</v>
      </c>
      <c r="G892" s="1">
        <v>-2414717</v>
      </c>
      <c r="H892" s="1">
        <v>-4847487</v>
      </c>
    </row>
    <row r="893" spans="1:8" x14ac:dyDescent="0.25">
      <c r="A893" t="s">
        <v>8</v>
      </c>
      <c r="B893" t="s">
        <v>9</v>
      </c>
      <c r="C893">
        <v>212.91</v>
      </c>
      <c r="D893">
        <f>-2414724 -4847492</f>
        <v>-7262216</v>
      </c>
      <c r="E893" t="s">
        <v>10</v>
      </c>
      <c r="F893" t="s">
        <v>11</v>
      </c>
      <c r="G893" s="1">
        <v>-2414724</v>
      </c>
      <c r="H893" s="1">
        <v>-4847492</v>
      </c>
    </row>
    <row r="894" spans="1:8" x14ac:dyDescent="0.25">
      <c r="A894" t="s">
        <v>8</v>
      </c>
      <c r="B894" t="s">
        <v>9</v>
      </c>
      <c r="C894">
        <v>212.92</v>
      </c>
      <c r="D894">
        <f>-2414733 -4847497</f>
        <v>-7262230</v>
      </c>
      <c r="E894" t="s">
        <v>10</v>
      </c>
      <c r="F894" t="s">
        <v>11</v>
      </c>
      <c r="G894" s="1">
        <v>-2414733</v>
      </c>
      <c r="H894" s="1">
        <v>-4847497</v>
      </c>
    </row>
    <row r="895" spans="1:8" x14ac:dyDescent="0.25">
      <c r="A895" t="s">
        <v>8</v>
      </c>
      <c r="B895" t="s">
        <v>9</v>
      </c>
      <c r="C895">
        <v>212.93</v>
      </c>
      <c r="D895">
        <f>-2414746 -4847501</f>
        <v>-7262247</v>
      </c>
      <c r="E895" t="s">
        <v>10</v>
      </c>
      <c r="F895" t="s">
        <v>11</v>
      </c>
      <c r="G895" s="1">
        <v>-2414746</v>
      </c>
      <c r="H895" s="1">
        <v>-4847501</v>
      </c>
    </row>
    <row r="896" spans="1:8" x14ac:dyDescent="0.25">
      <c r="A896" t="s">
        <v>8</v>
      </c>
      <c r="B896" t="s">
        <v>9</v>
      </c>
      <c r="C896">
        <v>212.94</v>
      </c>
      <c r="D896">
        <f>-241476 -4847503</f>
        <v>-5088979</v>
      </c>
      <c r="E896" t="s">
        <v>10</v>
      </c>
      <c r="F896" t="s">
        <v>11</v>
      </c>
      <c r="G896" s="1">
        <v>-241476</v>
      </c>
      <c r="H896" s="1">
        <v>-4847503</v>
      </c>
    </row>
    <row r="897" spans="1:8" x14ac:dyDescent="0.25">
      <c r="A897" t="s">
        <v>8</v>
      </c>
      <c r="B897" t="s">
        <v>9</v>
      </c>
      <c r="C897">
        <v>212.95</v>
      </c>
      <c r="D897">
        <f>-2414818 -4847506</f>
        <v>-7262324</v>
      </c>
      <c r="E897" t="s">
        <v>10</v>
      </c>
      <c r="F897" t="s">
        <v>11</v>
      </c>
      <c r="G897" s="1">
        <v>-2414818</v>
      </c>
      <c r="H897" s="1">
        <v>-4847506</v>
      </c>
    </row>
    <row r="898" spans="1:8" x14ac:dyDescent="0.25">
      <c r="A898" t="s">
        <v>8</v>
      </c>
      <c r="B898" t="s">
        <v>9</v>
      </c>
      <c r="C898">
        <v>212.96</v>
      </c>
      <c r="D898">
        <f>-2414833 -4847511</f>
        <v>-7262344</v>
      </c>
      <c r="E898" t="s">
        <v>10</v>
      </c>
      <c r="F898" t="s">
        <v>11</v>
      </c>
      <c r="G898" s="1">
        <v>-2414833</v>
      </c>
      <c r="H898" s="1">
        <v>-4847511</v>
      </c>
    </row>
    <row r="899" spans="1:8" x14ac:dyDescent="0.25">
      <c r="A899" t="s">
        <v>8</v>
      </c>
      <c r="B899" t="s">
        <v>9</v>
      </c>
      <c r="C899">
        <v>212.97</v>
      </c>
      <c r="D899">
        <f>-2414841 -4847517</f>
        <v>-7262358</v>
      </c>
      <c r="E899" t="s">
        <v>10</v>
      </c>
      <c r="F899" t="s">
        <v>11</v>
      </c>
      <c r="G899" s="1">
        <v>-2414841</v>
      </c>
      <c r="H899" s="1">
        <v>-4847517</v>
      </c>
    </row>
    <row r="900" spans="1:8" x14ac:dyDescent="0.25">
      <c r="A900" t="s">
        <v>8</v>
      </c>
      <c r="B900" t="s">
        <v>9</v>
      </c>
      <c r="C900">
        <v>212.98</v>
      </c>
      <c r="D900">
        <f>-2414861 -4847539</f>
        <v>-7262400</v>
      </c>
      <c r="E900" t="s">
        <v>10</v>
      </c>
      <c r="F900" t="s">
        <v>11</v>
      </c>
      <c r="G900" s="1">
        <v>-2414861</v>
      </c>
      <c r="H900" s="1">
        <v>-4847539</v>
      </c>
    </row>
    <row r="901" spans="1:8" x14ac:dyDescent="0.25">
      <c r="A901" t="s">
        <v>8</v>
      </c>
      <c r="B901" t="s">
        <v>9</v>
      </c>
      <c r="C901">
        <v>212.99</v>
      </c>
      <c r="D901">
        <f>-2414873 -4847556</f>
        <v>-7262429</v>
      </c>
      <c r="E901" t="s">
        <v>10</v>
      </c>
      <c r="F901" t="s">
        <v>11</v>
      </c>
      <c r="G901" s="1">
        <v>-2414873</v>
      </c>
      <c r="H901" s="1">
        <v>-4847556</v>
      </c>
    </row>
    <row r="902" spans="1:8" x14ac:dyDescent="0.25">
      <c r="A902" t="s">
        <v>8</v>
      </c>
      <c r="B902" t="s">
        <v>9</v>
      </c>
      <c r="C902">
        <v>213</v>
      </c>
      <c r="D902">
        <f>-2414898 -4847602</f>
        <v>-7262500</v>
      </c>
      <c r="E902" t="s">
        <v>10</v>
      </c>
      <c r="F902" t="s">
        <v>11</v>
      </c>
      <c r="G902" s="1">
        <v>-2414898</v>
      </c>
      <c r="H902" s="1">
        <v>-4847602</v>
      </c>
    </row>
    <row r="903" spans="1:8" x14ac:dyDescent="0.25">
      <c r="A903" t="s">
        <v>8</v>
      </c>
      <c r="B903" t="s">
        <v>9</v>
      </c>
      <c r="C903">
        <v>213.01</v>
      </c>
      <c r="D903">
        <f>-2414911 -4847635</f>
        <v>-7262546</v>
      </c>
      <c r="E903" t="s">
        <v>10</v>
      </c>
      <c r="F903" t="s">
        <v>11</v>
      </c>
      <c r="G903" s="1">
        <v>-2414911</v>
      </c>
      <c r="H903" s="1">
        <v>-4847635</v>
      </c>
    </row>
    <row r="904" spans="1:8" x14ac:dyDescent="0.25">
      <c r="A904" t="s">
        <v>8</v>
      </c>
      <c r="B904" t="s">
        <v>9</v>
      </c>
      <c r="C904">
        <v>213.02</v>
      </c>
      <c r="D904">
        <f>-2414946 -4847756</f>
        <v>-7262702</v>
      </c>
      <c r="E904" t="s">
        <v>10</v>
      </c>
      <c r="F904" t="s">
        <v>11</v>
      </c>
      <c r="G904" s="1">
        <v>-2414946</v>
      </c>
      <c r="H904" s="1">
        <v>-4847756</v>
      </c>
    </row>
    <row r="905" spans="1:8" x14ac:dyDescent="0.25">
      <c r="A905" t="s">
        <v>8</v>
      </c>
      <c r="B905" t="s">
        <v>9</v>
      </c>
      <c r="C905">
        <v>213.03</v>
      </c>
      <c r="D905">
        <f>-2414947 -4847757</f>
        <v>-7262704</v>
      </c>
      <c r="E905" t="s">
        <v>10</v>
      </c>
      <c r="F905" t="s">
        <v>11</v>
      </c>
      <c r="G905" s="1">
        <v>-2414947</v>
      </c>
      <c r="H905" s="1">
        <v>-4847757</v>
      </c>
    </row>
    <row r="906" spans="1:8" x14ac:dyDescent="0.25">
      <c r="A906" t="s">
        <v>8</v>
      </c>
      <c r="B906" t="s">
        <v>9</v>
      </c>
      <c r="C906">
        <v>213.04</v>
      </c>
      <c r="D906">
        <f>-2414965 -4847814</f>
        <v>-7262779</v>
      </c>
      <c r="E906" t="s">
        <v>10</v>
      </c>
      <c r="F906" t="s">
        <v>11</v>
      </c>
      <c r="G906" s="1">
        <v>-2414965</v>
      </c>
      <c r="H906" s="1">
        <v>-4847814</v>
      </c>
    </row>
    <row r="907" spans="1:8" x14ac:dyDescent="0.25">
      <c r="A907" t="s">
        <v>8</v>
      </c>
      <c r="B907" t="s">
        <v>9</v>
      </c>
      <c r="C907">
        <v>213.05</v>
      </c>
      <c r="D907">
        <f>-2414968 -4847835</f>
        <v>-7262803</v>
      </c>
      <c r="E907" t="s">
        <v>10</v>
      </c>
      <c r="F907" t="s">
        <v>11</v>
      </c>
      <c r="G907" s="1">
        <v>-2414968</v>
      </c>
      <c r="H907" s="1">
        <v>-4847835</v>
      </c>
    </row>
    <row r="908" spans="1:8" x14ac:dyDescent="0.25">
      <c r="A908" t="s">
        <v>8</v>
      </c>
      <c r="B908" t="s">
        <v>9</v>
      </c>
      <c r="C908">
        <v>213.06</v>
      </c>
      <c r="D908">
        <f>-2414968 -4847847</f>
        <v>-7262815</v>
      </c>
      <c r="E908" t="s">
        <v>10</v>
      </c>
      <c r="F908" t="s">
        <v>11</v>
      </c>
      <c r="G908" s="1">
        <v>-2414968</v>
      </c>
      <c r="H908" s="1">
        <v>-4847847</v>
      </c>
    </row>
    <row r="909" spans="1:8" x14ac:dyDescent="0.25">
      <c r="A909" t="s">
        <v>8</v>
      </c>
      <c r="B909" t="s">
        <v>9</v>
      </c>
      <c r="C909">
        <v>213.07</v>
      </c>
      <c r="D909">
        <f>-2414966 -4847859</f>
        <v>-7262825</v>
      </c>
      <c r="E909" t="s">
        <v>10</v>
      </c>
      <c r="F909" t="s">
        <v>11</v>
      </c>
      <c r="G909" s="1">
        <v>-2414966</v>
      </c>
      <c r="H909" s="1">
        <v>-4847859</v>
      </c>
    </row>
    <row r="910" spans="1:8" x14ac:dyDescent="0.25">
      <c r="A910" t="s">
        <v>8</v>
      </c>
      <c r="B910" t="s">
        <v>9</v>
      </c>
      <c r="C910">
        <v>213.08</v>
      </c>
      <c r="D910">
        <f>-2414964 -4847866</f>
        <v>-7262830</v>
      </c>
      <c r="E910" t="s">
        <v>10</v>
      </c>
      <c r="F910" t="s">
        <v>11</v>
      </c>
      <c r="G910" s="1">
        <v>-2414964</v>
      </c>
      <c r="H910" s="1">
        <v>-4847866</v>
      </c>
    </row>
    <row r="911" spans="1:8" x14ac:dyDescent="0.25">
      <c r="A911" t="s">
        <v>8</v>
      </c>
      <c r="B911" t="s">
        <v>9</v>
      </c>
      <c r="C911">
        <v>213.09</v>
      </c>
      <c r="D911">
        <f>-2414961 -4847872</f>
        <v>-7262833</v>
      </c>
      <c r="E911" t="s">
        <v>10</v>
      </c>
      <c r="F911" t="s">
        <v>11</v>
      </c>
      <c r="G911" s="1">
        <v>-2414961</v>
      </c>
      <c r="H911" s="1">
        <v>-4847872</v>
      </c>
    </row>
    <row r="912" spans="1:8" x14ac:dyDescent="0.25">
      <c r="A912" t="s">
        <v>8</v>
      </c>
      <c r="B912" t="s">
        <v>9</v>
      </c>
      <c r="C912">
        <v>213.1</v>
      </c>
      <c r="D912">
        <f>-2414955 -4847881</f>
        <v>-7262836</v>
      </c>
      <c r="E912" t="s">
        <v>10</v>
      </c>
      <c r="F912" t="s">
        <v>11</v>
      </c>
      <c r="G912" s="1">
        <v>-2414955</v>
      </c>
      <c r="H912" s="1">
        <v>-4847881</v>
      </c>
    </row>
    <row r="913" spans="1:8" x14ac:dyDescent="0.25">
      <c r="A913" t="s">
        <v>8</v>
      </c>
      <c r="B913" t="s">
        <v>9</v>
      </c>
      <c r="C913">
        <v>213.11</v>
      </c>
      <c r="D913">
        <f>-2414942 -4847894</f>
        <v>-7262836</v>
      </c>
      <c r="E913" t="s">
        <v>10</v>
      </c>
      <c r="F913" t="s">
        <v>11</v>
      </c>
      <c r="G913" s="1">
        <v>-2414942</v>
      </c>
      <c r="H913" s="1">
        <v>-4847894</v>
      </c>
    </row>
    <row r="914" spans="1:8" x14ac:dyDescent="0.25">
      <c r="A914" t="s">
        <v>8</v>
      </c>
      <c r="B914" t="s">
        <v>9</v>
      </c>
      <c r="C914">
        <v>213.12</v>
      </c>
      <c r="D914">
        <f>-2414932 -4847902</f>
        <v>-7262834</v>
      </c>
      <c r="E914" t="s">
        <v>10</v>
      </c>
      <c r="F914" t="s">
        <v>11</v>
      </c>
      <c r="G914" s="1">
        <v>-2414932</v>
      </c>
      <c r="H914" s="1">
        <v>-4847902</v>
      </c>
    </row>
    <row r="915" spans="1:8" x14ac:dyDescent="0.25">
      <c r="A915" t="s">
        <v>8</v>
      </c>
      <c r="B915" t="s">
        <v>9</v>
      </c>
      <c r="C915">
        <v>213.13</v>
      </c>
      <c r="D915">
        <f>-2414828 -4847971</f>
        <v>-7262799</v>
      </c>
      <c r="E915" t="s">
        <v>10</v>
      </c>
      <c r="F915" t="s">
        <v>11</v>
      </c>
      <c r="G915" s="1">
        <v>-2414828</v>
      </c>
      <c r="H915" s="1">
        <v>-4847971</v>
      </c>
    </row>
    <row r="916" spans="1:8" x14ac:dyDescent="0.25">
      <c r="A916" t="s">
        <v>8</v>
      </c>
      <c r="B916" t="s">
        <v>9</v>
      </c>
      <c r="C916">
        <v>213.14</v>
      </c>
      <c r="D916">
        <f>-2414744 -4848023</f>
        <v>-7262767</v>
      </c>
      <c r="E916" t="s">
        <v>10</v>
      </c>
      <c r="F916" t="s">
        <v>11</v>
      </c>
      <c r="G916" s="1">
        <v>-2414744</v>
      </c>
      <c r="H916" s="1">
        <v>-4848023</v>
      </c>
    </row>
    <row r="917" spans="1:8" x14ac:dyDescent="0.25">
      <c r="A917" t="s">
        <v>8</v>
      </c>
      <c r="B917" t="s">
        <v>9</v>
      </c>
      <c r="C917">
        <v>213.15</v>
      </c>
      <c r="D917">
        <f>-2414739 -4848027</f>
        <v>-7262766</v>
      </c>
      <c r="E917" t="s">
        <v>10</v>
      </c>
      <c r="F917" t="s">
        <v>11</v>
      </c>
      <c r="G917" s="1">
        <v>-2414739</v>
      </c>
      <c r="H917" s="1">
        <v>-4848027</v>
      </c>
    </row>
    <row r="918" spans="1:8" x14ac:dyDescent="0.25">
      <c r="A918" t="s">
        <v>8</v>
      </c>
      <c r="B918" t="s">
        <v>9</v>
      </c>
      <c r="C918">
        <v>213.16</v>
      </c>
      <c r="D918">
        <f>-2414733 -4848034</f>
        <v>-7262767</v>
      </c>
      <c r="E918" t="s">
        <v>10</v>
      </c>
      <c r="F918" t="s">
        <v>11</v>
      </c>
      <c r="G918" s="1">
        <v>-2414733</v>
      </c>
      <c r="H918" s="1">
        <v>-4848034</v>
      </c>
    </row>
    <row r="919" spans="1:8" x14ac:dyDescent="0.25">
      <c r="A919" t="s">
        <v>8</v>
      </c>
      <c r="B919" t="s">
        <v>9</v>
      </c>
      <c r="C919">
        <v>213.17</v>
      </c>
      <c r="D919">
        <f>-2414725 -4848047</f>
        <v>-7262772</v>
      </c>
      <c r="E919" t="s">
        <v>10</v>
      </c>
      <c r="F919" t="s">
        <v>11</v>
      </c>
      <c r="G919" s="1">
        <v>-2414725</v>
      </c>
      <c r="H919" s="1">
        <v>-4848047</v>
      </c>
    </row>
    <row r="920" spans="1:8" x14ac:dyDescent="0.25">
      <c r="A920" t="s">
        <v>8</v>
      </c>
      <c r="B920" t="s">
        <v>9</v>
      </c>
      <c r="C920">
        <v>213.18</v>
      </c>
      <c r="D920">
        <f>-2414713 -4848079</f>
        <v>-7262792</v>
      </c>
      <c r="E920" t="s">
        <v>10</v>
      </c>
      <c r="F920" t="s">
        <v>11</v>
      </c>
      <c r="G920" s="1">
        <v>-2414713</v>
      </c>
      <c r="H920" s="1">
        <v>-4848079</v>
      </c>
    </row>
    <row r="921" spans="1:8" x14ac:dyDescent="0.25">
      <c r="A921" t="s">
        <v>8</v>
      </c>
      <c r="B921" t="s">
        <v>9</v>
      </c>
      <c r="C921">
        <v>213.19</v>
      </c>
      <c r="D921">
        <f>-2414686 -4848171</f>
        <v>-7262857</v>
      </c>
      <c r="E921" t="s">
        <v>10</v>
      </c>
      <c r="F921" t="s">
        <v>11</v>
      </c>
      <c r="G921" s="1">
        <v>-2414686</v>
      </c>
      <c r="H921" s="1">
        <v>-4848171</v>
      </c>
    </row>
    <row r="922" spans="1:8" x14ac:dyDescent="0.25">
      <c r="A922" t="s">
        <v>8</v>
      </c>
      <c r="B922" t="s">
        <v>9</v>
      </c>
      <c r="C922">
        <v>213.2</v>
      </c>
      <c r="D922">
        <f>-2414672 -484821</f>
        <v>-2899493</v>
      </c>
      <c r="E922" t="s">
        <v>10</v>
      </c>
      <c r="F922" t="s">
        <v>11</v>
      </c>
      <c r="G922" s="1">
        <v>-2414672</v>
      </c>
      <c r="H922" s="1">
        <v>-484821</v>
      </c>
    </row>
    <row r="923" spans="1:8" x14ac:dyDescent="0.25">
      <c r="A923" t="s">
        <v>8</v>
      </c>
      <c r="B923" t="s">
        <v>9</v>
      </c>
      <c r="C923">
        <v>213.21</v>
      </c>
      <c r="D923">
        <f>-2414658 -4848235</f>
        <v>-7262893</v>
      </c>
      <c r="E923" t="s">
        <v>10</v>
      </c>
      <c r="F923" t="s">
        <v>11</v>
      </c>
      <c r="G923" s="1">
        <v>-2414658</v>
      </c>
      <c r="H923" s="1">
        <v>-4848235</v>
      </c>
    </row>
    <row r="924" spans="1:8" x14ac:dyDescent="0.25">
      <c r="A924" t="s">
        <v>8</v>
      </c>
      <c r="B924" t="s">
        <v>9</v>
      </c>
      <c r="C924">
        <v>213.22</v>
      </c>
      <c r="D924">
        <f>-2414652 -4848248</f>
        <v>-7262900</v>
      </c>
      <c r="E924" t="s">
        <v>10</v>
      </c>
      <c r="F924" t="s">
        <v>11</v>
      </c>
      <c r="G924" s="1">
        <v>-2414652</v>
      </c>
      <c r="H924" s="1">
        <v>-4848248</v>
      </c>
    </row>
    <row r="925" spans="1:8" x14ac:dyDescent="0.25">
      <c r="A925" t="s">
        <v>8</v>
      </c>
      <c r="B925" t="s">
        <v>9</v>
      </c>
      <c r="C925">
        <v>213.23</v>
      </c>
      <c r="D925">
        <f>-2414646 -4848258</f>
        <v>-7262904</v>
      </c>
      <c r="E925" t="s">
        <v>10</v>
      </c>
      <c r="F925" t="s">
        <v>11</v>
      </c>
      <c r="G925" s="1">
        <v>-2414646</v>
      </c>
      <c r="H925" s="1">
        <v>-4848258</v>
      </c>
    </row>
    <row r="926" spans="1:8" x14ac:dyDescent="0.25">
      <c r="A926" t="s">
        <v>8</v>
      </c>
      <c r="B926" t="s">
        <v>9</v>
      </c>
      <c r="C926">
        <v>213.24</v>
      </c>
      <c r="D926">
        <f>-2414641 -484827</f>
        <v>-2899468</v>
      </c>
      <c r="E926" t="s">
        <v>10</v>
      </c>
      <c r="F926" t="s">
        <v>11</v>
      </c>
      <c r="G926" s="1">
        <v>-2414641</v>
      </c>
      <c r="H926" s="1">
        <v>-484827</v>
      </c>
    </row>
    <row r="927" spans="1:8" x14ac:dyDescent="0.25">
      <c r="A927" t="s">
        <v>8</v>
      </c>
      <c r="B927" t="s">
        <v>9</v>
      </c>
      <c r="C927">
        <v>213.25</v>
      </c>
      <c r="D927">
        <f>-2414611 -4848326</f>
        <v>-7262937</v>
      </c>
      <c r="E927" t="s">
        <v>10</v>
      </c>
      <c r="F927" t="s">
        <v>11</v>
      </c>
      <c r="G927" s="1">
        <v>-2414611</v>
      </c>
      <c r="H927" s="1">
        <v>-4848326</v>
      </c>
    </row>
    <row r="928" spans="1:8" x14ac:dyDescent="0.25">
      <c r="A928" t="s">
        <v>8</v>
      </c>
      <c r="B928" t="s">
        <v>9</v>
      </c>
      <c r="C928">
        <v>213.26</v>
      </c>
      <c r="D928">
        <f>-2414602 -4848335</f>
        <v>-7262937</v>
      </c>
      <c r="E928" t="s">
        <v>10</v>
      </c>
      <c r="F928" t="s">
        <v>11</v>
      </c>
      <c r="G928" s="1">
        <v>-2414602</v>
      </c>
      <c r="H928" s="1">
        <v>-4848335</v>
      </c>
    </row>
    <row r="929" spans="1:8" x14ac:dyDescent="0.25">
      <c r="A929" t="s">
        <v>8</v>
      </c>
      <c r="B929" t="s">
        <v>9</v>
      </c>
      <c r="C929">
        <v>213.27</v>
      </c>
      <c r="D929">
        <f>-2414593 -4848346</f>
        <v>-7262939</v>
      </c>
      <c r="E929" t="s">
        <v>10</v>
      </c>
      <c r="F929" t="s">
        <v>11</v>
      </c>
      <c r="G929" s="1">
        <v>-2414593</v>
      </c>
      <c r="H929" s="1">
        <v>-4848346</v>
      </c>
    </row>
    <row r="930" spans="1:8" x14ac:dyDescent="0.25">
      <c r="A930" t="s">
        <v>8</v>
      </c>
      <c r="B930" t="s">
        <v>9</v>
      </c>
      <c r="C930">
        <v>213.28</v>
      </c>
      <c r="D930">
        <f>-2414589 -4848349</f>
        <v>-7262938</v>
      </c>
      <c r="E930" t="s">
        <v>10</v>
      </c>
      <c r="F930" t="s">
        <v>11</v>
      </c>
      <c r="G930" s="1">
        <v>-2414589</v>
      </c>
      <c r="H930" s="1">
        <v>-4848349</v>
      </c>
    </row>
    <row r="931" spans="1:8" x14ac:dyDescent="0.25">
      <c r="A931" t="s">
        <v>8</v>
      </c>
      <c r="B931" t="s">
        <v>9</v>
      </c>
      <c r="C931">
        <v>213.29</v>
      </c>
      <c r="D931">
        <f>-2414589 -484835</f>
        <v>-2899424</v>
      </c>
      <c r="E931" t="s">
        <v>10</v>
      </c>
      <c r="F931" t="s">
        <v>11</v>
      </c>
      <c r="G931" s="1">
        <v>-2414589</v>
      </c>
      <c r="H931" s="1">
        <v>-484835</v>
      </c>
    </row>
    <row r="932" spans="1:8" x14ac:dyDescent="0.25">
      <c r="A932" t="s">
        <v>8</v>
      </c>
      <c r="B932" t="s">
        <v>9</v>
      </c>
      <c r="C932">
        <v>213.3</v>
      </c>
      <c r="D932">
        <f>-2414549 -4848395</f>
        <v>-7262944</v>
      </c>
      <c r="E932" t="s">
        <v>10</v>
      </c>
      <c r="F932" t="s">
        <v>11</v>
      </c>
      <c r="G932" s="1">
        <v>-2414549</v>
      </c>
      <c r="H932" s="1">
        <v>-4848395</v>
      </c>
    </row>
    <row r="933" spans="1:8" x14ac:dyDescent="0.25">
      <c r="A933" t="s">
        <v>8</v>
      </c>
      <c r="B933" t="s">
        <v>9</v>
      </c>
      <c r="C933">
        <v>213.31</v>
      </c>
      <c r="D933">
        <f>-2414542 -4848408</f>
        <v>-7262950</v>
      </c>
      <c r="E933" t="s">
        <v>10</v>
      </c>
      <c r="F933" t="s">
        <v>11</v>
      </c>
      <c r="G933" s="1">
        <v>-2414542</v>
      </c>
      <c r="H933" s="1">
        <v>-4848408</v>
      </c>
    </row>
    <row r="934" spans="1:8" x14ac:dyDescent="0.25">
      <c r="A934" t="s">
        <v>8</v>
      </c>
      <c r="B934" t="s">
        <v>9</v>
      </c>
      <c r="C934">
        <v>213.32</v>
      </c>
      <c r="D934">
        <f>-2414534 -4848427</f>
        <v>-7262961</v>
      </c>
      <c r="E934" t="s">
        <v>10</v>
      </c>
      <c r="F934" t="s">
        <v>11</v>
      </c>
      <c r="G934" s="1">
        <v>-2414534</v>
      </c>
      <c r="H934" s="1">
        <v>-4848427</v>
      </c>
    </row>
    <row r="935" spans="1:8" x14ac:dyDescent="0.25">
      <c r="A935" t="s">
        <v>8</v>
      </c>
      <c r="B935" t="s">
        <v>9</v>
      </c>
      <c r="C935">
        <v>213.33</v>
      </c>
      <c r="D935">
        <f>-241453 -484844</f>
        <v>-726297</v>
      </c>
      <c r="E935" t="s">
        <v>10</v>
      </c>
      <c r="F935" t="s">
        <v>11</v>
      </c>
      <c r="G935" s="1">
        <v>-241453</v>
      </c>
      <c r="H935" s="1">
        <v>-484844</v>
      </c>
    </row>
    <row r="936" spans="1:8" x14ac:dyDescent="0.25">
      <c r="A936" t="s">
        <v>8</v>
      </c>
      <c r="B936" t="s">
        <v>9</v>
      </c>
      <c r="C936">
        <v>213.34</v>
      </c>
      <c r="D936">
        <f>-2414515 -4848476</f>
        <v>-7262991</v>
      </c>
      <c r="E936" t="s">
        <v>10</v>
      </c>
      <c r="F936" t="s">
        <v>11</v>
      </c>
      <c r="G936" s="1">
        <v>-2414515</v>
      </c>
      <c r="H936" s="1">
        <v>-4848476</v>
      </c>
    </row>
    <row r="937" spans="1:8" x14ac:dyDescent="0.25">
      <c r="A937" t="s">
        <v>8</v>
      </c>
      <c r="B937" t="s">
        <v>9</v>
      </c>
      <c r="C937">
        <v>213.35</v>
      </c>
      <c r="D937">
        <f>-2414502 -4848497</f>
        <v>-7262999</v>
      </c>
      <c r="E937" t="s">
        <v>10</v>
      </c>
      <c r="F937" t="s">
        <v>11</v>
      </c>
      <c r="G937" s="1">
        <v>-2414502</v>
      </c>
      <c r="H937" s="1">
        <v>-4848497</v>
      </c>
    </row>
    <row r="938" spans="1:8" x14ac:dyDescent="0.25">
      <c r="A938" t="s">
        <v>8</v>
      </c>
      <c r="B938" t="s">
        <v>9</v>
      </c>
      <c r="C938">
        <v>213.36</v>
      </c>
      <c r="D938">
        <f>-2414498 -4848506</f>
        <v>-7263004</v>
      </c>
      <c r="E938" t="s">
        <v>10</v>
      </c>
      <c r="F938" t="s">
        <v>11</v>
      </c>
      <c r="G938" s="1">
        <v>-2414498</v>
      </c>
      <c r="H938" s="1">
        <v>-4848506</v>
      </c>
    </row>
    <row r="939" spans="1:8" x14ac:dyDescent="0.25">
      <c r="A939" t="s">
        <v>8</v>
      </c>
      <c r="B939" t="s">
        <v>9</v>
      </c>
      <c r="C939">
        <v>213.37</v>
      </c>
      <c r="D939">
        <f>-2414485 -4848546</f>
        <v>-7263031</v>
      </c>
      <c r="E939" t="s">
        <v>10</v>
      </c>
      <c r="F939" t="s">
        <v>11</v>
      </c>
      <c r="G939" s="1">
        <v>-2414485</v>
      </c>
      <c r="H939" s="1">
        <v>-4848546</v>
      </c>
    </row>
    <row r="940" spans="1:8" x14ac:dyDescent="0.25">
      <c r="A940" t="s">
        <v>8</v>
      </c>
      <c r="B940" t="s">
        <v>9</v>
      </c>
      <c r="C940">
        <v>213.38</v>
      </c>
      <c r="D940">
        <f>-2414484 -4848548</f>
        <v>-7263032</v>
      </c>
      <c r="E940" t="s">
        <v>10</v>
      </c>
      <c r="F940" t="s">
        <v>11</v>
      </c>
      <c r="G940" s="1">
        <v>-2414484</v>
      </c>
      <c r="H940" s="1">
        <v>-4848548</v>
      </c>
    </row>
    <row r="941" spans="1:8" x14ac:dyDescent="0.25">
      <c r="A941" t="s">
        <v>8</v>
      </c>
      <c r="B941" t="s">
        <v>9</v>
      </c>
      <c r="C941">
        <v>213.39</v>
      </c>
      <c r="D941">
        <f>-241447 -4848607</f>
        <v>-5090054</v>
      </c>
      <c r="E941" t="s">
        <v>10</v>
      </c>
      <c r="F941" t="s">
        <v>11</v>
      </c>
      <c r="G941" s="1">
        <v>-241447</v>
      </c>
      <c r="H941" s="1">
        <v>-4848607</v>
      </c>
    </row>
    <row r="942" spans="1:8" x14ac:dyDescent="0.25">
      <c r="A942" t="s">
        <v>8</v>
      </c>
      <c r="B942" t="s">
        <v>9</v>
      </c>
      <c r="C942">
        <v>213.4</v>
      </c>
      <c r="D942">
        <f>-2414463 -4848683</f>
        <v>-7263146</v>
      </c>
      <c r="E942" t="s">
        <v>10</v>
      </c>
      <c r="F942" t="s">
        <v>11</v>
      </c>
      <c r="G942" s="1">
        <v>-2414463</v>
      </c>
      <c r="H942" s="1">
        <v>-4848683</v>
      </c>
    </row>
    <row r="943" spans="1:8" x14ac:dyDescent="0.25">
      <c r="A943" t="s">
        <v>8</v>
      </c>
      <c r="B943" t="s">
        <v>9</v>
      </c>
      <c r="C943">
        <v>213.41</v>
      </c>
      <c r="D943">
        <f>-2414444 -4848819</f>
        <v>-7263263</v>
      </c>
      <c r="E943" t="s">
        <v>10</v>
      </c>
      <c r="F943" t="s">
        <v>11</v>
      </c>
      <c r="G943" s="1">
        <v>-2414444</v>
      </c>
      <c r="H943" s="1">
        <v>-4848819</v>
      </c>
    </row>
    <row r="944" spans="1:8" x14ac:dyDescent="0.25">
      <c r="A944" t="s">
        <v>8</v>
      </c>
      <c r="B944" t="s">
        <v>9</v>
      </c>
      <c r="C944">
        <v>213.42</v>
      </c>
      <c r="D944">
        <f>-2414442 -4848859</f>
        <v>-7263301</v>
      </c>
      <c r="E944" t="s">
        <v>10</v>
      </c>
      <c r="F944" t="s">
        <v>11</v>
      </c>
      <c r="G944" s="1">
        <v>-2414442</v>
      </c>
      <c r="H944" s="1">
        <v>-4848859</v>
      </c>
    </row>
    <row r="945" spans="1:8" x14ac:dyDescent="0.25">
      <c r="A945" t="s">
        <v>8</v>
      </c>
      <c r="B945" t="s">
        <v>9</v>
      </c>
      <c r="C945">
        <v>213.43</v>
      </c>
      <c r="D945">
        <f>-2414439 -4848871</f>
        <v>-7263310</v>
      </c>
      <c r="E945" t="s">
        <v>10</v>
      </c>
      <c r="F945" t="s">
        <v>11</v>
      </c>
      <c r="G945" s="1">
        <v>-2414439</v>
      </c>
      <c r="H945" s="1">
        <v>-4848871</v>
      </c>
    </row>
    <row r="946" spans="1:8" x14ac:dyDescent="0.25">
      <c r="A946" t="s">
        <v>8</v>
      </c>
      <c r="B946" t="s">
        <v>9</v>
      </c>
      <c r="C946">
        <v>213.44</v>
      </c>
      <c r="D946">
        <f>-2414429 -4848896</f>
        <v>-7263325</v>
      </c>
      <c r="E946" t="s">
        <v>10</v>
      </c>
      <c r="F946" t="s">
        <v>11</v>
      </c>
      <c r="G946" s="1">
        <v>-2414429</v>
      </c>
      <c r="H946" s="1">
        <v>-4848896</v>
      </c>
    </row>
    <row r="947" spans="1:8" x14ac:dyDescent="0.25">
      <c r="A947" t="s">
        <v>8</v>
      </c>
      <c r="B947" t="s">
        <v>9</v>
      </c>
      <c r="C947">
        <v>213.45</v>
      </c>
      <c r="D947">
        <f>-2414428 -4848897</f>
        <v>-7263325</v>
      </c>
      <c r="E947" t="s">
        <v>10</v>
      </c>
      <c r="F947" t="s">
        <v>11</v>
      </c>
      <c r="G947" s="1">
        <v>-2414428</v>
      </c>
      <c r="H947" s="1">
        <v>-4848897</v>
      </c>
    </row>
    <row r="948" spans="1:8" x14ac:dyDescent="0.25">
      <c r="A948" t="s">
        <v>8</v>
      </c>
      <c r="B948" t="s">
        <v>9</v>
      </c>
      <c r="C948">
        <v>213.46</v>
      </c>
      <c r="D948">
        <f>-2414423 -4848907</f>
        <v>-7263330</v>
      </c>
      <c r="E948" t="s">
        <v>10</v>
      </c>
      <c r="F948" t="s">
        <v>11</v>
      </c>
      <c r="G948" s="1">
        <v>-2414423</v>
      </c>
      <c r="H948" s="1">
        <v>-4848907</v>
      </c>
    </row>
    <row r="949" spans="1:8" x14ac:dyDescent="0.25">
      <c r="A949" t="s">
        <v>8</v>
      </c>
      <c r="B949" t="s">
        <v>9</v>
      </c>
      <c r="C949">
        <v>213.47</v>
      </c>
      <c r="D949">
        <f>-2414419 -4848912</f>
        <v>-7263331</v>
      </c>
      <c r="E949" t="s">
        <v>10</v>
      </c>
      <c r="F949" t="s">
        <v>11</v>
      </c>
      <c r="G949" s="1">
        <v>-2414419</v>
      </c>
      <c r="H949" s="1">
        <v>-4848912</v>
      </c>
    </row>
    <row r="950" spans="1:8" x14ac:dyDescent="0.25">
      <c r="A950" t="s">
        <v>8</v>
      </c>
      <c r="B950" t="s">
        <v>9</v>
      </c>
      <c r="C950">
        <v>213.48</v>
      </c>
      <c r="D950">
        <f>-2414383 -4848976</f>
        <v>-7263359</v>
      </c>
      <c r="E950" t="s">
        <v>10</v>
      </c>
      <c r="F950" t="s">
        <v>11</v>
      </c>
      <c r="G950" s="1">
        <v>-2414383</v>
      </c>
      <c r="H950" s="1">
        <v>-4848976</v>
      </c>
    </row>
    <row r="951" spans="1:8" x14ac:dyDescent="0.25">
      <c r="A951" t="s">
        <v>8</v>
      </c>
      <c r="B951" t="s">
        <v>9</v>
      </c>
      <c r="C951">
        <v>213.49</v>
      </c>
      <c r="D951">
        <f>-2414382 -4848981</f>
        <v>-7263363</v>
      </c>
      <c r="E951" t="s">
        <v>10</v>
      </c>
      <c r="F951" t="s">
        <v>11</v>
      </c>
      <c r="G951" s="1">
        <v>-2414382</v>
      </c>
      <c r="H951" s="1">
        <v>-4848981</v>
      </c>
    </row>
    <row r="952" spans="1:8" x14ac:dyDescent="0.25">
      <c r="A952" t="s">
        <v>8</v>
      </c>
      <c r="B952" t="s">
        <v>9</v>
      </c>
      <c r="C952">
        <v>213.5</v>
      </c>
      <c r="D952">
        <f>-2414381 -4848983</f>
        <v>-7263364</v>
      </c>
      <c r="E952" t="s">
        <v>10</v>
      </c>
      <c r="F952" t="s">
        <v>11</v>
      </c>
      <c r="G952" s="1">
        <v>-2414381</v>
      </c>
      <c r="H952" s="1">
        <v>-4848983</v>
      </c>
    </row>
    <row r="953" spans="1:8" x14ac:dyDescent="0.25">
      <c r="A953" t="s">
        <v>8</v>
      </c>
      <c r="B953" t="s">
        <v>9</v>
      </c>
      <c r="C953">
        <v>213.51</v>
      </c>
      <c r="D953">
        <f>-2414381 -4848991</f>
        <v>-7263372</v>
      </c>
      <c r="E953" t="s">
        <v>10</v>
      </c>
      <c r="F953" t="s">
        <v>11</v>
      </c>
      <c r="G953" s="1">
        <v>-2414381</v>
      </c>
      <c r="H953" s="1">
        <v>-4848991</v>
      </c>
    </row>
    <row r="954" spans="1:8" x14ac:dyDescent="0.25">
      <c r="A954" t="s">
        <v>8</v>
      </c>
      <c r="B954" t="s">
        <v>9</v>
      </c>
      <c r="C954">
        <v>213.52</v>
      </c>
      <c r="D954">
        <f>-2414382 -4849001</f>
        <v>-7263383</v>
      </c>
      <c r="E954" t="s">
        <v>10</v>
      </c>
      <c r="F954" t="s">
        <v>11</v>
      </c>
      <c r="G954" s="1">
        <v>-2414382</v>
      </c>
      <c r="H954" s="1">
        <v>-4849001</v>
      </c>
    </row>
    <row r="955" spans="1:8" x14ac:dyDescent="0.25">
      <c r="A955" t="s">
        <v>8</v>
      </c>
      <c r="B955" t="s">
        <v>9</v>
      </c>
      <c r="C955">
        <v>213.53</v>
      </c>
      <c r="D955">
        <f>-241439 -4849027</f>
        <v>-5090466</v>
      </c>
      <c r="E955" t="s">
        <v>10</v>
      </c>
      <c r="F955" t="s">
        <v>11</v>
      </c>
      <c r="G955" s="1">
        <v>-241439</v>
      </c>
      <c r="H955" s="1">
        <v>-4849027</v>
      </c>
    </row>
    <row r="956" spans="1:8" x14ac:dyDescent="0.25">
      <c r="A956" t="s">
        <v>8</v>
      </c>
      <c r="B956" t="s">
        <v>9</v>
      </c>
      <c r="C956">
        <v>213.54</v>
      </c>
      <c r="D956">
        <f>-2414401 -4849055</f>
        <v>-7263456</v>
      </c>
      <c r="E956" t="s">
        <v>10</v>
      </c>
      <c r="F956" t="s">
        <v>11</v>
      </c>
      <c r="G956" s="1">
        <v>-2414401</v>
      </c>
      <c r="H956" s="1">
        <v>-4849055</v>
      </c>
    </row>
    <row r="957" spans="1:8" x14ac:dyDescent="0.25">
      <c r="A957" t="s">
        <v>8</v>
      </c>
      <c r="B957" t="s">
        <v>9</v>
      </c>
      <c r="C957">
        <v>213.55</v>
      </c>
      <c r="D957">
        <f>-2414406 -4849065</f>
        <v>-7263471</v>
      </c>
      <c r="E957" t="s">
        <v>10</v>
      </c>
      <c r="F957" t="s">
        <v>11</v>
      </c>
      <c r="G957" s="1">
        <v>-2414406</v>
      </c>
      <c r="H957" s="1">
        <v>-4849065</v>
      </c>
    </row>
    <row r="958" spans="1:8" x14ac:dyDescent="0.25">
      <c r="A958" t="s">
        <v>8</v>
      </c>
      <c r="B958" t="s">
        <v>9</v>
      </c>
      <c r="C958">
        <v>213.56</v>
      </c>
      <c r="D958">
        <f>-2414411 -4849083</f>
        <v>-7263494</v>
      </c>
      <c r="E958" t="s">
        <v>10</v>
      </c>
      <c r="F958" t="s">
        <v>11</v>
      </c>
      <c r="G958" s="1">
        <v>-2414411</v>
      </c>
      <c r="H958" s="1">
        <v>-4849083</v>
      </c>
    </row>
    <row r="959" spans="1:8" x14ac:dyDescent="0.25">
      <c r="A959" t="s">
        <v>8</v>
      </c>
      <c r="B959" t="s">
        <v>9</v>
      </c>
      <c r="C959">
        <v>213.57</v>
      </c>
      <c r="D959">
        <f>-2414412 -4849093</f>
        <v>-7263505</v>
      </c>
      <c r="E959" t="s">
        <v>10</v>
      </c>
      <c r="F959" t="s">
        <v>11</v>
      </c>
      <c r="G959" s="1">
        <v>-2414412</v>
      </c>
      <c r="H959" s="1">
        <v>-4849093</v>
      </c>
    </row>
    <row r="960" spans="1:8" x14ac:dyDescent="0.25">
      <c r="A960" t="s">
        <v>8</v>
      </c>
      <c r="B960" t="s">
        <v>9</v>
      </c>
      <c r="C960">
        <v>213.58</v>
      </c>
      <c r="D960">
        <f>-2414408 -4849114</f>
        <v>-7263522</v>
      </c>
      <c r="E960" t="s">
        <v>10</v>
      </c>
      <c r="F960" t="s">
        <v>11</v>
      </c>
      <c r="G960" s="1">
        <v>-2414408</v>
      </c>
      <c r="H960" s="1">
        <v>-4849114</v>
      </c>
    </row>
    <row r="961" spans="1:8" x14ac:dyDescent="0.25">
      <c r="A961" t="s">
        <v>8</v>
      </c>
      <c r="B961" t="s">
        <v>9</v>
      </c>
      <c r="C961">
        <v>213.59</v>
      </c>
      <c r="D961">
        <f>-2414384 -4849176</f>
        <v>-7263560</v>
      </c>
      <c r="E961" t="s">
        <v>10</v>
      </c>
      <c r="F961" t="s">
        <v>11</v>
      </c>
      <c r="G961" s="1">
        <v>-2414384</v>
      </c>
      <c r="H961" s="1">
        <v>-4849176</v>
      </c>
    </row>
    <row r="962" spans="1:8" x14ac:dyDescent="0.25">
      <c r="A962" t="s">
        <v>8</v>
      </c>
      <c r="B962" t="s">
        <v>9</v>
      </c>
      <c r="C962">
        <v>213.6</v>
      </c>
      <c r="D962">
        <f>-2414369 -484922</f>
        <v>-2899291</v>
      </c>
      <c r="E962" t="s">
        <v>10</v>
      </c>
      <c r="F962" t="s">
        <v>11</v>
      </c>
      <c r="G962" s="1">
        <v>-2414369</v>
      </c>
      <c r="H962" s="1">
        <v>-484922</v>
      </c>
    </row>
    <row r="963" spans="1:8" x14ac:dyDescent="0.25">
      <c r="A963" t="s">
        <v>8</v>
      </c>
      <c r="B963" t="s">
        <v>9</v>
      </c>
      <c r="C963">
        <v>213.61</v>
      </c>
      <c r="D963">
        <f>-2414368 -484923</f>
        <v>-2899291</v>
      </c>
      <c r="E963" t="s">
        <v>10</v>
      </c>
      <c r="F963" t="s">
        <v>11</v>
      </c>
      <c r="G963" s="1">
        <v>-2414368</v>
      </c>
      <c r="H963" s="1">
        <v>-484923</v>
      </c>
    </row>
    <row r="964" spans="1:8" x14ac:dyDescent="0.25">
      <c r="A964" t="s">
        <v>8</v>
      </c>
      <c r="B964" t="s">
        <v>9</v>
      </c>
      <c r="C964">
        <v>213.62</v>
      </c>
      <c r="D964">
        <f>-2414368 -4849244</f>
        <v>-7263612</v>
      </c>
      <c r="E964" t="s">
        <v>10</v>
      </c>
      <c r="F964" t="s">
        <v>11</v>
      </c>
      <c r="G964" s="1">
        <v>-2414368</v>
      </c>
      <c r="H964" s="1">
        <v>-4849244</v>
      </c>
    </row>
    <row r="965" spans="1:8" x14ac:dyDescent="0.25">
      <c r="A965" t="s">
        <v>8</v>
      </c>
      <c r="B965" t="s">
        <v>9</v>
      </c>
      <c r="C965">
        <v>213.63</v>
      </c>
      <c r="D965">
        <f>-2414369 -4849256</f>
        <v>-7263625</v>
      </c>
      <c r="E965" t="s">
        <v>10</v>
      </c>
      <c r="F965" t="s">
        <v>11</v>
      </c>
      <c r="G965" s="1">
        <v>-2414369</v>
      </c>
      <c r="H965" s="1">
        <v>-4849256</v>
      </c>
    </row>
    <row r="966" spans="1:8" x14ac:dyDescent="0.25">
      <c r="A966" t="s">
        <v>8</v>
      </c>
      <c r="B966" t="s">
        <v>9</v>
      </c>
      <c r="C966">
        <v>213.64</v>
      </c>
      <c r="D966">
        <f>-2414376 -4849282</f>
        <v>-7263658</v>
      </c>
      <c r="E966" t="s">
        <v>10</v>
      </c>
      <c r="F966" t="s">
        <v>11</v>
      </c>
      <c r="G966" s="1">
        <v>-2414376</v>
      </c>
      <c r="H966" s="1">
        <v>-4849282</v>
      </c>
    </row>
    <row r="967" spans="1:8" x14ac:dyDescent="0.25">
      <c r="A967" t="s">
        <v>8</v>
      </c>
      <c r="B967" t="s">
        <v>9</v>
      </c>
      <c r="C967">
        <v>213.65</v>
      </c>
      <c r="D967">
        <f>-2414381 -4849295</f>
        <v>-7263676</v>
      </c>
      <c r="E967" t="s">
        <v>10</v>
      </c>
      <c r="F967" t="s">
        <v>11</v>
      </c>
      <c r="G967" s="1">
        <v>-2414381</v>
      </c>
      <c r="H967" s="1">
        <v>-4849295</v>
      </c>
    </row>
    <row r="968" spans="1:8" x14ac:dyDescent="0.25">
      <c r="A968" t="s">
        <v>8</v>
      </c>
      <c r="B968" t="s">
        <v>9</v>
      </c>
      <c r="C968">
        <v>213.66</v>
      </c>
      <c r="D968">
        <f>-2414413 -4849353</f>
        <v>-7263766</v>
      </c>
      <c r="E968" t="s">
        <v>10</v>
      </c>
      <c r="F968" t="s">
        <v>11</v>
      </c>
      <c r="G968" s="1">
        <v>-2414413</v>
      </c>
      <c r="H968" s="1">
        <v>-4849353</v>
      </c>
    </row>
    <row r="969" spans="1:8" x14ac:dyDescent="0.25">
      <c r="A969" t="s">
        <v>8</v>
      </c>
      <c r="B969" t="s">
        <v>9</v>
      </c>
      <c r="C969">
        <v>213.67</v>
      </c>
      <c r="D969">
        <f>-2414421 -4849371</f>
        <v>-7263792</v>
      </c>
      <c r="E969" t="s">
        <v>10</v>
      </c>
      <c r="F969" t="s">
        <v>11</v>
      </c>
      <c r="G969" s="1">
        <v>-2414421</v>
      </c>
      <c r="H969" s="1">
        <v>-4849371</v>
      </c>
    </row>
    <row r="970" spans="1:8" x14ac:dyDescent="0.25">
      <c r="A970" t="s">
        <v>8</v>
      </c>
      <c r="B970" t="s">
        <v>9</v>
      </c>
      <c r="C970">
        <v>213.68</v>
      </c>
      <c r="D970">
        <f>-2414432 -4849391</f>
        <v>-7263823</v>
      </c>
      <c r="E970" t="s">
        <v>10</v>
      </c>
      <c r="F970" t="s">
        <v>11</v>
      </c>
      <c r="G970" s="1">
        <v>-2414432</v>
      </c>
      <c r="H970" s="1">
        <v>-4849391</v>
      </c>
    </row>
    <row r="971" spans="1:8" x14ac:dyDescent="0.25">
      <c r="A971" t="s">
        <v>8</v>
      </c>
      <c r="B971" t="s">
        <v>9</v>
      </c>
      <c r="C971">
        <v>213.69</v>
      </c>
      <c r="D971">
        <f>-241444 -4849416</f>
        <v>-5090860</v>
      </c>
      <c r="E971" t="s">
        <v>10</v>
      </c>
      <c r="F971" t="s">
        <v>11</v>
      </c>
      <c r="G971" s="1">
        <v>-241444</v>
      </c>
      <c r="H971" s="1">
        <v>-4849416</v>
      </c>
    </row>
    <row r="972" spans="1:8" x14ac:dyDescent="0.25">
      <c r="A972" t="s">
        <v>8</v>
      </c>
      <c r="B972" t="s">
        <v>9</v>
      </c>
      <c r="C972">
        <v>213.7</v>
      </c>
      <c r="D972">
        <f>-2414442 -4849428</f>
        <v>-7263870</v>
      </c>
      <c r="E972" t="s">
        <v>10</v>
      </c>
      <c r="F972" t="s">
        <v>11</v>
      </c>
      <c r="G972" s="1">
        <v>-2414442</v>
      </c>
      <c r="H972" s="1">
        <v>-4849428</v>
      </c>
    </row>
    <row r="973" spans="1:8" x14ac:dyDescent="0.25">
      <c r="A973" t="s">
        <v>8</v>
      </c>
      <c r="B973" t="s">
        <v>9</v>
      </c>
      <c r="C973">
        <v>213.71</v>
      </c>
      <c r="D973">
        <f>-2414443 -484943</f>
        <v>-2899386</v>
      </c>
      <c r="E973" t="s">
        <v>10</v>
      </c>
      <c r="F973" t="s">
        <v>11</v>
      </c>
      <c r="G973" s="1">
        <v>-2414443</v>
      </c>
      <c r="H973" s="1">
        <v>-484943</v>
      </c>
    </row>
    <row r="974" spans="1:8" x14ac:dyDescent="0.25">
      <c r="A974" t="s">
        <v>8</v>
      </c>
      <c r="B974" t="s">
        <v>9</v>
      </c>
      <c r="C974">
        <v>213.72</v>
      </c>
      <c r="D974">
        <f>-2414442 -484946</f>
        <v>-2899388</v>
      </c>
      <c r="E974" t="s">
        <v>10</v>
      </c>
      <c r="F974" t="s">
        <v>11</v>
      </c>
      <c r="G974" s="1">
        <v>-2414442</v>
      </c>
      <c r="H974" s="1">
        <v>-484946</v>
      </c>
    </row>
    <row r="975" spans="1:8" x14ac:dyDescent="0.25">
      <c r="A975" t="s">
        <v>8</v>
      </c>
      <c r="B975" t="s">
        <v>9</v>
      </c>
      <c r="C975">
        <v>213.73</v>
      </c>
      <c r="D975">
        <f>-241444 -4849474</f>
        <v>-5090918</v>
      </c>
      <c r="E975" t="s">
        <v>10</v>
      </c>
      <c r="F975" t="s">
        <v>11</v>
      </c>
      <c r="G975" s="1">
        <v>-241444</v>
      </c>
      <c r="H975" s="1">
        <v>-4849474</v>
      </c>
    </row>
    <row r="976" spans="1:8" x14ac:dyDescent="0.25">
      <c r="A976" t="s">
        <v>8</v>
      </c>
      <c r="B976" t="s">
        <v>9</v>
      </c>
      <c r="C976">
        <v>213.74</v>
      </c>
      <c r="D976">
        <f>-241442 -4849545</f>
        <v>-5090987</v>
      </c>
      <c r="E976" t="s">
        <v>10</v>
      </c>
      <c r="F976" t="s">
        <v>11</v>
      </c>
      <c r="G976" s="1">
        <v>-241442</v>
      </c>
      <c r="H976" s="1">
        <v>-4849545</v>
      </c>
    </row>
    <row r="977" spans="1:8" x14ac:dyDescent="0.25">
      <c r="A977" t="s">
        <v>8</v>
      </c>
      <c r="B977" t="s">
        <v>9</v>
      </c>
      <c r="C977">
        <v>213.75</v>
      </c>
      <c r="D977">
        <f>-241437 -4849697</f>
        <v>-5091134</v>
      </c>
      <c r="E977" t="s">
        <v>10</v>
      </c>
      <c r="F977" t="s">
        <v>11</v>
      </c>
      <c r="G977" s="1">
        <v>-241437</v>
      </c>
      <c r="H977" s="1">
        <v>-4849697</v>
      </c>
    </row>
    <row r="978" spans="1:8" x14ac:dyDescent="0.25">
      <c r="A978" t="s">
        <v>8</v>
      </c>
      <c r="B978" t="s">
        <v>9</v>
      </c>
      <c r="C978">
        <v>213.76</v>
      </c>
      <c r="D978">
        <f>-241437 -4849712</f>
        <v>-5091149</v>
      </c>
      <c r="E978" t="s">
        <v>10</v>
      </c>
      <c r="F978" t="s">
        <v>11</v>
      </c>
      <c r="G978" s="1">
        <v>-241437</v>
      </c>
      <c r="H978" s="1">
        <v>-4849712</v>
      </c>
    </row>
    <row r="979" spans="1:8" x14ac:dyDescent="0.25">
      <c r="A979" t="s">
        <v>8</v>
      </c>
      <c r="B979" t="s">
        <v>9</v>
      </c>
      <c r="C979">
        <v>213.77</v>
      </c>
      <c r="D979">
        <f>-2414371 -4849719</f>
        <v>-7264090</v>
      </c>
      <c r="E979" t="s">
        <v>10</v>
      </c>
      <c r="F979" t="s">
        <v>11</v>
      </c>
      <c r="G979" s="1">
        <v>-2414371</v>
      </c>
      <c r="H979" s="1">
        <v>-4849719</v>
      </c>
    </row>
    <row r="980" spans="1:8" x14ac:dyDescent="0.25">
      <c r="A980" t="s">
        <v>8</v>
      </c>
      <c r="B980" t="s">
        <v>9</v>
      </c>
      <c r="C980">
        <v>213.78</v>
      </c>
      <c r="D980">
        <f>-2414375 -4849728</f>
        <v>-7264103</v>
      </c>
      <c r="E980" t="s">
        <v>10</v>
      </c>
      <c r="F980" t="s">
        <v>11</v>
      </c>
      <c r="G980" s="1">
        <v>-2414375</v>
      </c>
      <c r="H980" s="1">
        <v>-4849728</v>
      </c>
    </row>
    <row r="981" spans="1:8" x14ac:dyDescent="0.25">
      <c r="A981" t="s">
        <v>8</v>
      </c>
      <c r="B981" t="s">
        <v>9</v>
      </c>
      <c r="C981">
        <v>213.79</v>
      </c>
      <c r="D981">
        <f>-2414381 -4849737</f>
        <v>-7264118</v>
      </c>
      <c r="E981" t="s">
        <v>10</v>
      </c>
      <c r="F981" t="s">
        <v>11</v>
      </c>
      <c r="G981" s="1">
        <v>-2414381</v>
      </c>
      <c r="H981" s="1">
        <v>-4849737</v>
      </c>
    </row>
    <row r="982" spans="1:8" x14ac:dyDescent="0.25">
      <c r="A982" t="s">
        <v>8</v>
      </c>
      <c r="B982" t="s">
        <v>9</v>
      </c>
      <c r="C982">
        <v>213.8</v>
      </c>
      <c r="D982">
        <f>-2414395 -484975</f>
        <v>-2899370</v>
      </c>
      <c r="E982" t="s">
        <v>10</v>
      </c>
      <c r="F982" t="s">
        <v>11</v>
      </c>
      <c r="G982" s="1">
        <v>-2414395</v>
      </c>
      <c r="H982" s="1">
        <v>-484975</v>
      </c>
    </row>
    <row r="983" spans="1:8" x14ac:dyDescent="0.25">
      <c r="A983" t="s">
        <v>8</v>
      </c>
      <c r="B983" t="s">
        <v>9</v>
      </c>
      <c r="C983">
        <v>213.81</v>
      </c>
      <c r="D983">
        <f>-2414423 -4849768</f>
        <v>-7264191</v>
      </c>
      <c r="E983" t="s">
        <v>10</v>
      </c>
      <c r="F983" t="s">
        <v>11</v>
      </c>
      <c r="G983" s="1">
        <v>-2414423</v>
      </c>
      <c r="H983" s="1">
        <v>-4849768</v>
      </c>
    </row>
    <row r="984" spans="1:8" x14ac:dyDescent="0.25">
      <c r="A984" t="s">
        <v>8</v>
      </c>
      <c r="B984" t="s">
        <v>9</v>
      </c>
      <c r="C984">
        <v>213.82</v>
      </c>
      <c r="D984">
        <f>-2414433 -4849772</f>
        <v>-7264205</v>
      </c>
      <c r="E984" t="s">
        <v>10</v>
      </c>
      <c r="F984" t="s">
        <v>11</v>
      </c>
      <c r="G984" s="1">
        <v>-2414433</v>
      </c>
      <c r="H984" s="1">
        <v>-4849772</v>
      </c>
    </row>
    <row r="985" spans="1:8" x14ac:dyDescent="0.25">
      <c r="A985" t="s">
        <v>8</v>
      </c>
      <c r="B985" t="s">
        <v>9</v>
      </c>
      <c r="C985">
        <v>213.83</v>
      </c>
      <c r="D985">
        <f>-2414441 -4849777</f>
        <v>-7264218</v>
      </c>
      <c r="E985" t="s">
        <v>10</v>
      </c>
      <c r="F985" t="s">
        <v>11</v>
      </c>
      <c r="G985" s="1">
        <v>-2414441</v>
      </c>
      <c r="H985" s="1">
        <v>-4849777</v>
      </c>
    </row>
    <row r="986" spans="1:8" x14ac:dyDescent="0.25">
      <c r="A986" t="s">
        <v>8</v>
      </c>
      <c r="B986" t="s">
        <v>9</v>
      </c>
      <c r="C986">
        <v>213.84</v>
      </c>
      <c r="D986">
        <f>-2414446 -4849779</f>
        <v>-7264225</v>
      </c>
      <c r="E986" t="s">
        <v>10</v>
      </c>
      <c r="F986" t="s">
        <v>11</v>
      </c>
      <c r="G986" s="1">
        <v>-2414446</v>
      </c>
      <c r="H986" s="1">
        <v>-4849779</v>
      </c>
    </row>
    <row r="987" spans="1:8" x14ac:dyDescent="0.25">
      <c r="A987" t="s">
        <v>8</v>
      </c>
      <c r="B987" t="s">
        <v>9</v>
      </c>
      <c r="C987">
        <v>213.85</v>
      </c>
      <c r="D987">
        <f>-2414449 -4849781</f>
        <v>-7264230</v>
      </c>
      <c r="E987" t="s">
        <v>10</v>
      </c>
      <c r="F987" t="s">
        <v>11</v>
      </c>
      <c r="G987" s="1">
        <v>-2414449</v>
      </c>
      <c r="H987" s="1">
        <v>-4849781</v>
      </c>
    </row>
    <row r="988" spans="1:8" x14ac:dyDescent="0.25">
      <c r="A988" t="s">
        <v>8</v>
      </c>
      <c r="B988" t="s">
        <v>9</v>
      </c>
      <c r="C988">
        <v>213.86</v>
      </c>
      <c r="D988">
        <f>-2414459 -4849796</f>
        <v>-7264255</v>
      </c>
      <c r="E988" t="s">
        <v>10</v>
      </c>
      <c r="F988" t="s">
        <v>11</v>
      </c>
      <c r="G988" s="1">
        <v>-2414459</v>
      </c>
      <c r="H988" s="1">
        <v>-4849796</v>
      </c>
    </row>
    <row r="989" spans="1:8" x14ac:dyDescent="0.25">
      <c r="A989" t="s">
        <v>8</v>
      </c>
      <c r="B989" t="s">
        <v>9</v>
      </c>
      <c r="C989">
        <v>213.87</v>
      </c>
      <c r="D989">
        <f>-2414461 -48498</f>
        <v>-2462959</v>
      </c>
      <c r="E989" t="s">
        <v>10</v>
      </c>
      <c r="F989" t="s">
        <v>11</v>
      </c>
      <c r="G989" s="1">
        <v>-2414461</v>
      </c>
      <c r="H989" s="1">
        <v>-48498</v>
      </c>
    </row>
    <row r="990" spans="1:8" x14ac:dyDescent="0.25">
      <c r="A990" t="s">
        <v>8</v>
      </c>
      <c r="B990" t="s">
        <v>9</v>
      </c>
      <c r="C990">
        <v>213.88</v>
      </c>
      <c r="D990">
        <f>-2414462 -4849804</f>
        <v>-7264266</v>
      </c>
      <c r="E990" t="s">
        <v>10</v>
      </c>
      <c r="F990" t="s">
        <v>11</v>
      </c>
      <c r="G990" s="1">
        <v>-2414462</v>
      </c>
      <c r="H990" s="1">
        <v>-4849804</v>
      </c>
    </row>
    <row r="991" spans="1:8" x14ac:dyDescent="0.25">
      <c r="A991" t="s">
        <v>8</v>
      </c>
      <c r="B991" t="s">
        <v>9</v>
      </c>
      <c r="C991">
        <v>213.89</v>
      </c>
      <c r="D991">
        <f>-2414462 -4849823</f>
        <v>-7264285</v>
      </c>
      <c r="E991" t="s">
        <v>10</v>
      </c>
      <c r="F991" t="s">
        <v>11</v>
      </c>
      <c r="G991" s="1">
        <v>-2414462</v>
      </c>
      <c r="H991" s="1">
        <v>-4849823</v>
      </c>
    </row>
    <row r="992" spans="1:8" x14ac:dyDescent="0.25">
      <c r="A992" t="s">
        <v>8</v>
      </c>
      <c r="B992" t="s">
        <v>9</v>
      </c>
      <c r="C992">
        <v>213.9</v>
      </c>
      <c r="D992">
        <f>-2414458 -4849858</f>
        <v>-7264316</v>
      </c>
      <c r="E992" t="s">
        <v>10</v>
      </c>
      <c r="F992" t="s">
        <v>11</v>
      </c>
      <c r="G992" s="1">
        <v>-2414458</v>
      </c>
      <c r="H992" s="1">
        <v>-4849858</v>
      </c>
    </row>
    <row r="993" spans="1:8" x14ac:dyDescent="0.25">
      <c r="A993" t="s">
        <v>8</v>
      </c>
      <c r="B993" t="s">
        <v>9</v>
      </c>
      <c r="C993">
        <v>213.91</v>
      </c>
      <c r="D993">
        <f>-2414459 -4849862</f>
        <v>-7264321</v>
      </c>
      <c r="E993" t="s">
        <v>10</v>
      </c>
      <c r="F993" t="s">
        <v>11</v>
      </c>
      <c r="G993" s="1">
        <v>-2414459</v>
      </c>
      <c r="H993" s="1">
        <v>-4849862</v>
      </c>
    </row>
    <row r="994" spans="1:8" x14ac:dyDescent="0.25">
      <c r="A994" t="s">
        <v>8</v>
      </c>
      <c r="B994" t="s">
        <v>9</v>
      </c>
      <c r="C994">
        <v>213.92</v>
      </c>
      <c r="D994">
        <f>-2414459 -4849865</f>
        <v>-7264324</v>
      </c>
      <c r="E994" t="s">
        <v>10</v>
      </c>
      <c r="F994" t="s">
        <v>11</v>
      </c>
      <c r="G994" s="1">
        <v>-2414459</v>
      </c>
      <c r="H994" s="1">
        <v>-4849865</v>
      </c>
    </row>
    <row r="995" spans="1:8" x14ac:dyDescent="0.25">
      <c r="A995" t="s">
        <v>8</v>
      </c>
      <c r="B995" t="s">
        <v>9</v>
      </c>
      <c r="C995">
        <v>213.93</v>
      </c>
      <c r="D995">
        <f>-2414462 -4849872</f>
        <v>-7264334</v>
      </c>
      <c r="E995" t="s">
        <v>10</v>
      </c>
      <c r="F995" t="s">
        <v>11</v>
      </c>
      <c r="G995" s="1">
        <v>-2414462</v>
      </c>
      <c r="H995" s="1">
        <v>-4849872</v>
      </c>
    </row>
    <row r="996" spans="1:8" x14ac:dyDescent="0.25">
      <c r="A996" t="s">
        <v>8</v>
      </c>
      <c r="B996" t="s">
        <v>9</v>
      </c>
      <c r="C996">
        <v>213.94</v>
      </c>
      <c r="D996">
        <f>-2414474 -4849889</f>
        <v>-7264363</v>
      </c>
      <c r="E996" t="s">
        <v>10</v>
      </c>
      <c r="F996" t="s">
        <v>11</v>
      </c>
      <c r="G996" s="1">
        <v>-2414474</v>
      </c>
      <c r="H996" s="1">
        <v>-4849889</v>
      </c>
    </row>
    <row r="997" spans="1:8" x14ac:dyDescent="0.25">
      <c r="A997" t="s">
        <v>8</v>
      </c>
      <c r="B997" t="s">
        <v>9</v>
      </c>
      <c r="C997">
        <v>213.95</v>
      </c>
      <c r="D997">
        <f>-2414485 -4849902</f>
        <v>-7264387</v>
      </c>
      <c r="E997" t="s">
        <v>10</v>
      </c>
      <c r="F997" t="s">
        <v>11</v>
      </c>
      <c r="G997" s="1">
        <v>-2414485</v>
      </c>
      <c r="H997" s="1">
        <v>-4849902</v>
      </c>
    </row>
    <row r="998" spans="1:8" x14ac:dyDescent="0.25">
      <c r="A998" t="s">
        <v>8</v>
      </c>
      <c r="B998" t="s">
        <v>9</v>
      </c>
      <c r="C998">
        <v>213.96</v>
      </c>
      <c r="D998">
        <f>-2414502 -4849918</f>
        <v>-7264420</v>
      </c>
      <c r="E998" t="s">
        <v>10</v>
      </c>
      <c r="F998" t="s">
        <v>11</v>
      </c>
      <c r="G998" s="1">
        <v>-2414502</v>
      </c>
      <c r="H998" s="1">
        <v>-4849918</v>
      </c>
    </row>
    <row r="999" spans="1:8" x14ac:dyDescent="0.25">
      <c r="A999" t="s">
        <v>8</v>
      </c>
      <c r="B999" t="s">
        <v>9</v>
      </c>
      <c r="C999">
        <v>213.97</v>
      </c>
      <c r="D999">
        <f>-2414529 -4849937</f>
        <v>-7264466</v>
      </c>
      <c r="E999" t="s">
        <v>10</v>
      </c>
      <c r="F999" t="s">
        <v>11</v>
      </c>
      <c r="G999" s="1">
        <v>-2414529</v>
      </c>
      <c r="H999" s="1">
        <v>-4849937</v>
      </c>
    </row>
    <row r="1000" spans="1:8" x14ac:dyDescent="0.25">
      <c r="A1000" t="s">
        <v>8</v>
      </c>
      <c r="B1000" t="s">
        <v>9</v>
      </c>
      <c r="C1000">
        <v>213.98</v>
      </c>
      <c r="D1000">
        <f>-2414533 -4849939</f>
        <v>-7264472</v>
      </c>
      <c r="E1000" t="s">
        <v>10</v>
      </c>
      <c r="F1000" t="s">
        <v>11</v>
      </c>
      <c r="G1000" s="1">
        <v>-2414533</v>
      </c>
      <c r="H1000" s="1">
        <v>-4849939</v>
      </c>
    </row>
    <row r="1001" spans="1:8" x14ac:dyDescent="0.25">
      <c r="A1001" t="s">
        <v>8</v>
      </c>
      <c r="B1001" t="s">
        <v>9</v>
      </c>
      <c r="C1001">
        <v>213.99</v>
      </c>
      <c r="D1001">
        <f>-2414541 -4849941</f>
        <v>-7264482</v>
      </c>
      <c r="E1001" t="s">
        <v>10</v>
      </c>
      <c r="F1001" t="s">
        <v>11</v>
      </c>
      <c r="G1001" s="1">
        <v>-2414541</v>
      </c>
      <c r="H1001" s="1">
        <v>-4849941</v>
      </c>
    </row>
    <row r="1002" spans="1:8" x14ac:dyDescent="0.25">
      <c r="A1002" t="s">
        <v>8</v>
      </c>
      <c r="B1002" t="s">
        <v>9</v>
      </c>
      <c r="C1002">
        <v>214</v>
      </c>
      <c r="D1002">
        <f>-2414548 -4849941</f>
        <v>-7264489</v>
      </c>
      <c r="E1002" t="s">
        <v>10</v>
      </c>
      <c r="F1002" t="s">
        <v>11</v>
      </c>
      <c r="G1002" s="1">
        <v>-2414548</v>
      </c>
      <c r="H1002" s="1">
        <v>-4849941</v>
      </c>
    </row>
    <row r="1003" spans="1:8" x14ac:dyDescent="0.25">
      <c r="A1003" t="s">
        <v>8</v>
      </c>
      <c r="B1003" t="s">
        <v>9</v>
      </c>
      <c r="C1003">
        <v>214.01</v>
      </c>
      <c r="D1003">
        <f>-2414572 -4849935</f>
        <v>-7264507</v>
      </c>
      <c r="E1003" t="s">
        <v>10</v>
      </c>
      <c r="F1003" t="s">
        <v>11</v>
      </c>
      <c r="G1003" s="1">
        <v>-2414572</v>
      </c>
      <c r="H1003" s="1">
        <v>-4849935</v>
      </c>
    </row>
    <row r="1004" spans="1:8" x14ac:dyDescent="0.25">
      <c r="A1004" t="s">
        <v>8</v>
      </c>
      <c r="B1004" t="s">
        <v>9</v>
      </c>
      <c r="C1004">
        <v>214.02</v>
      </c>
      <c r="D1004">
        <f>-241459 -4849925</f>
        <v>-5091384</v>
      </c>
      <c r="E1004" t="s">
        <v>10</v>
      </c>
      <c r="F1004" t="s">
        <v>11</v>
      </c>
      <c r="G1004" s="1">
        <v>-241459</v>
      </c>
      <c r="H1004" s="1">
        <v>-4849925</v>
      </c>
    </row>
    <row r="1005" spans="1:8" x14ac:dyDescent="0.25">
      <c r="A1005" t="s">
        <v>8</v>
      </c>
      <c r="B1005" t="s">
        <v>9</v>
      </c>
      <c r="C1005">
        <v>214.03</v>
      </c>
      <c r="D1005">
        <f>-2414612 -4849907</f>
        <v>-7264519</v>
      </c>
      <c r="E1005" t="s">
        <v>10</v>
      </c>
      <c r="F1005" t="s">
        <v>11</v>
      </c>
      <c r="G1005" s="1">
        <v>-2414612</v>
      </c>
      <c r="H1005" s="1">
        <v>-4849907</v>
      </c>
    </row>
    <row r="1006" spans="1:8" x14ac:dyDescent="0.25">
      <c r="A1006" t="s">
        <v>8</v>
      </c>
      <c r="B1006" t="s">
        <v>9</v>
      </c>
      <c r="C1006">
        <v>214.04</v>
      </c>
      <c r="D1006">
        <f>-2414634 -4849892</f>
        <v>-7264526</v>
      </c>
      <c r="E1006" t="s">
        <v>10</v>
      </c>
      <c r="F1006" t="s">
        <v>11</v>
      </c>
      <c r="G1006" s="1">
        <v>-2414634</v>
      </c>
      <c r="H1006" s="1">
        <v>-4849892</v>
      </c>
    </row>
    <row r="1007" spans="1:8" x14ac:dyDescent="0.25">
      <c r="A1007" t="s">
        <v>8</v>
      </c>
      <c r="B1007" t="s">
        <v>9</v>
      </c>
      <c r="C1007">
        <v>214.05</v>
      </c>
      <c r="D1007">
        <f>-2414663 -4849878</f>
        <v>-7264541</v>
      </c>
      <c r="E1007" t="s">
        <v>10</v>
      </c>
      <c r="F1007" t="s">
        <v>11</v>
      </c>
      <c r="G1007" s="1">
        <v>-2414663</v>
      </c>
      <c r="H1007" s="1">
        <v>-4849878</v>
      </c>
    </row>
    <row r="1008" spans="1:8" x14ac:dyDescent="0.25">
      <c r="A1008" t="s">
        <v>8</v>
      </c>
      <c r="B1008" t="s">
        <v>9</v>
      </c>
      <c r="C1008">
        <v>214.06</v>
      </c>
      <c r="D1008">
        <f>-2414718 -4849867</f>
        <v>-7264585</v>
      </c>
      <c r="E1008" t="s">
        <v>10</v>
      </c>
      <c r="F1008" t="s">
        <v>11</v>
      </c>
      <c r="G1008" s="1">
        <v>-2414718</v>
      </c>
      <c r="H1008" s="1">
        <v>-4849867</v>
      </c>
    </row>
    <row r="1009" spans="1:8" x14ac:dyDescent="0.25">
      <c r="A1009" t="s">
        <v>8</v>
      </c>
      <c r="B1009" t="s">
        <v>9</v>
      </c>
      <c r="C1009">
        <v>214.07</v>
      </c>
      <c r="D1009">
        <f>-2414893 -4849816</f>
        <v>-7264709</v>
      </c>
      <c r="E1009" t="s">
        <v>10</v>
      </c>
      <c r="F1009" t="s">
        <v>11</v>
      </c>
      <c r="G1009" s="1">
        <v>-2414893</v>
      </c>
      <c r="H1009" s="1">
        <v>-4849816</v>
      </c>
    </row>
    <row r="1010" spans="1:8" x14ac:dyDescent="0.25">
      <c r="A1010" t="s">
        <v>8</v>
      </c>
      <c r="B1010" t="s">
        <v>9</v>
      </c>
      <c r="C1010">
        <v>214.08</v>
      </c>
      <c r="D1010">
        <f>-2414909 -4849815</f>
        <v>-7264724</v>
      </c>
      <c r="E1010" t="s">
        <v>10</v>
      </c>
      <c r="F1010" t="s">
        <v>11</v>
      </c>
      <c r="G1010" s="1">
        <v>-2414909</v>
      </c>
      <c r="H1010" s="1">
        <v>-4849815</v>
      </c>
    </row>
    <row r="1011" spans="1:8" x14ac:dyDescent="0.25">
      <c r="A1011" t="s">
        <v>8</v>
      </c>
      <c r="B1011" t="s">
        <v>9</v>
      </c>
      <c r="C1011">
        <v>214.09</v>
      </c>
      <c r="D1011">
        <f>-2414924 -4849818</f>
        <v>-7264742</v>
      </c>
      <c r="E1011" t="s">
        <v>10</v>
      </c>
      <c r="F1011" t="s">
        <v>11</v>
      </c>
      <c r="G1011" s="1">
        <v>-2414924</v>
      </c>
      <c r="H1011" s="1">
        <v>-4849818</v>
      </c>
    </row>
    <row r="1012" spans="1:8" x14ac:dyDescent="0.25">
      <c r="A1012" t="s">
        <v>8</v>
      </c>
      <c r="B1012" t="s">
        <v>9</v>
      </c>
      <c r="C1012">
        <v>214.1</v>
      </c>
      <c r="D1012">
        <f>-2414967 -4849834</f>
        <v>-7264801</v>
      </c>
      <c r="E1012" t="s">
        <v>10</v>
      </c>
      <c r="F1012" t="s">
        <v>11</v>
      </c>
      <c r="G1012" s="1">
        <v>-2414967</v>
      </c>
      <c r="H1012" s="1">
        <v>-4849834</v>
      </c>
    </row>
    <row r="1013" spans="1:8" x14ac:dyDescent="0.25">
      <c r="A1013" t="s">
        <v>8</v>
      </c>
      <c r="B1013" t="s">
        <v>9</v>
      </c>
      <c r="C1013">
        <v>214.11</v>
      </c>
      <c r="D1013">
        <f>-2415004 -4849844</f>
        <v>-7264848</v>
      </c>
      <c r="E1013" t="s">
        <v>10</v>
      </c>
      <c r="F1013" t="s">
        <v>11</v>
      </c>
      <c r="G1013" s="1">
        <v>-2415004</v>
      </c>
      <c r="H1013" s="1">
        <v>-4849844</v>
      </c>
    </row>
    <row r="1014" spans="1:8" x14ac:dyDescent="0.25">
      <c r="A1014" t="s">
        <v>8</v>
      </c>
      <c r="B1014" t="s">
        <v>9</v>
      </c>
      <c r="C1014">
        <v>214.12</v>
      </c>
      <c r="D1014">
        <f>-2415028 -4849845</f>
        <v>-7264873</v>
      </c>
      <c r="E1014" t="s">
        <v>10</v>
      </c>
      <c r="F1014" t="s">
        <v>11</v>
      </c>
      <c r="G1014" s="1">
        <v>-2415028</v>
      </c>
      <c r="H1014" s="1">
        <v>-4849845</v>
      </c>
    </row>
    <row r="1015" spans="1:8" x14ac:dyDescent="0.25">
      <c r="A1015" t="s">
        <v>8</v>
      </c>
      <c r="B1015" t="s">
        <v>9</v>
      </c>
      <c r="C1015">
        <v>214.13</v>
      </c>
      <c r="D1015">
        <f>-2415033 -4849846</f>
        <v>-7264879</v>
      </c>
      <c r="E1015" t="s">
        <v>10</v>
      </c>
      <c r="F1015" t="s">
        <v>11</v>
      </c>
      <c r="G1015" s="1">
        <v>-2415033</v>
      </c>
      <c r="H1015" s="1">
        <v>-4849846</v>
      </c>
    </row>
    <row r="1016" spans="1:8" x14ac:dyDescent="0.25">
      <c r="A1016" t="s">
        <v>8</v>
      </c>
      <c r="B1016" t="s">
        <v>9</v>
      </c>
      <c r="C1016">
        <v>214.14</v>
      </c>
      <c r="D1016">
        <f>-2415659 -4849899</f>
        <v>-7265558</v>
      </c>
      <c r="E1016" t="s">
        <v>10</v>
      </c>
      <c r="F1016" t="s">
        <v>11</v>
      </c>
      <c r="G1016" s="1">
        <v>-2415659</v>
      </c>
      <c r="H1016" s="1">
        <v>-4849899</v>
      </c>
    </row>
    <row r="1017" spans="1:8" x14ac:dyDescent="0.25">
      <c r="A1017" t="s">
        <v>8</v>
      </c>
      <c r="B1017" t="s">
        <v>9</v>
      </c>
      <c r="C1017">
        <v>214.15</v>
      </c>
      <c r="D1017">
        <f>-2415667 -4849899</f>
        <v>-7265566</v>
      </c>
      <c r="E1017" t="s">
        <v>10</v>
      </c>
      <c r="F1017" t="s">
        <v>11</v>
      </c>
      <c r="G1017" s="1">
        <v>-2415667</v>
      </c>
      <c r="H1017" s="1">
        <v>-4849899</v>
      </c>
    </row>
    <row r="1018" spans="1:8" x14ac:dyDescent="0.25">
      <c r="A1018" t="s">
        <v>8</v>
      </c>
      <c r="B1018" t="s">
        <v>9</v>
      </c>
      <c r="C1018">
        <v>214.16</v>
      </c>
      <c r="D1018">
        <f>-2415678 -4849897</f>
        <v>-7265575</v>
      </c>
      <c r="E1018" t="s">
        <v>10</v>
      </c>
      <c r="F1018" t="s">
        <v>11</v>
      </c>
      <c r="G1018" s="1">
        <v>-2415678</v>
      </c>
      <c r="H1018" s="1">
        <v>-4849897</v>
      </c>
    </row>
    <row r="1019" spans="1:8" x14ac:dyDescent="0.25">
      <c r="A1019" t="s">
        <v>8</v>
      </c>
      <c r="B1019" t="s">
        <v>9</v>
      </c>
      <c r="C1019">
        <v>214.17</v>
      </c>
      <c r="D1019">
        <f>-241568 -4849897</f>
        <v>-5091465</v>
      </c>
      <c r="E1019" t="s">
        <v>10</v>
      </c>
      <c r="F1019" t="s">
        <v>11</v>
      </c>
      <c r="G1019" s="1">
        <v>-241568</v>
      </c>
      <c r="H1019" s="1">
        <v>-4849897</v>
      </c>
    </row>
    <row r="1020" spans="1:8" x14ac:dyDescent="0.25">
      <c r="A1020" t="s">
        <v>8</v>
      </c>
      <c r="B1020" t="s">
        <v>9</v>
      </c>
      <c r="C1020">
        <v>214.18</v>
      </c>
      <c r="D1020">
        <f>-2415695 -484989</f>
        <v>-2900684</v>
      </c>
      <c r="E1020" t="s">
        <v>10</v>
      </c>
      <c r="F1020" t="s">
        <v>11</v>
      </c>
      <c r="G1020" s="1">
        <v>-2415695</v>
      </c>
      <c r="H1020" s="1">
        <v>-484989</v>
      </c>
    </row>
    <row r="1021" spans="1:8" x14ac:dyDescent="0.25">
      <c r="A1021" t="s">
        <v>8</v>
      </c>
      <c r="B1021" t="s">
        <v>9</v>
      </c>
      <c r="C1021">
        <v>214.19</v>
      </c>
      <c r="D1021">
        <f>-2415772 -4849839</f>
        <v>-7265611</v>
      </c>
      <c r="E1021" t="s">
        <v>10</v>
      </c>
      <c r="F1021" t="s">
        <v>11</v>
      </c>
      <c r="G1021" s="1">
        <v>-2415772</v>
      </c>
      <c r="H1021" s="1">
        <v>-4849839</v>
      </c>
    </row>
    <row r="1022" spans="1:8" x14ac:dyDescent="0.25">
      <c r="A1022" t="s">
        <v>8</v>
      </c>
      <c r="B1022" t="s">
        <v>9</v>
      </c>
      <c r="C1022">
        <v>214.2</v>
      </c>
      <c r="D1022">
        <f>-2415786 -4849832</f>
        <v>-7265618</v>
      </c>
      <c r="E1022" t="s">
        <v>10</v>
      </c>
      <c r="F1022" t="s">
        <v>11</v>
      </c>
      <c r="G1022" s="1">
        <v>-2415786</v>
      </c>
      <c r="H1022" s="1">
        <v>-4849832</v>
      </c>
    </row>
    <row r="1023" spans="1:8" x14ac:dyDescent="0.25">
      <c r="A1023" t="s">
        <v>8</v>
      </c>
      <c r="B1023" t="s">
        <v>9</v>
      </c>
      <c r="C1023">
        <v>214.21</v>
      </c>
      <c r="D1023">
        <f>-2415793 -484983</f>
        <v>-2900776</v>
      </c>
      <c r="E1023" t="s">
        <v>10</v>
      </c>
      <c r="F1023" t="s">
        <v>11</v>
      </c>
      <c r="G1023" s="1">
        <v>-2415793</v>
      </c>
      <c r="H1023" s="1">
        <v>-484983</v>
      </c>
    </row>
    <row r="1024" spans="1:8" x14ac:dyDescent="0.25">
      <c r="A1024" t="s">
        <v>8</v>
      </c>
      <c r="B1024" t="s">
        <v>9</v>
      </c>
      <c r="C1024">
        <v>214.22</v>
      </c>
      <c r="D1024">
        <f>-2415803 -484983</f>
        <v>-2900786</v>
      </c>
      <c r="E1024" t="s">
        <v>10</v>
      </c>
      <c r="F1024" t="s">
        <v>11</v>
      </c>
      <c r="G1024" s="1">
        <v>-2415803</v>
      </c>
      <c r="H1024" s="1">
        <v>-484983</v>
      </c>
    </row>
    <row r="1025" spans="1:8" x14ac:dyDescent="0.25">
      <c r="A1025" t="s">
        <v>8</v>
      </c>
      <c r="B1025" t="s">
        <v>9</v>
      </c>
      <c r="C1025">
        <v>214.23</v>
      </c>
      <c r="D1025">
        <f>-2415814 -4849832</f>
        <v>-7265646</v>
      </c>
      <c r="E1025" t="s">
        <v>10</v>
      </c>
      <c r="F1025" t="s">
        <v>11</v>
      </c>
      <c r="G1025" s="1">
        <v>-2415814</v>
      </c>
      <c r="H1025" s="1">
        <v>-4849832</v>
      </c>
    </row>
    <row r="1026" spans="1:8" x14ac:dyDescent="0.25">
      <c r="A1026" t="s">
        <v>8</v>
      </c>
      <c r="B1026" t="s">
        <v>9</v>
      </c>
      <c r="C1026">
        <v>214.24</v>
      </c>
      <c r="D1026">
        <f>-2415817 -4849832</f>
        <v>-7265649</v>
      </c>
      <c r="E1026" t="s">
        <v>10</v>
      </c>
      <c r="F1026" t="s">
        <v>11</v>
      </c>
      <c r="G1026" s="1">
        <v>-2415817</v>
      </c>
      <c r="H1026" s="1">
        <v>-4849832</v>
      </c>
    </row>
    <row r="1027" spans="1:8" x14ac:dyDescent="0.25">
      <c r="A1027" t="s">
        <v>8</v>
      </c>
      <c r="B1027" t="s">
        <v>9</v>
      </c>
      <c r="C1027">
        <v>214.25</v>
      </c>
      <c r="D1027">
        <f>-2415821 -4849834</f>
        <v>-7265655</v>
      </c>
      <c r="E1027" t="s">
        <v>10</v>
      </c>
      <c r="F1027" t="s">
        <v>11</v>
      </c>
      <c r="G1027" s="1">
        <v>-2415821</v>
      </c>
      <c r="H1027" s="1">
        <v>-4849834</v>
      </c>
    </row>
    <row r="1028" spans="1:8" x14ac:dyDescent="0.25">
      <c r="A1028" t="s">
        <v>8</v>
      </c>
      <c r="B1028" t="s">
        <v>9</v>
      </c>
      <c r="C1028">
        <v>214.26</v>
      </c>
      <c r="D1028">
        <f>-2415835 -4849845</f>
        <v>-7265680</v>
      </c>
      <c r="E1028" t="s">
        <v>10</v>
      </c>
      <c r="F1028" t="s">
        <v>11</v>
      </c>
      <c r="G1028" s="1">
        <v>-2415835</v>
      </c>
      <c r="H1028" s="1">
        <v>-4849845</v>
      </c>
    </row>
    <row r="1029" spans="1:8" x14ac:dyDescent="0.25">
      <c r="A1029" t="s">
        <v>8</v>
      </c>
      <c r="B1029" t="s">
        <v>9</v>
      </c>
      <c r="C1029">
        <v>214.27</v>
      </c>
      <c r="D1029">
        <f>-2415844 -4849858</f>
        <v>-7265702</v>
      </c>
      <c r="E1029" t="s">
        <v>10</v>
      </c>
      <c r="F1029" t="s">
        <v>11</v>
      </c>
      <c r="G1029" s="1">
        <v>-2415844</v>
      </c>
      <c r="H1029" s="1">
        <v>-4849858</v>
      </c>
    </row>
    <row r="1030" spans="1:8" x14ac:dyDescent="0.25">
      <c r="A1030" t="s">
        <v>8</v>
      </c>
      <c r="B1030" t="s">
        <v>9</v>
      </c>
      <c r="C1030">
        <v>214.28</v>
      </c>
      <c r="D1030">
        <f>-2415846 -4849864</f>
        <v>-7265710</v>
      </c>
      <c r="E1030" t="s">
        <v>10</v>
      </c>
      <c r="F1030" t="s">
        <v>11</v>
      </c>
      <c r="G1030" s="1">
        <v>-2415846</v>
      </c>
      <c r="H1030" s="1">
        <v>-4849864</v>
      </c>
    </row>
    <row r="1031" spans="1:8" x14ac:dyDescent="0.25">
      <c r="A1031" t="s">
        <v>8</v>
      </c>
      <c r="B1031" t="s">
        <v>9</v>
      </c>
      <c r="C1031">
        <v>214.29</v>
      </c>
      <c r="D1031">
        <f>-2415847 -4849869</f>
        <v>-7265716</v>
      </c>
      <c r="E1031" t="s">
        <v>10</v>
      </c>
      <c r="F1031" t="s">
        <v>11</v>
      </c>
      <c r="G1031" s="1">
        <v>-2415847</v>
      </c>
      <c r="H1031" s="1">
        <v>-4849869</v>
      </c>
    </row>
    <row r="1032" spans="1:8" x14ac:dyDescent="0.25">
      <c r="A1032" t="s">
        <v>8</v>
      </c>
      <c r="B1032" t="s">
        <v>9</v>
      </c>
      <c r="C1032">
        <v>214.3</v>
      </c>
      <c r="D1032">
        <f>-2415847 -4849882</f>
        <v>-7265729</v>
      </c>
      <c r="E1032" t="s">
        <v>10</v>
      </c>
      <c r="F1032" t="s">
        <v>11</v>
      </c>
      <c r="G1032" s="1">
        <v>-2415847</v>
      </c>
      <c r="H1032" s="1">
        <v>-4849882</v>
      </c>
    </row>
    <row r="1033" spans="1:8" x14ac:dyDescent="0.25">
      <c r="A1033" t="s">
        <v>8</v>
      </c>
      <c r="B1033" t="s">
        <v>9</v>
      </c>
      <c r="C1033">
        <v>214.31</v>
      </c>
      <c r="D1033">
        <f>-2415846 -4849888</f>
        <v>-7265734</v>
      </c>
      <c r="E1033" t="s">
        <v>10</v>
      </c>
      <c r="F1033" t="s">
        <v>11</v>
      </c>
      <c r="G1033" s="1">
        <v>-2415846</v>
      </c>
      <c r="H1033" s="1">
        <v>-4849888</v>
      </c>
    </row>
    <row r="1034" spans="1:8" x14ac:dyDescent="0.25">
      <c r="A1034" t="s">
        <v>8</v>
      </c>
      <c r="B1034" t="s">
        <v>9</v>
      </c>
      <c r="C1034">
        <v>214.32</v>
      </c>
      <c r="D1034">
        <f>-2415842 -48499</f>
        <v>-2464341</v>
      </c>
      <c r="E1034" t="s">
        <v>10</v>
      </c>
      <c r="F1034" t="s">
        <v>11</v>
      </c>
      <c r="G1034" s="1">
        <v>-2415842</v>
      </c>
      <c r="H1034" s="1">
        <v>-48499</v>
      </c>
    </row>
    <row r="1035" spans="1:8" x14ac:dyDescent="0.25">
      <c r="A1035" t="s">
        <v>8</v>
      </c>
      <c r="B1035" t="s">
        <v>9</v>
      </c>
      <c r="C1035">
        <v>214.33</v>
      </c>
      <c r="D1035">
        <f>-2415842 -4849903</f>
        <v>-7265745</v>
      </c>
      <c r="E1035" t="s">
        <v>10</v>
      </c>
      <c r="F1035" t="s">
        <v>11</v>
      </c>
      <c r="G1035" s="1">
        <v>-2415842</v>
      </c>
      <c r="H1035" s="1">
        <v>-4849903</v>
      </c>
    </row>
    <row r="1036" spans="1:8" x14ac:dyDescent="0.25">
      <c r="A1036" t="s">
        <v>8</v>
      </c>
      <c r="B1036" t="s">
        <v>9</v>
      </c>
      <c r="C1036">
        <v>214.34</v>
      </c>
      <c r="D1036">
        <f>-2415838 -4849909</f>
        <v>-7265747</v>
      </c>
      <c r="E1036" t="s">
        <v>10</v>
      </c>
      <c r="F1036" t="s">
        <v>11</v>
      </c>
      <c r="G1036" s="1">
        <v>-2415838</v>
      </c>
      <c r="H1036" s="1">
        <v>-4849909</v>
      </c>
    </row>
    <row r="1037" spans="1:8" x14ac:dyDescent="0.25">
      <c r="A1037" t="s">
        <v>8</v>
      </c>
      <c r="B1037" t="s">
        <v>9</v>
      </c>
      <c r="C1037">
        <v>214.35</v>
      </c>
      <c r="D1037">
        <f>-2415824 -4849923</f>
        <v>-7265747</v>
      </c>
      <c r="E1037" t="s">
        <v>10</v>
      </c>
      <c r="F1037" t="s">
        <v>11</v>
      </c>
      <c r="G1037" s="1">
        <v>-2415824</v>
      </c>
      <c r="H1037" s="1">
        <v>-4849923</v>
      </c>
    </row>
    <row r="1038" spans="1:8" x14ac:dyDescent="0.25">
      <c r="A1038" t="s">
        <v>8</v>
      </c>
      <c r="B1038" t="s">
        <v>9</v>
      </c>
      <c r="C1038">
        <v>214.36</v>
      </c>
      <c r="D1038">
        <f>-2415818 -4849928</f>
        <v>-7265746</v>
      </c>
      <c r="E1038" t="s">
        <v>10</v>
      </c>
      <c r="F1038" t="s">
        <v>11</v>
      </c>
      <c r="G1038" s="1">
        <v>-2415818</v>
      </c>
      <c r="H1038" s="1">
        <v>-4849928</v>
      </c>
    </row>
    <row r="1039" spans="1:8" x14ac:dyDescent="0.25">
      <c r="A1039" t="s">
        <v>8</v>
      </c>
      <c r="B1039" t="s">
        <v>9</v>
      </c>
      <c r="C1039">
        <v>214.37</v>
      </c>
      <c r="D1039">
        <f>-2415812 -4849935</f>
        <v>-7265747</v>
      </c>
      <c r="E1039" t="s">
        <v>10</v>
      </c>
      <c r="F1039" t="s">
        <v>11</v>
      </c>
      <c r="G1039" s="1">
        <v>-2415812</v>
      </c>
      <c r="H1039" s="1">
        <v>-4849935</v>
      </c>
    </row>
    <row r="1040" spans="1:8" x14ac:dyDescent="0.25">
      <c r="A1040" t="s">
        <v>8</v>
      </c>
      <c r="B1040" t="s">
        <v>9</v>
      </c>
      <c r="C1040">
        <v>214.38</v>
      </c>
      <c r="D1040">
        <f>-2415805 -4849941</f>
        <v>-7265746</v>
      </c>
      <c r="E1040" t="s">
        <v>10</v>
      </c>
      <c r="F1040" t="s">
        <v>11</v>
      </c>
      <c r="G1040" s="1">
        <v>-2415805</v>
      </c>
      <c r="H1040" s="1">
        <v>-4849941</v>
      </c>
    </row>
    <row r="1041" spans="1:8" x14ac:dyDescent="0.25">
      <c r="A1041" t="s">
        <v>8</v>
      </c>
      <c r="B1041" t="s">
        <v>9</v>
      </c>
      <c r="C1041">
        <v>214.39</v>
      </c>
      <c r="D1041">
        <f>-2415798 -4849954</f>
        <v>-7265752</v>
      </c>
      <c r="E1041" t="s">
        <v>10</v>
      </c>
      <c r="F1041" t="s">
        <v>11</v>
      </c>
      <c r="G1041" s="1">
        <v>-2415798</v>
      </c>
      <c r="H1041" s="1">
        <v>-4849954</v>
      </c>
    </row>
    <row r="1042" spans="1:8" x14ac:dyDescent="0.25">
      <c r="A1042" t="s">
        <v>8</v>
      </c>
      <c r="B1042" t="s">
        <v>9</v>
      </c>
      <c r="C1042">
        <v>214.4</v>
      </c>
      <c r="D1042">
        <f>-2415795 -4849963</f>
        <v>-7265758</v>
      </c>
      <c r="E1042" t="s">
        <v>10</v>
      </c>
      <c r="F1042" t="s">
        <v>11</v>
      </c>
      <c r="G1042" s="1">
        <v>-2415795</v>
      </c>
      <c r="H1042" s="1">
        <v>-4849963</v>
      </c>
    </row>
    <row r="1043" spans="1:8" x14ac:dyDescent="0.25">
      <c r="A1043" t="s">
        <v>8</v>
      </c>
      <c r="B1043" t="s">
        <v>9</v>
      </c>
      <c r="C1043">
        <v>214.41</v>
      </c>
      <c r="D1043">
        <f>-2415793 -4849978</f>
        <v>-7265771</v>
      </c>
      <c r="E1043" t="s">
        <v>10</v>
      </c>
      <c r="F1043" t="s">
        <v>11</v>
      </c>
      <c r="G1043" s="1">
        <v>-2415793</v>
      </c>
      <c r="H1043" s="1">
        <v>-4849978</v>
      </c>
    </row>
    <row r="1044" spans="1:8" x14ac:dyDescent="0.25">
      <c r="A1044" t="s">
        <v>8</v>
      </c>
      <c r="B1044" t="s">
        <v>9</v>
      </c>
      <c r="C1044">
        <v>214.42</v>
      </c>
      <c r="D1044">
        <f>-2415792 -4849981</f>
        <v>-7265773</v>
      </c>
      <c r="E1044" t="s">
        <v>10</v>
      </c>
      <c r="F1044" t="s">
        <v>11</v>
      </c>
      <c r="G1044" s="1">
        <v>-2415792</v>
      </c>
      <c r="H1044" s="1">
        <v>-4849981</v>
      </c>
    </row>
    <row r="1045" spans="1:8" x14ac:dyDescent="0.25">
      <c r="A1045" t="s">
        <v>8</v>
      </c>
      <c r="B1045" t="s">
        <v>9</v>
      </c>
      <c r="C1045">
        <v>214.43</v>
      </c>
      <c r="D1045">
        <f>-2415792 -484999</f>
        <v>-2900791</v>
      </c>
      <c r="E1045" t="s">
        <v>10</v>
      </c>
      <c r="F1045" t="s">
        <v>11</v>
      </c>
      <c r="G1045" s="1">
        <v>-2415792</v>
      </c>
      <c r="H1045" s="1">
        <v>-484999</v>
      </c>
    </row>
    <row r="1046" spans="1:8" x14ac:dyDescent="0.25">
      <c r="A1046" t="s">
        <v>8</v>
      </c>
      <c r="B1046" t="s">
        <v>9</v>
      </c>
      <c r="C1046">
        <v>214.44</v>
      </c>
      <c r="D1046">
        <f>-2415791 -4849998</f>
        <v>-7265789</v>
      </c>
      <c r="E1046" t="s">
        <v>10</v>
      </c>
      <c r="F1046" t="s">
        <v>11</v>
      </c>
      <c r="G1046" s="1">
        <v>-2415791</v>
      </c>
      <c r="H1046" s="1">
        <v>-4849998</v>
      </c>
    </row>
    <row r="1047" spans="1:8" x14ac:dyDescent="0.25">
      <c r="A1047" t="s">
        <v>8</v>
      </c>
      <c r="B1047" t="s">
        <v>9</v>
      </c>
      <c r="C1047">
        <v>214.45</v>
      </c>
      <c r="D1047" t="s">
        <v>17</v>
      </c>
      <c r="E1047" t="s">
        <v>10</v>
      </c>
      <c r="F1047" t="s">
        <v>11</v>
      </c>
      <c r="G1047" s="1">
        <v>-241579</v>
      </c>
      <c r="H1047" t="s">
        <v>18</v>
      </c>
    </row>
    <row r="1048" spans="1:8" x14ac:dyDescent="0.25">
      <c r="A1048" t="s">
        <v>8</v>
      </c>
      <c r="B1048" t="s">
        <v>9</v>
      </c>
      <c r="C1048">
        <v>214.46</v>
      </c>
      <c r="D1048">
        <f>-2415788 -4850014</f>
        <v>-7265802</v>
      </c>
      <c r="E1048" t="s">
        <v>10</v>
      </c>
      <c r="F1048" t="s">
        <v>11</v>
      </c>
      <c r="G1048" s="1">
        <v>-2415788</v>
      </c>
      <c r="H1048" s="1">
        <v>-4850014</v>
      </c>
    </row>
    <row r="1049" spans="1:8" x14ac:dyDescent="0.25">
      <c r="A1049" t="s">
        <v>8</v>
      </c>
      <c r="B1049" t="s">
        <v>9</v>
      </c>
      <c r="C1049">
        <v>214.47</v>
      </c>
      <c r="D1049">
        <f>-2415775 -485005</f>
        <v>-2900780</v>
      </c>
      <c r="E1049" t="s">
        <v>10</v>
      </c>
      <c r="F1049" t="s">
        <v>11</v>
      </c>
      <c r="G1049" s="1">
        <v>-2415775</v>
      </c>
      <c r="H1049" s="1">
        <v>-485005</v>
      </c>
    </row>
    <row r="1050" spans="1:8" x14ac:dyDescent="0.25">
      <c r="A1050" t="s">
        <v>8</v>
      </c>
      <c r="B1050" t="s">
        <v>9</v>
      </c>
      <c r="C1050">
        <v>214.48</v>
      </c>
      <c r="D1050">
        <f>-2415716 -4850149</f>
        <v>-7265865</v>
      </c>
      <c r="E1050" t="s">
        <v>10</v>
      </c>
      <c r="F1050" t="s">
        <v>11</v>
      </c>
      <c r="G1050" s="1">
        <v>-2415716</v>
      </c>
      <c r="H1050" s="1">
        <v>-4850149</v>
      </c>
    </row>
    <row r="1051" spans="1:8" x14ac:dyDescent="0.25">
      <c r="A1051" t="s">
        <v>8</v>
      </c>
      <c r="B1051" t="s">
        <v>9</v>
      </c>
      <c r="C1051">
        <v>214.49</v>
      </c>
      <c r="D1051">
        <f>-241569 -4850204</f>
        <v>-5091773</v>
      </c>
      <c r="E1051" t="s">
        <v>10</v>
      </c>
      <c r="F1051" t="s">
        <v>11</v>
      </c>
      <c r="G1051" s="1">
        <v>-241569</v>
      </c>
      <c r="H1051" s="1">
        <v>-4850204</v>
      </c>
    </row>
    <row r="1052" spans="1:8" x14ac:dyDescent="0.25">
      <c r="A1052" t="s">
        <v>8</v>
      </c>
      <c r="B1052" t="s">
        <v>9</v>
      </c>
      <c r="C1052">
        <v>214.5</v>
      </c>
      <c r="D1052">
        <f>-2415689 -4850213</f>
        <v>-7265902</v>
      </c>
      <c r="E1052" t="s">
        <v>10</v>
      </c>
      <c r="F1052" t="s">
        <v>11</v>
      </c>
      <c r="G1052" s="1">
        <v>-2415689</v>
      </c>
      <c r="H1052" s="1">
        <v>-4850213</v>
      </c>
    </row>
    <row r="1053" spans="1:8" x14ac:dyDescent="0.25">
      <c r="A1053" t="s">
        <v>8</v>
      </c>
      <c r="B1053" t="s">
        <v>9</v>
      </c>
      <c r="C1053">
        <v>214.51</v>
      </c>
      <c r="D1053">
        <f>-2415689 -4850222</f>
        <v>-7265911</v>
      </c>
      <c r="E1053" t="s">
        <v>10</v>
      </c>
      <c r="F1053" t="s">
        <v>11</v>
      </c>
      <c r="G1053" s="1">
        <v>-2415689</v>
      </c>
      <c r="H1053" s="1">
        <v>-4850222</v>
      </c>
    </row>
    <row r="1054" spans="1:8" x14ac:dyDescent="0.25">
      <c r="A1054" t="s">
        <v>8</v>
      </c>
      <c r="B1054" t="s">
        <v>9</v>
      </c>
      <c r="C1054">
        <v>214.52</v>
      </c>
      <c r="D1054">
        <f>-241569 -4850225</f>
        <v>-5091794</v>
      </c>
      <c r="E1054" t="s">
        <v>10</v>
      </c>
      <c r="F1054" t="s">
        <v>11</v>
      </c>
      <c r="G1054" s="1">
        <v>-241569</v>
      </c>
      <c r="H1054" s="1">
        <v>-4850225</v>
      </c>
    </row>
    <row r="1055" spans="1:8" x14ac:dyDescent="0.25">
      <c r="A1055" t="s">
        <v>8</v>
      </c>
      <c r="B1055" t="s">
        <v>9</v>
      </c>
      <c r="C1055">
        <v>214.53</v>
      </c>
      <c r="D1055">
        <f>-2415693 -4850242</f>
        <v>-7265935</v>
      </c>
      <c r="E1055" t="s">
        <v>10</v>
      </c>
      <c r="F1055" t="s">
        <v>11</v>
      </c>
      <c r="G1055" s="1">
        <v>-2415693</v>
      </c>
      <c r="H1055" s="1">
        <v>-4850242</v>
      </c>
    </row>
    <row r="1056" spans="1:8" x14ac:dyDescent="0.25">
      <c r="A1056" t="s">
        <v>8</v>
      </c>
      <c r="B1056" t="s">
        <v>9</v>
      </c>
      <c r="C1056">
        <v>214.54</v>
      </c>
      <c r="D1056">
        <f>-2415693 -4850244</f>
        <v>-7265937</v>
      </c>
      <c r="E1056" t="s">
        <v>10</v>
      </c>
      <c r="F1056" t="s">
        <v>11</v>
      </c>
      <c r="G1056" s="1">
        <v>-2415693</v>
      </c>
      <c r="H1056" s="1">
        <v>-4850244</v>
      </c>
    </row>
    <row r="1057" spans="1:8" x14ac:dyDescent="0.25">
      <c r="A1057" t="s">
        <v>8</v>
      </c>
      <c r="B1057" t="s">
        <v>9</v>
      </c>
      <c r="C1057">
        <v>214.55</v>
      </c>
      <c r="D1057">
        <f>-2415695 -4850251</f>
        <v>-7265946</v>
      </c>
      <c r="E1057" t="s">
        <v>10</v>
      </c>
      <c r="F1057" t="s">
        <v>11</v>
      </c>
      <c r="G1057" s="1">
        <v>-2415695</v>
      </c>
      <c r="H1057" s="1">
        <v>-4850251</v>
      </c>
    </row>
    <row r="1058" spans="1:8" x14ac:dyDescent="0.25">
      <c r="A1058" t="s">
        <v>8</v>
      </c>
      <c r="B1058" t="s">
        <v>9</v>
      </c>
      <c r="C1058">
        <v>214.56</v>
      </c>
      <c r="D1058">
        <f>-2415701 -4850262</f>
        <v>-7265963</v>
      </c>
      <c r="E1058" t="s">
        <v>10</v>
      </c>
      <c r="F1058" t="s">
        <v>11</v>
      </c>
      <c r="G1058" s="1">
        <v>-2415701</v>
      </c>
      <c r="H1058" s="1">
        <v>-4850262</v>
      </c>
    </row>
    <row r="1059" spans="1:8" x14ac:dyDescent="0.25">
      <c r="A1059" t="s">
        <v>8</v>
      </c>
      <c r="B1059" t="s">
        <v>9</v>
      </c>
      <c r="C1059">
        <v>214.57</v>
      </c>
      <c r="D1059">
        <f>-2415703 -4850267</f>
        <v>-7265970</v>
      </c>
      <c r="E1059" t="s">
        <v>10</v>
      </c>
      <c r="F1059" t="s">
        <v>11</v>
      </c>
      <c r="G1059" s="1">
        <v>-2415703</v>
      </c>
      <c r="H1059" s="1">
        <v>-4850267</v>
      </c>
    </row>
    <row r="1060" spans="1:8" x14ac:dyDescent="0.25">
      <c r="A1060" t="s">
        <v>8</v>
      </c>
      <c r="B1060" t="s">
        <v>9</v>
      </c>
      <c r="C1060">
        <v>214.58</v>
      </c>
      <c r="D1060">
        <f>-2415707 -4850274</f>
        <v>-7265981</v>
      </c>
      <c r="E1060" t="s">
        <v>10</v>
      </c>
      <c r="F1060" t="s">
        <v>11</v>
      </c>
      <c r="G1060" s="1">
        <v>-2415707</v>
      </c>
      <c r="H1060" s="1">
        <v>-4850274</v>
      </c>
    </row>
    <row r="1061" spans="1:8" x14ac:dyDescent="0.25">
      <c r="A1061" t="s">
        <v>8</v>
      </c>
      <c r="B1061" t="s">
        <v>9</v>
      </c>
      <c r="C1061">
        <v>214.59</v>
      </c>
      <c r="D1061">
        <f>-2415717 -4850284</f>
        <v>-7266001</v>
      </c>
      <c r="E1061" t="s">
        <v>10</v>
      </c>
      <c r="F1061" t="s">
        <v>11</v>
      </c>
      <c r="G1061" s="1">
        <v>-2415717</v>
      </c>
      <c r="H1061" s="1">
        <v>-4850284</v>
      </c>
    </row>
    <row r="1062" spans="1:8" x14ac:dyDescent="0.25">
      <c r="A1062" t="s">
        <v>8</v>
      </c>
      <c r="B1062" t="s">
        <v>9</v>
      </c>
      <c r="C1062">
        <v>214.6</v>
      </c>
      <c r="D1062">
        <f>-2415725 -485029</f>
        <v>-2900754</v>
      </c>
      <c r="E1062" t="s">
        <v>10</v>
      </c>
      <c r="F1062" t="s">
        <v>11</v>
      </c>
      <c r="G1062" s="1">
        <v>-2415725</v>
      </c>
      <c r="H1062" s="1">
        <v>-485029</v>
      </c>
    </row>
    <row r="1063" spans="1:8" x14ac:dyDescent="0.25">
      <c r="A1063" t="s">
        <v>8</v>
      </c>
      <c r="B1063" t="s">
        <v>9</v>
      </c>
      <c r="C1063">
        <v>214.61</v>
      </c>
      <c r="D1063">
        <f>-2415745 -4850302</f>
        <v>-7266047</v>
      </c>
      <c r="E1063" t="s">
        <v>10</v>
      </c>
      <c r="F1063" t="s">
        <v>11</v>
      </c>
      <c r="G1063" s="1">
        <v>-2415745</v>
      </c>
      <c r="H1063" s="1">
        <v>-4850302</v>
      </c>
    </row>
    <row r="1064" spans="1:8" x14ac:dyDescent="0.25">
      <c r="A1064" t="s">
        <v>8</v>
      </c>
      <c r="B1064" t="s">
        <v>9</v>
      </c>
      <c r="C1064">
        <v>214.62</v>
      </c>
      <c r="D1064">
        <f>-2415761 -4850302</f>
        <v>-7266063</v>
      </c>
      <c r="E1064" t="s">
        <v>10</v>
      </c>
      <c r="F1064" t="s">
        <v>11</v>
      </c>
      <c r="G1064" s="1">
        <v>-2415761</v>
      </c>
      <c r="H1064" s="1">
        <v>-4850302</v>
      </c>
    </row>
    <row r="1065" spans="1:8" x14ac:dyDescent="0.25">
      <c r="A1065" t="s">
        <v>8</v>
      </c>
      <c r="B1065" t="s">
        <v>9</v>
      </c>
      <c r="C1065">
        <v>214.63</v>
      </c>
      <c r="D1065">
        <f>-2415765 -4850301</f>
        <v>-7266066</v>
      </c>
      <c r="E1065" t="s">
        <v>10</v>
      </c>
      <c r="F1065" t="s">
        <v>11</v>
      </c>
      <c r="G1065" s="1">
        <v>-2415765</v>
      </c>
      <c r="H1065" s="1">
        <v>-4850301</v>
      </c>
    </row>
    <row r="1066" spans="1:8" x14ac:dyDescent="0.25">
      <c r="A1066" t="s">
        <v>8</v>
      </c>
      <c r="B1066" t="s">
        <v>9</v>
      </c>
      <c r="C1066">
        <v>214.64</v>
      </c>
      <c r="D1066">
        <f>-2415773 -4850297</f>
        <v>-7266070</v>
      </c>
      <c r="E1066" t="s">
        <v>10</v>
      </c>
      <c r="F1066" t="s">
        <v>11</v>
      </c>
      <c r="G1066" s="1">
        <v>-2415773</v>
      </c>
      <c r="H1066" s="1">
        <v>-4850297</v>
      </c>
    </row>
    <row r="1067" spans="1:8" x14ac:dyDescent="0.25">
      <c r="A1067" t="s">
        <v>8</v>
      </c>
      <c r="B1067" t="s">
        <v>9</v>
      </c>
      <c r="C1067">
        <v>214.65</v>
      </c>
      <c r="D1067">
        <f>-2415929 -4850186</f>
        <v>-7266115</v>
      </c>
      <c r="E1067" t="s">
        <v>10</v>
      </c>
      <c r="F1067" t="s">
        <v>11</v>
      </c>
      <c r="G1067" s="1">
        <v>-2415929</v>
      </c>
      <c r="H1067" s="1">
        <v>-4850186</v>
      </c>
    </row>
    <row r="1068" spans="1:8" x14ac:dyDescent="0.25">
      <c r="A1068" t="s">
        <v>8</v>
      </c>
      <c r="B1068" t="s">
        <v>9</v>
      </c>
      <c r="C1068">
        <v>214.66</v>
      </c>
      <c r="D1068">
        <f>-2415945 -4850177</f>
        <v>-7266122</v>
      </c>
      <c r="E1068" t="s">
        <v>10</v>
      </c>
      <c r="F1068" t="s">
        <v>11</v>
      </c>
      <c r="G1068" s="1">
        <v>-2415945</v>
      </c>
      <c r="H1068" s="1">
        <v>-4850177</v>
      </c>
    </row>
    <row r="1069" spans="1:8" x14ac:dyDescent="0.25">
      <c r="A1069" t="s">
        <v>8</v>
      </c>
      <c r="B1069" t="s">
        <v>9</v>
      </c>
      <c r="C1069">
        <v>214.67</v>
      </c>
      <c r="D1069">
        <f>-2415969 -4850168</f>
        <v>-7266137</v>
      </c>
      <c r="E1069" t="s">
        <v>10</v>
      </c>
      <c r="F1069" t="s">
        <v>11</v>
      </c>
      <c r="G1069" s="1">
        <v>-2415969</v>
      </c>
      <c r="H1069" s="1">
        <v>-4850168</v>
      </c>
    </row>
    <row r="1070" spans="1:8" x14ac:dyDescent="0.25">
      <c r="A1070" t="s">
        <v>8</v>
      </c>
      <c r="B1070" t="s">
        <v>9</v>
      </c>
      <c r="C1070">
        <v>214.68</v>
      </c>
      <c r="D1070">
        <f>-241598 -4850167</f>
        <v>-5091765</v>
      </c>
      <c r="E1070" t="s">
        <v>10</v>
      </c>
      <c r="F1070" t="s">
        <v>11</v>
      </c>
      <c r="G1070" s="1">
        <v>-241598</v>
      </c>
      <c r="H1070" s="1">
        <v>-4850167</v>
      </c>
    </row>
    <row r="1071" spans="1:8" x14ac:dyDescent="0.25">
      <c r="A1071" t="s">
        <v>8</v>
      </c>
      <c r="B1071" t="s">
        <v>9</v>
      </c>
      <c r="C1071">
        <v>214.69</v>
      </c>
      <c r="D1071">
        <f>-2415997 -4850167</f>
        <v>-7266164</v>
      </c>
      <c r="E1071" t="s">
        <v>10</v>
      </c>
      <c r="F1071" t="s">
        <v>11</v>
      </c>
      <c r="G1071" s="1">
        <v>-2415997</v>
      </c>
      <c r="H1071" s="1">
        <v>-4850167</v>
      </c>
    </row>
    <row r="1072" spans="1:8" x14ac:dyDescent="0.25">
      <c r="A1072" t="s">
        <v>8</v>
      </c>
      <c r="B1072" t="s">
        <v>9</v>
      </c>
      <c r="C1072">
        <v>214.7</v>
      </c>
      <c r="D1072">
        <f>-2416005 -4850169</f>
        <v>-7266174</v>
      </c>
      <c r="E1072" t="s">
        <v>10</v>
      </c>
      <c r="F1072" t="s">
        <v>11</v>
      </c>
      <c r="G1072" s="1">
        <v>-2416005</v>
      </c>
      <c r="H1072" s="1">
        <v>-4850169</v>
      </c>
    </row>
    <row r="1073" spans="1:8" x14ac:dyDescent="0.25">
      <c r="A1073" t="s">
        <v>8</v>
      </c>
      <c r="B1073" t="s">
        <v>9</v>
      </c>
      <c r="C1073">
        <v>214.71</v>
      </c>
      <c r="D1073">
        <f>-2416088 -4850212</f>
        <v>-7266300</v>
      </c>
      <c r="E1073" t="s">
        <v>10</v>
      </c>
      <c r="F1073" t="s">
        <v>11</v>
      </c>
      <c r="G1073" s="1">
        <v>-2416088</v>
      </c>
      <c r="H1073" s="1">
        <v>-4850212</v>
      </c>
    </row>
    <row r="1074" spans="1:8" x14ac:dyDescent="0.25">
      <c r="A1074" t="s">
        <v>8</v>
      </c>
      <c r="B1074" t="s">
        <v>9</v>
      </c>
      <c r="C1074">
        <v>214.72</v>
      </c>
      <c r="D1074">
        <f>-241609 -4850212</f>
        <v>-5091821</v>
      </c>
      <c r="E1074" t="s">
        <v>10</v>
      </c>
      <c r="F1074" t="s">
        <v>11</v>
      </c>
      <c r="G1074" s="1">
        <v>-241609</v>
      </c>
      <c r="H1074" s="1">
        <v>-4850212</v>
      </c>
    </row>
    <row r="1075" spans="1:8" x14ac:dyDescent="0.25">
      <c r="A1075" t="s">
        <v>8</v>
      </c>
      <c r="B1075" t="s">
        <v>9</v>
      </c>
      <c r="C1075">
        <v>214.73</v>
      </c>
      <c r="D1075">
        <f>-2416105 -485022</f>
        <v>-2901127</v>
      </c>
      <c r="E1075" t="s">
        <v>10</v>
      </c>
      <c r="F1075" t="s">
        <v>11</v>
      </c>
      <c r="G1075" s="1">
        <v>-2416105</v>
      </c>
      <c r="H1075" s="1">
        <v>-485022</v>
      </c>
    </row>
    <row r="1076" spans="1:8" x14ac:dyDescent="0.25">
      <c r="A1076" t="s">
        <v>8</v>
      </c>
      <c r="B1076" t="s">
        <v>9</v>
      </c>
      <c r="C1076">
        <v>214.74</v>
      </c>
      <c r="D1076">
        <f>-2416107 -4850222</f>
        <v>-7266329</v>
      </c>
      <c r="E1076" t="s">
        <v>10</v>
      </c>
      <c r="F1076" t="s">
        <v>11</v>
      </c>
      <c r="G1076" s="1">
        <v>-2416107</v>
      </c>
      <c r="H1076" s="1">
        <v>-4850222</v>
      </c>
    </row>
    <row r="1077" spans="1:8" x14ac:dyDescent="0.25">
      <c r="A1077" t="s">
        <v>8</v>
      </c>
      <c r="B1077" t="s">
        <v>9</v>
      </c>
      <c r="C1077">
        <v>214.75</v>
      </c>
      <c r="D1077">
        <f>-2416122 -4850226</f>
        <v>-7266348</v>
      </c>
      <c r="E1077" t="s">
        <v>10</v>
      </c>
      <c r="F1077" t="s">
        <v>11</v>
      </c>
      <c r="G1077" s="1">
        <v>-2416122</v>
      </c>
      <c r="H1077" s="1">
        <v>-4850226</v>
      </c>
    </row>
    <row r="1078" spans="1:8" x14ac:dyDescent="0.25">
      <c r="A1078" t="s">
        <v>8</v>
      </c>
      <c r="B1078" t="s">
        <v>9</v>
      </c>
      <c r="C1078">
        <v>214.76</v>
      </c>
      <c r="D1078">
        <f>-2416124 -4850227</f>
        <v>-7266351</v>
      </c>
      <c r="E1078" t="s">
        <v>10</v>
      </c>
      <c r="F1078" t="s">
        <v>11</v>
      </c>
      <c r="G1078" s="1">
        <v>-2416124</v>
      </c>
      <c r="H1078" s="1">
        <v>-4850227</v>
      </c>
    </row>
    <row r="1079" spans="1:8" x14ac:dyDescent="0.25">
      <c r="A1079" t="s">
        <v>8</v>
      </c>
      <c r="B1079" t="s">
        <v>9</v>
      </c>
      <c r="C1079">
        <v>214.77</v>
      </c>
      <c r="D1079">
        <f>-2416129 -4850228</f>
        <v>-7266357</v>
      </c>
      <c r="E1079" t="s">
        <v>10</v>
      </c>
      <c r="F1079" t="s">
        <v>11</v>
      </c>
      <c r="G1079" s="1">
        <v>-2416129</v>
      </c>
      <c r="H1079" s="1">
        <v>-4850228</v>
      </c>
    </row>
    <row r="1080" spans="1:8" x14ac:dyDescent="0.25">
      <c r="A1080" t="s">
        <v>8</v>
      </c>
      <c r="B1080" t="s">
        <v>9</v>
      </c>
      <c r="C1080">
        <v>214.78</v>
      </c>
      <c r="D1080">
        <f>-2416145 -4850228</f>
        <v>-7266373</v>
      </c>
      <c r="E1080" t="s">
        <v>10</v>
      </c>
      <c r="F1080" t="s">
        <v>11</v>
      </c>
      <c r="G1080" s="1">
        <v>-2416145</v>
      </c>
      <c r="H1080" s="1">
        <v>-4850228</v>
      </c>
    </row>
    <row r="1081" spans="1:8" x14ac:dyDescent="0.25">
      <c r="A1081" t="s">
        <v>8</v>
      </c>
      <c r="B1081" t="s">
        <v>9</v>
      </c>
      <c r="C1081">
        <v>214.79</v>
      </c>
      <c r="D1081">
        <f>-2416155 -4850224</f>
        <v>-7266379</v>
      </c>
      <c r="E1081" t="s">
        <v>10</v>
      </c>
      <c r="F1081" t="s">
        <v>11</v>
      </c>
      <c r="G1081" s="1">
        <v>-2416155</v>
      </c>
      <c r="H1081" s="1">
        <v>-4850224</v>
      </c>
    </row>
    <row r="1082" spans="1:8" x14ac:dyDescent="0.25">
      <c r="A1082" t="s">
        <v>8</v>
      </c>
      <c r="B1082" t="s">
        <v>9</v>
      </c>
      <c r="C1082">
        <v>214.8</v>
      </c>
      <c r="D1082">
        <f>-2416171 -4850212</f>
        <v>-7266383</v>
      </c>
      <c r="E1082" t="s">
        <v>10</v>
      </c>
      <c r="F1082" t="s">
        <v>11</v>
      </c>
      <c r="G1082" s="1">
        <v>-2416171</v>
      </c>
      <c r="H1082" s="1">
        <v>-4850212</v>
      </c>
    </row>
    <row r="1083" spans="1:8" x14ac:dyDescent="0.25">
      <c r="A1083" t="s">
        <v>8</v>
      </c>
      <c r="B1083" t="s">
        <v>9</v>
      </c>
      <c r="C1083">
        <v>214.81</v>
      </c>
      <c r="D1083">
        <f>-2416183 -4850196</f>
        <v>-7266379</v>
      </c>
      <c r="E1083" t="s">
        <v>10</v>
      </c>
      <c r="F1083" t="s">
        <v>11</v>
      </c>
      <c r="G1083" s="1">
        <v>-2416183</v>
      </c>
      <c r="H1083" s="1">
        <v>-4850196</v>
      </c>
    </row>
    <row r="1084" spans="1:8" x14ac:dyDescent="0.25">
      <c r="A1084" t="s">
        <v>8</v>
      </c>
      <c r="B1084" t="s">
        <v>9</v>
      </c>
      <c r="C1084">
        <v>214.82</v>
      </c>
      <c r="D1084">
        <f>-2416195 -4850175</f>
        <v>-7266370</v>
      </c>
      <c r="E1084" t="s">
        <v>10</v>
      </c>
      <c r="F1084" t="s">
        <v>11</v>
      </c>
      <c r="G1084" s="1">
        <v>-2416195</v>
      </c>
      <c r="H1084" s="1">
        <v>-4850175</v>
      </c>
    </row>
    <row r="1085" spans="1:8" x14ac:dyDescent="0.25">
      <c r="A1085" t="s">
        <v>8</v>
      </c>
      <c r="B1085" t="s">
        <v>9</v>
      </c>
      <c r="C1085">
        <v>214.83</v>
      </c>
      <c r="D1085">
        <f>-2416208 -485014</f>
        <v>-2901222</v>
      </c>
      <c r="E1085" t="s">
        <v>10</v>
      </c>
      <c r="F1085" t="s">
        <v>11</v>
      </c>
      <c r="G1085" s="1">
        <v>-2416208</v>
      </c>
      <c r="H1085" s="1">
        <v>-485014</v>
      </c>
    </row>
    <row r="1086" spans="1:8" x14ac:dyDescent="0.25">
      <c r="A1086" t="s">
        <v>8</v>
      </c>
      <c r="B1086" t="s">
        <v>9</v>
      </c>
      <c r="C1086">
        <v>214.84</v>
      </c>
      <c r="D1086">
        <f>-2416219 -4850119</f>
        <v>-7266338</v>
      </c>
      <c r="E1086" t="s">
        <v>10</v>
      </c>
      <c r="F1086" t="s">
        <v>11</v>
      </c>
      <c r="G1086" s="1">
        <v>-2416219</v>
      </c>
      <c r="H1086" s="1">
        <v>-4850119</v>
      </c>
    </row>
    <row r="1087" spans="1:8" x14ac:dyDescent="0.25">
      <c r="A1087" t="s">
        <v>8</v>
      </c>
      <c r="B1087" t="s">
        <v>9</v>
      </c>
      <c r="C1087">
        <v>214.85</v>
      </c>
      <c r="D1087">
        <f>-2416223 -4850113</f>
        <v>-7266336</v>
      </c>
      <c r="E1087" t="s">
        <v>10</v>
      </c>
      <c r="F1087" t="s">
        <v>11</v>
      </c>
      <c r="G1087" s="1">
        <v>-2416223</v>
      </c>
      <c r="H1087" s="1">
        <v>-4850113</v>
      </c>
    </row>
    <row r="1088" spans="1:8" x14ac:dyDescent="0.25">
      <c r="A1088" t="s">
        <v>8</v>
      </c>
      <c r="B1088" t="s">
        <v>9</v>
      </c>
      <c r="C1088">
        <v>214.86</v>
      </c>
      <c r="D1088">
        <f>-2416227 -485011</f>
        <v>-2901238</v>
      </c>
      <c r="E1088" t="s">
        <v>10</v>
      </c>
      <c r="F1088" t="s">
        <v>11</v>
      </c>
      <c r="G1088" s="1">
        <v>-2416227</v>
      </c>
      <c r="H1088" s="1">
        <v>-485011</v>
      </c>
    </row>
    <row r="1089" spans="1:8" x14ac:dyDescent="0.25">
      <c r="A1089" t="s">
        <v>8</v>
      </c>
      <c r="B1089" t="s">
        <v>9</v>
      </c>
      <c r="C1089">
        <v>214.87</v>
      </c>
      <c r="D1089">
        <f>-2416242 -4850102</f>
        <v>-7266344</v>
      </c>
      <c r="E1089" t="s">
        <v>10</v>
      </c>
      <c r="F1089" t="s">
        <v>11</v>
      </c>
      <c r="G1089" s="1">
        <v>-2416242</v>
      </c>
      <c r="H1089" s="1">
        <v>-4850102</v>
      </c>
    </row>
    <row r="1090" spans="1:8" x14ac:dyDescent="0.25">
      <c r="A1090" t="s">
        <v>8</v>
      </c>
      <c r="B1090" t="s">
        <v>9</v>
      </c>
      <c r="C1090">
        <v>214.88</v>
      </c>
      <c r="D1090">
        <f>-2416253 -4850101</f>
        <v>-7266354</v>
      </c>
      <c r="E1090" t="s">
        <v>10</v>
      </c>
      <c r="F1090" t="s">
        <v>11</v>
      </c>
      <c r="G1090" s="1">
        <v>-2416253</v>
      </c>
      <c r="H1090" s="1">
        <v>-4850101</v>
      </c>
    </row>
    <row r="1091" spans="1:8" x14ac:dyDescent="0.25">
      <c r="A1091" t="s">
        <v>8</v>
      </c>
      <c r="B1091" t="s">
        <v>9</v>
      </c>
      <c r="C1091">
        <v>214.89</v>
      </c>
      <c r="D1091">
        <f>-2416261 -4850099</f>
        <v>-7266360</v>
      </c>
      <c r="E1091" t="s">
        <v>10</v>
      </c>
      <c r="F1091" t="s">
        <v>11</v>
      </c>
      <c r="G1091" s="1">
        <v>-2416261</v>
      </c>
      <c r="H1091" s="1">
        <v>-4850099</v>
      </c>
    </row>
    <row r="1092" spans="1:8" x14ac:dyDescent="0.25">
      <c r="A1092" t="s">
        <v>8</v>
      </c>
      <c r="B1092" t="s">
        <v>9</v>
      </c>
      <c r="C1092">
        <v>214.9</v>
      </c>
      <c r="D1092">
        <f>-2416269 -4850098</f>
        <v>-7266367</v>
      </c>
      <c r="E1092" t="s">
        <v>10</v>
      </c>
      <c r="F1092" t="s">
        <v>11</v>
      </c>
      <c r="G1092" s="1">
        <v>-2416269</v>
      </c>
      <c r="H1092" s="1">
        <v>-4850098</v>
      </c>
    </row>
    <row r="1093" spans="1:8" x14ac:dyDescent="0.25">
      <c r="A1093" t="s">
        <v>8</v>
      </c>
      <c r="B1093" t="s">
        <v>9</v>
      </c>
      <c r="C1093">
        <v>214.91</v>
      </c>
      <c r="D1093">
        <f>-2416278 -4850099</f>
        <v>-7266377</v>
      </c>
      <c r="E1093" t="s">
        <v>10</v>
      </c>
      <c r="F1093" t="s">
        <v>11</v>
      </c>
      <c r="G1093" s="1">
        <v>-2416278</v>
      </c>
      <c r="H1093" s="1">
        <v>-4850099</v>
      </c>
    </row>
    <row r="1094" spans="1:8" x14ac:dyDescent="0.25">
      <c r="A1094" t="s">
        <v>8</v>
      </c>
      <c r="B1094" t="s">
        <v>9</v>
      </c>
      <c r="C1094">
        <v>214.92</v>
      </c>
      <c r="D1094">
        <f>-2416287 -4850101</f>
        <v>-7266388</v>
      </c>
      <c r="E1094" t="s">
        <v>10</v>
      </c>
      <c r="F1094" t="s">
        <v>11</v>
      </c>
      <c r="G1094" s="1">
        <v>-2416287</v>
      </c>
      <c r="H1094" s="1">
        <v>-4850101</v>
      </c>
    </row>
    <row r="1095" spans="1:8" x14ac:dyDescent="0.25">
      <c r="A1095" t="s">
        <v>8</v>
      </c>
      <c r="B1095" t="s">
        <v>9</v>
      </c>
      <c r="C1095">
        <v>214.93</v>
      </c>
      <c r="D1095">
        <f>-2416297 -485011</f>
        <v>-2901308</v>
      </c>
      <c r="E1095" t="s">
        <v>10</v>
      </c>
      <c r="F1095" t="s">
        <v>11</v>
      </c>
      <c r="G1095" s="1">
        <v>-2416297</v>
      </c>
      <c r="H1095" s="1">
        <v>-485011</v>
      </c>
    </row>
    <row r="1096" spans="1:8" x14ac:dyDescent="0.25">
      <c r="A1096" t="s">
        <v>8</v>
      </c>
      <c r="B1096" t="s">
        <v>9</v>
      </c>
      <c r="C1096">
        <v>214.94</v>
      </c>
      <c r="D1096">
        <f>-2416306 -4850125</f>
        <v>-7266431</v>
      </c>
      <c r="E1096" t="s">
        <v>10</v>
      </c>
      <c r="F1096" t="s">
        <v>11</v>
      </c>
      <c r="G1096" s="1">
        <v>-2416306</v>
      </c>
      <c r="H1096" s="1">
        <v>-4850125</v>
      </c>
    </row>
    <row r="1097" spans="1:8" x14ac:dyDescent="0.25">
      <c r="A1097" t="s">
        <v>8</v>
      </c>
      <c r="B1097" t="s">
        <v>9</v>
      </c>
      <c r="C1097">
        <v>214.95</v>
      </c>
      <c r="D1097">
        <f>-2416314 -4850141</f>
        <v>-7266455</v>
      </c>
      <c r="E1097" t="s">
        <v>10</v>
      </c>
      <c r="F1097" t="s">
        <v>11</v>
      </c>
      <c r="G1097" s="1">
        <v>-2416314</v>
      </c>
      <c r="H1097" s="1">
        <v>-4850141</v>
      </c>
    </row>
    <row r="1098" spans="1:8" x14ac:dyDescent="0.25">
      <c r="A1098" t="s">
        <v>8</v>
      </c>
      <c r="B1098" t="s">
        <v>9</v>
      </c>
      <c r="C1098">
        <v>214.96</v>
      </c>
      <c r="D1098">
        <f>-2416319 -4850159</f>
        <v>-7266478</v>
      </c>
      <c r="E1098" t="s">
        <v>10</v>
      </c>
      <c r="F1098" t="s">
        <v>11</v>
      </c>
      <c r="G1098" s="1">
        <v>-2416319</v>
      </c>
      <c r="H1098" s="1">
        <v>-4850159</v>
      </c>
    </row>
    <row r="1099" spans="1:8" x14ac:dyDescent="0.25">
      <c r="A1099" t="s">
        <v>8</v>
      </c>
      <c r="B1099" t="s">
        <v>9</v>
      </c>
      <c r="C1099">
        <v>214.97</v>
      </c>
      <c r="D1099">
        <f>-2416332 -4850192</f>
        <v>-7266524</v>
      </c>
      <c r="E1099" t="s">
        <v>10</v>
      </c>
      <c r="F1099" t="s">
        <v>11</v>
      </c>
      <c r="G1099" s="1">
        <v>-2416332</v>
      </c>
      <c r="H1099" s="1">
        <v>-4850192</v>
      </c>
    </row>
    <row r="1100" spans="1:8" x14ac:dyDescent="0.25">
      <c r="A1100" t="s">
        <v>8</v>
      </c>
      <c r="B1100" t="s">
        <v>9</v>
      </c>
      <c r="C1100">
        <v>214.98</v>
      </c>
      <c r="D1100">
        <f>-2416339 -4850214</f>
        <v>-7266553</v>
      </c>
      <c r="E1100" t="s">
        <v>10</v>
      </c>
      <c r="F1100" t="s">
        <v>11</v>
      </c>
      <c r="G1100" s="1">
        <v>-2416339</v>
      </c>
      <c r="H1100" s="1">
        <v>-4850214</v>
      </c>
    </row>
    <row r="1101" spans="1:8" x14ac:dyDescent="0.25">
      <c r="A1101" t="s">
        <v>8</v>
      </c>
      <c r="B1101" t="s">
        <v>9</v>
      </c>
      <c r="C1101">
        <v>214.99</v>
      </c>
      <c r="D1101">
        <f>-2416341 -4850224</f>
        <v>-7266565</v>
      </c>
      <c r="E1101" t="s">
        <v>10</v>
      </c>
      <c r="F1101" t="s">
        <v>11</v>
      </c>
      <c r="G1101" s="1">
        <v>-2416341</v>
      </c>
      <c r="H1101" s="1">
        <v>-4850224</v>
      </c>
    </row>
    <row r="1102" spans="1:8" x14ac:dyDescent="0.25">
      <c r="A1102" t="s">
        <v>8</v>
      </c>
      <c r="B1102" t="s">
        <v>9</v>
      </c>
      <c r="C1102">
        <v>215</v>
      </c>
      <c r="D1102">
        <f>-2416363 -4850281</f>
        <v>-7266644</v>
      </c>
      <c r="E1102" t="s">
        <v>10</v>
      </c>
      <c r="F1102" t="s">
        <v>11</v>
      </c>
      <c r="G1102" s="1">
        <v>-2416363</v>
      </c>
      <c r="H1102" s="1">
        <v>-4850281</v>
      </c>
    </row>
    <row r="1103" spans="1:8" x14ac:dyDescent="0.25">
      <c r="A1103" t="s">
        <v>8</v>
      </c>
      <c r="B1103" t="s">
        <v>9</v>
      </c>
      <c r="C1103">
        <v>215.01</v>
      </c>
      <c r="D1103">
        <f>-241637 -4850304</f>
        <v>-5091941</v>
      </c>
      <c r="E1103" t="s">
        <v>10</v>
      </c>
      <c r="F1103" t="s">
        <v>11</v>
      </c>
      <c r="G1103" s="1">
        <v>-241637</v>
      </c>
      <c r="H1103" s="1">
        <v>-4850304</v>
      </c>
    </row>
    <row r="1104" spans="1:8" x14ac:dyDescent="0.25">
      <c r="A1104" t="s">
        <v>8</v>
      </c>
      <c r="B1104" t="s">
        <v>9</v>
      </c>
      <c r="C1104">
        <v>215.02</v>
      </c>
      <c r="D1104">
        <f>-2416377 -4850316</f>
        <v>-7266693</v>
      </c>
      <c r="E1104" t="s">
        <v>10</v>
      </c>
      <c r="F1104" t="s">
        <v>11</v>
      </c>
      <c r="G1104" s="1">
        <v>-2416377</v>
      </c>
      <c r="H1104" s="1">
        <v>-4850316</v>
      </c>
    </row>
    <row r="1105" spans="1:8" x14ac:dyDescent="0.25">
      <c r="A1105" t="s">
        <v>8</v>
      </c>
      <c r="B1105" t="s">
        <v>9</v>
      </c>
      <c r="C1105">
        <v>215.03</v>
      </c>
      <c r="D1105">
        <f>-2416386 -4850327</f>
        <v>-7266713</v>
      </c>
      <c r="E1105" t="s">
        <v>10</v>
      </c>
      <c r="F1105" t="s">
        <v>11</v>
      </c>
      <c r="G1105" s="1">
        <v>-2416386</v>
      </c>
      <c r="H1105" s="1">
        <v>-4850327</v>
      </c>
    </row>
    <row r="1106" spans="1:8" x14ac:dyDescent="0.25">
      <c r="A1106" t="s">
        <v>8</v>
      </c>
      <c r="B1106" t="s">
        <v>9</v>
      </c>
      <c r="C1106">
        <v>215.04</v>
      </c>
      <c r="D1106">
        <f>-2416397 -4850338</f>
        <v>-7266735</v>
      </c>
      <c r="E1106" t="s">
        <v>10</v>
      </c>
      <c r="F1106" t="s">
        <v>11</v>
      </c>
      <c r="G1106" s="1">
        <v>-2416397</v>
      </c>
      <c r="H1106" s="1">
        <v>-4850338</v>
      </c>
    </row>
    <row r="1107" spans="1:8" x14ac:dyDescent="0.25">
      <c r="A1107" t="s">
        <v>8</v>
      </c>
      <c r="B1107" t="s">
        <v>9</v>
      </c>
      <c r="C1107">
        <v>215.05</v>
      </c>
      <c r="D1107">
        <f>-2416407 -4850344</f>
        <v>-7266751</v>
      </c>
      <c r="E1107" t="s">
        <v>10</v>
      </c>
      <c r="F1107" t="s">
        <v>11</v>
      </c>
      <c r="G1107" s="1">
        <v>-2416407</v>
      </c>
      <c r="H1107" s="1">
        <v>-4850344</v>
      </c>
    </row>
    <row r="1108" spans="1:8" x14ac:dyDescent="0.25">
      <c r="A1108" t="s">
        <v>8</v>
      </c>
      <c r="B1108" t="s">
        <v>9</v>
      </c>
      <c r="C1108">
        <v>215.06</v>
      </c>
      <c r="D1108">
        <f>-2416413 -4850345</f>
        <v>-7266758</v>
      </c>
      <c r="E1108" t="s">
        <v>10</v>
      </c>
      <c r="F1108" t="s">
        <v>11</v>
      </c>
      <c r="G1108" s="1">
        <v>-2416413</v>
      </c>
      <c r="H1108" s="1">
        <v>-4850345</v>
      </c>
    </row>
    <row r="1109" spans="1:8" x14ac:dyDescent="0.25">
      <c r="A1109" t="s">
        <v>8</v>
      </c>
      <c r="B1109" t="s">
        <v>9</v>
      </c>
      <c r="C1109">
        <v>215.07</v>
      </c>
      <c r="D1109">
        <f>-2416418 -4850345</f>
        <v>-7266763</v>
      </c>
      <c r="E1109" t="s">
        <v>10</v>
      </c>
      <c r="F1109" t="s">
        <v>11</v>
      </c>
      <c r="G1109" s="1">
        <v>-2416418</v>
      </c>
      <c r="H1109" s="1">
        <v>-4850345</v>
      </c>
    </row>
    <row r="1110" spans="1:8" x14ac:dyDescent="0.25">
      <c r="A1110" t="s">
        <v>8</v>
      </c>
      <c r="B1110" t="s">
        <v>9</v>
      </c>
      <c r="C1110">
        <v>215.08</v>
      </c>
      <c r="D1110">
        <f>-2416423 -4850346</f>
        <v>-7266769</v>
      </c>
      <c r="E1110" t="s">
        <v>10</v>
      </c>
      <c r="F1110" t="s">
        <v>11</v>
      </c>
      <c r="G1110" s="1">
        <v>-2416423</v>
      </c>
      <c r="H1110" s="1">
        <v>-4850346</v>
      </c>
    </row>
    <row r="1111" spans="1:8" x14ac:dyDescent="0.25">
      <c r="A1111" t="s">
        <v>8</v>
      </c>
      <c r="B1111" t="s">
        <v>9</v>
      </c>
      <c r="C1111">
        <v>215.09</v>
      </c>
      <c r="D1111">
        <f>-2416445 -4850341</f>
        <v>-7266786</v>
      </c>
      <c r="E1111" t="s">
        <v>10</v>
      </c>
      <c r="F1111" t="s">
        <v>11</v>
      </c>
      <c r="G1111" s="1">
        <v>-2416445</v>
      </c>
      <c r="H1111" s="1">
        <v>-4850341</v>
      </c>
    </row>
    <row r="1112" spans="1:8" x14ac:dyDescent="0.25">
      <c r="A1112" t="s">
        <v>8</v>
      </c>
      <c r="B1112" t="s">
        <v>9</v>
      </c>
      <c r="C1112">
        <v>215.1</v>
      </c>
      <c r="D1112">
        <f>-2416451 -4850338</f>
        <v>-7266789</v>
      </c>
      <c r="E1112" t="s">
        <v>10</v>
      </c>
      <c r="F1112" t="s">
        <v>11</v>
      </c>
      <c r="G1112" s="1">
        <v>-2416451</v>
      </c>
      <c r="H1112" s="1">
        <v>-4850338</v>
      </c>
    </row>
    <row r="1113" spans="1:8" x14ac:dyDescent="0.25">
      <c r="A1113" t="s">
        <v>8</v>
      </c>
      <c r="B1113" t="s">
        <v>9</v>
      </c>
      <c r="C1113">
        <v>215.11</v>
      </c>
      <c r="D1113">
        <f>-2416457 -4850336</f>
        <v>-7266793</v>
      </c>
      <c r="E1113" t="s">
        <v>10</v>
      </c>
      <c r="F1113" t="s">
        <v>11</v>
      </c>
      <c r="G1113" s="1">
        <v>-2416457</v>
      </c>
      <c r="H1113" s="1">
        <v>-4850336</v>
      </c>
    </row>
    <row r="1114" spans="1:8" x14ac:dyDescent="0.25">
      <c r="A1114" t="s">
        <v>8</v>
      </c>
      <c r="B1114" t="s">
        <v>9</v>
      </c>
      <c r="C1114">
        <v>215.12</v>
      </c>
      <c r="D1114">
        <f>-2416465 -485033</f>
        <v>-2901498</v>
      </c>
      <c r="E1114" t="s">
        <v>10</v>
      </c>
      <c r="F1114" t="s">
        <v>11</v>
      </c>
      <c r="G1114" s="1">
        <v>-2416465</v>
      </c>
      <c r="H1114" s="1">
        <v>-485033</v>
      </c>
    </row>
    <row r="1115" spans="1:8" x14ac:dyDescent="0.25">
      <c r="A1115" t="s">
        <v>8</v>
      </c>
      <c r="B1115" t="s">
        <v>9</v>
      </c>
      <c r="C1115">
        <v>215.13</v>
      </c>
      <c r="D1115">
        <f>-2416497 -4850302</f>
        <v>-7266799</v>
      </c>
      <c r="E1115" t="s">
        <v>10</v>
      </c>
      <c r="F1115" t="s">
        <v>11</v>
      </c>
      <c r="G1115" s="1">
        <v>-2416497</v>
      </c>
      <c r="H1115" s="1">
        <v>-4850302</v>
      </c>
    </row>
    <row r="1116" spans="1:8" x14ac:dyDescent="0.25">
      <c r="A1116" t="s">
        <v>8</v>
      </c>
      <c r="B1116" t="s">
        <v>9</v>
      </c>
      <c r="C1116">
        <v>215.14</v>
      </c>
      <c r="D1116">
        <f>-2416516 -4850289</f>
        <v>-7266805</v>
      </c>
      <c r="E1116" t="s">
        <v>10</v>
      </c>
      <c r="F1116" t="s">
        <v>11</v>
      </c>
      <c r="G1116" s="1">
        <v>-2416516</v>
      </c>
      <c r="H1116" s="1">
        <v>-4850289</v>
      </c>
    </row>
    <row r="1117" spans="1:8" x14ac:dyDescent="0.25">
      <c r="A1117" t="s">
        <v>8</v>
      </c>
      <c r="B1117" t="s">
        <v>9</v>
      </c>
      <c r="C1117">
        <v>215.15</v>
      </c>
      <c r="D1117">
        <f>-2416548 -4850277</f>
        <v>-7266825</v>
      </c>
      <c r="E1117" t="s">
        <v>10</v>
      </c>
      <c r="F1117" t="s">
        <v>11</v>
      </c>
      <c r="G1117" s="1">
        <v>-2416548</v>
      </c>
      <c r="H1117" s="1">
        <v>-4850277</v>
      </c>
    </row>
    <row r="1118" spans="1:8" x14ac:dyDescent="0.25">
      <c r="A1118" t="s">
        <v>8</v>
      </c>
      <c r="B1118" t="s">
        <v>9</v>
      </c>
      <c r="C1118">
        <v>215.16</v>
      </c>
      <c r="D1118">
        <f>-2416578 -4850269</f>
        <v>-7266847</v>
      </c>
      <c r="E1118" t="s">
        <v>10</v>
      </c>
      <c r="F1118" t="s">
        <v>11</v>
      </c>
      <c r="G1118" s="1">
        <v>-2416578</v>
      </c>
      <c r="H1118" s="1">
        <v>-4850269</v>
      </c>
    </row>
    <row r="1119" spans="1:8" x14ac:dyDescent="0.25">
      <c r="A1119" t="s">
        <v>8</v>
      </c>
      <c r="B1119" t="s">
        <v>9</v>
      </c>
      <c r="C1119">
        <v>215.17</v>
      </c>
      <c r="D1119">
        <f>-241659 -4850268</f>
        <v>-5091927</v>
      </c>
      <c r="E1119" t="s">
        <v>10</v>
      </c>
      <c r="F1119" t="s">
        <v>11</v>
      </c>
      <c r="G1119" s="1">
        <v>-241659</v>
      </c>
      <c r="H1119" s="1">
        <v>-4850268</v>
      </c>
    </row>
    <row r="1120" spans="1:8" x14ac:dyDescent="0.25">
      <c r="A1120" t="s">
        <v>8</v>
      </c>
      <c r="B1120" t="s">
        <v>9</v>
      </c>
      <c r="C1120">
        <v>215.18</v>
      </c>
      <c r="D1120">
        <f>-2416604 -4850269</f>
        <v>-7266873</v>
      </c>
      <c r="E1120" t="s">
        <v>10</v>
      </c>
      <c r="F1120" t="s">
        <v>11</v>
      </c>
      <c r="G1120" s="1">
        <v>-2416604</v>
      </c>
      <c r="H1120" s="1">
        <v>-4850269</v>
      </c>
    </row>
    <row r="1121" spans="1:8" x14ac:dyDescent="0.25">
      <c r="A1121" t="s">
        <v>8</v>
      </c>
      <c r="B1121" t="s">
        <v>9</v>
      </c>
      <c r="C1121">
        <v>215.19</v>
      </c>
      <c r="D1121">
        <f>-2416614 -4850272</f>
        <v>-7266886</v>
      </c>
      <c r="E1121" t="s">
        <v>10</v>
      </c>
      <c r="F1121" t="s">
        <v>11</v>
      </c>
      <c r="G1121" s="1">
        <v>-2416614</v>
      </c>
      <c r="H1121" s="1">
        <v>-4850272</v>
      </c>
    </row>
    <row r="1122" spans="1:8" x14ac:dyDescent="0.25">
      <c r="A1122" t="s">
        <v>8</v>
      </c>
      <c r="B1122" t="s">
        <v>9</v>
      </c>
      <c r="C1122">
        <v>215.2</v>
      </c>
      <c r="D1122">
        <f>-2416623 -4850277</f>
        <v>-7266900</v>
      </c>
      <c r="E1122" t="s">
        <v>10</v>
      </c>
      <c r="F1122" t="s">
        <v>11</v>
      </c>
      <c r="G1122" s="1">
        <v>-2416623</v>
      </c>
      <c r="H1122" s="1">
        <v>-4850277</v>
      </c>
    </row>
    <row r="1123" spans="1:8" x14ac:dyDescent="0.25">
      <c r="A1123" t="s">
        <v>8</v>
      </c>
      <c r="B1123" t="s">
        <v>9</v>
      </c>
      <c r="C1123">
        <v>215.21</v>
      </c>
      <c r="D1123">
        <f>-2416631 -4850284</f>
        <v>-7266915</v>
      </c>
      <c r="E1123" t="s">
        <v>10</v>
      </c>
      <c r="F1123" t="s">
        <v>11</v>
      </c>
      <c r="G1123" s="1">
        <v>-2416631</v>
      </c>
      <c r="H1123" s="1">
        <v>-4850284</v>
      </c>
    </row>
    <row r="1124" spans="1:8" x14ac:dyDescent="0.25">
      <c r="A1124" t="s">
        <v>8</v>
      </c>
      <c r="B1124" t="s">
        <v>9</v>
      </c>
      <c r="C1124">
        <v>215.22</v>
      </c>
      <c r="D1124">
        <f>-2416685 -4850349</f>
        <v>-7267034</v>
      </c>
      <c r="E1124" t="s">
        <v>10</v>
      </c>
      <c r="F1124" t="s">
        <v>11</v>
      </c>
      <c r="G1124" s="1">
        <v>-2416685</v>
      </c>
      <c r="H1124" s="1">
        <v>-4850349</v>
      </c>
    </row>
    <row r="1125" spans="1:8" x14ac:dyDescent="0.25">
      <c r="A1125" t="s">
        <v>8</v>
      </c>
      <c r="B1125" t="s">
        <v>9</v>
      </c>
      <c r="C1125">
        <v>215.23</v>
      </c>
      <c r="D1125">
        <f>-2416691 -4850358</f>
        <v>-7267049</v>
      </c>
      <c r="E1125" t="s">
        <v>10</v>
      </c>
      <c r="F1125" t="s">
        <v>11</v>
      </c>
      <c r="G1125" s="1">
        <v>-2416691</v>
      </c>
      <c r="H1125" s="1">
        <v>-4850358</v>
      </c>
    </row>
    <row r="1126" spans="1:8" x14ac:dyDescent="0.25">
      <c r="A1126" t="s">
        <v>8</v>
      </c>
      <c r="B1126" t="s">
        <v>9</v>
      </c>
      <c r="C1126">
        <v>215.24</v>
      </c>
      <c r="D1126">
        <f>-2416695 -4850366</f>
        <v>-7267061</v>
      </c>
      <c r="E1126" t="s">
        <v>10</v>
      </c>
      <c r="F1126" t="s">
        <v>11</v>
      </c>
      <c r="G1126" s="1">
        <v>-2416695</v>
      </c>
      <c r="H1126" s="1">
        <v>-4850366</v>
      </c>
    </row>
    <row r="1127" spans="1:8" x14ac:dyDescent="0.25">
      <c r="A1127" t="s">
        <v>8</v>
      </c>
      <c r="B1127" t="s">
        <v>9</v>
      </c>
      <c r="C1127">
        <v>215.25</v>
      </c>
      <c r="D1127">
        <f>-2416695 -4850367</f>
        <v>-7267062</v>
      </c>
      <c r="E1127" t="s">
        <v>10</v>
      </c>
      <c r="F1127" t="s">
        <v>11</v>
      </c>
      <c r="G1127" s="1">
        <v>-2416695</v>
      </c>
      <c r="H1127" s="1">
        <v>-4850367</v>
      </c>
    </row>
    <row r="1128" spans="1:8" x14ac:dyDescent="0.25">
      <c r="A1128" t="s">
        <v>8</v>
      </c>
      <c r="B1128" t="s">
        <v>9</v>
      </c>
      <c r="C1128">
        <v>215.26</v>
      </c>
      <c r="D1128">
        <f>-24167 -4850378</f>
        <v>-4874545</v>
      </c>
      <c r="E1128" t="s">
        <v>10</v>
      </c>
      <c r="F1128" t="s">
        <v>11</v>
      </c>
      <c r="G1128" s="1">
        <v>-24167</v>
      </c>
      <c r="H1128" s="1">
        <v>-4850378</v>
      </c>
    </row>
    <row r="1129" spans="1:8" x14ac:dyDescent="0.25">
      <c r="A1129" t="s">
        <v>8</v>
      </c>
      <c r="B1129" t="s">
        <v>9</v>
      </c>
      <c r="C1129">
        <v>215.27</v>
      </c>
      <c r="D1129">
        <f>-2416704 -4850401</f>
        <v>-7267105</v>
      </c>
      <c r="E1129" t="s">
        <v>10</v>
      </c>
      <c r="F1129" t="s">
        <v>11</v>
      </c>
      <c r="G1129" s="1">
        <v>-2416704</v>
      </c>
      <c r="H1129" s="1">
        <v>-4850401</v>
      </c>
    </row>
    <row r="1130" spans="1:8" x14ac:dyDescent="0.25">
      <c r="A1130" t="s">
        <v>8</v>
      </c>
      <c r="B1130" t="s">
        <v>9</v>
      </c>
      <c r="C1130">
        <v>215.28</v>
      </c>
      <c r="D1130">
        <f>-2416705 -4850404</f>
        <v>-7267109</v>
      </c>
      <c r="E1130" t="s">
        <v>10</v>
      </c>
      <c r="F1130" t="s">
        <v>11</v>
      </c>
      <c r="G1130" s="1">
        <v>-2416705</v>
      </c>
      <c r="H1130" s="1">
        <v>-4850404</v>
      </c>
    </row>
    <row r="1131" spans="1:8" x14ac:dyDescent="0.25">
      <c r="A1131" t="s">
        <v>8</v>
      </c>
      <c r="B1131" t="s">
        <v>9</v>
      </c>
      <c r="C1131">
        <v>215.29</v>
      </c>
      <c r="D1131">
        <f>-241671 -4850454</f>
        <v>-5092125</v>
      </c>
      <c r="E1131" t="s">
        <v>10</v>
      </c>
      <c r="F1131" t="s">
        <v>11</v>
      </c>
      <c r="G1131" s="1">
        <v>-241671</v>
      </c>
      <c r="H1131" s="1">
        <v>-4850454</v>
      </c>
    </row>
    <row r="1132" spans="1:8" x14ac:dyDescent="0.25">
      <c r="A1132" t="s">
        <v>8</v>
      </c>
      <c r="B1132" t="s">
        <v>9</v>
      </c>
      <c r="C1132">
        <v>215.3</v>
      </c>
      <c r="D1132">
        <f>-2416711 -4850457</f>
        <v>-7267168</v>
      </c>
      <c r="E1132" t="s">
        <v>10</v>
      </c>
      <c r="F1132" t="s">
        <v>11</v>
      </c>
      <c r="G1132" s="1">
        <v>-2416711</v>
      </c>
      <c r="H1132" s="1">
        <v>-4850457</v>
      </c>
    </row>
    <row r="1133" spans="1:8" x14ac:dyDescent="0.25">
      <c r="A1133" t="s">
        <v>8</v>
      </c>
      <c r="B1133" t="s">
        <v>9</v>
      </c>
      <c r="C1133">
        <v>215.31</v>
      </c>
      <c r="D1133">
        <f>-2416712 -4850468</f>
        <v>-7267180</v>
      </c>
      <c r="E1133" t="s">
        <v>10</v>
      </c>
      <c r="F1133" t="s">
        <v>11</v>
      </c>
      <c r="G1133" s="1">
        <v>-2416712</v>
      </c>
      <c r="H1133" s="1">
        <v>-4850468</v>
      </c>
    </row>
    <row r="1134" spans="1:8" x14ac:dyDescent="0.25">
      <c r="A1134" t="s">
        <v>8</v>
      </c>
      <c r="B1134" t="s">
        <v>9</v>
      </c>
      <c r="C1134">
        <v>215.32</v>
      </c>
      <c r="D1134">
        <f>-2416715 -4850479</f>
        <v>-7267194</v>
      </c>
      <c r="E1134" t="s">
        <v>10</v>
      </c>
      <c r="F1134" t="s">
        <v>11</v>
      </c>
      <c r="G1134" s="1">
        <v>-2416715</v>
      </c>
      <c r="H1134" s="1">
        <v>-4850479</v>
      </c>
    </row>
    <row r="1135" spans="1:8" x14ac:dyDescent="0.25">
      <c r="A1135" t="s">
        <v>8</v>
      </c>
      <c r="B1135" t="s">
        <v>9</v>
      </c>
      <c r="C1135">
        <v>215.33</v>
      </c>
      <c r="D1135">
        <f>-2416726 -4850499</f>
        <v>-7267225</v>
      </c>
      <c r="E1135" t="s">
        <v>10</v>
      </c>
      <c r="F1135" t="s">
        <v>11</v>
      </c>
      <c r="G1135" s="1">
        <v>-2416726</v>
      </c>
      <c r="H1135" s="1">
        <v>-4850499</v>
      </c>
    </row>
    <row r="1136" spans="1:8" x14ac:dyDescent="0.25">
      <c r="A1136" t="s">
        <v>8</v>
      </c>
      <c r="B1136" t="s">
        <v>9</v>
      </c>
      <c r="C1136">
        <v>215.34</v>
      </c>
      <c r="D1136">
        <f>-2416739 -4850514</f>
        <v>-7267253</v>
      </c>
      <c r="E1136" t="s">
        <v>10</v>
      </c>
      <c r="F1136" t="s">
        <v>11</v>
      </c>
      <c r="G1136" s="1">
        <v>-2416739</v>
      </c>
      <c r="H1136" s="1">
        <v>-4850514</v>
      </c>
    </row>
    <row r="1137" spans="1:8" x14ac:dyDescent="0.25">
      <c r="A1137" t="s">
        <v>8</v>
      </c>
      <c r="B1137" t="s">
        <v>9</v>
      </c>
      <c r="C1137">
        <v>215.35</v>
      </c>
      <c r="D1137">
        <f>-2416755 -4850527</f>
        <v>-7267282</v>
      </c>
      <c r="E1137" t="s">
        <v>10</v>
      </c>
      <c r="F1137" t="s">
        <v>11</v>
      </c>
      <c r="G1137" s="1">
        <v>-2416755</v>
      </c>
      <c r="H1137" s="1">
        <v>-4850527</v>
      </c>
    </row>
    <row r="1138" spans="1:8" x14ac:dyDescent="0.25">
      <c r="A1138" t="s">
        <v>8</v>
      </c>
      <c r="B1138" t="s">
        <v>9</v>
      </c>
      <c r="C1138">
        <v>215.36</v>
      </c>
      <c r="D1138">
        <f>-2416764 -4850533</f>
        <v>-7267297</v>
      </c>
      <c r="E1138" t="s">
        <v>10</v>
      </c>
      <c r="F1138" t="s">
        <v>11</v>
      </c>
      <c r="G1138" s="1">
        <v>-2416764</v>
      </c>
      <c r="H1138" s="1">
        <v>-4850533</v>
      </c>
    </row>
    <row r="1139" spans="1:8" x14ac:dyDescent="0.25">
      <c r="A1139" t="s">
        <v>8</v>
      </c>
      <c r="B1139" t="s">
        <v>9</v>
      </c>
      <c r="C1139">
        <v>215.37</v>
      </c>
      <c r="D1139">
        <f>-2416799 -4850561</f>
        <v>-7267360</v>
      </c>
      <c r="E1139" t="s">
        <v>10</v>
      </c>
      <c r="F1139" t="s">
        <v>11</v>
      </c>
      <c r="G1139" s="1">
        <v>-2416799</v>
      </c>
      <c r="H1139" s="1">
        <v>-4850561</v>
      </c>
    </row>
    <row r="1140" spans="1:8" x14ac:dyDescent="0.25">
      <c r="A1140" t="s">
        <v>8</v>
      </c>
      <c r="B1140" t="s">
        <v>9</v>
      </c>
      <c r="C1140">
        <v>215.38</v>
      </c>
      <c r="D1140">
        <f>-241682 -4850584</f>
        <v>-5092266</v>
      </c>
      <c r="E1140" t="s">
        <v>10</v>
      </c>
      <c r="F1140" t="s">
        <v>11</v>
      </c>
      <c r="G1140" s="1">
        <v>-241682</v>
      </c>
      <c r="H1140" s="1">
        <v>-4850584</v>
      </c>
    </row>
    <row r="1141" spans="1:8" x14ac:dyDescent="0.25">
      <c r="A1141" t="s">
        <v>8</v>
      </c>
      <c r="B1141" t="s">
        <v>9</v>
      </c>
      <c r="C1141">
        <v>215.39</v>
      </c>
      <c r="D1141">
        <f>-2416833 -4850595</f>
        <v>-7267428</v>
      </c>
      <c r="E1141" t="s">
        <v>10</v>
      </c>
      <c r="F1141" t="s">
        <v>11</v>
      </c>
      <c r="G1141" s="1">
        <v>-2416833</v>
      </c>
      <c r="H1141" s="1">
        <v>-4850595</v>
      </c>
    </row>
    <row r="1142" spans="1:8" x14ac:dyDescent="0.25">
      <c r="A1142" t="s">
        <v>8</v>
      </c>
      <c r="B1142" t="s">
        <v>9</v>
      </c>
      <c r="C1142">
        <v>215.4</v>
      </c>
      <c r="D1142">
        <f>-2416864 -4850617</f>
        <v>-7267481</v>
      </c>
      <c r="E1142" t="s">
        <v>10</v>
      </c>
      <c r="F1142" t="s">
        <v>11</v>
      </c>
      <c r="G1142" s="1">
        <v>-2416864</v>
      </c>
      <c r="H1142" s="1">
        <v>-4850617</v>
      </c>
    </row>
    <row r="1143" spans="1:8" x14ac:dyDescent="0.25">
      <c r="A1143" t="s">
        <v>8</v>
      </c>
      <c r="B1143" t="s">
        <v>9</v>
      </c>
      <c r="C1143">
        <v>215.41</v>
      </c>
      <c r="D1143">
        <f>-2416878 -4850629</f>
        <v>-7267507</v>
      </c>
      <c r="E1143" t="s">
        <v>10</v>
      </c>
      <c r="F1143" t="s">
        <v>11</v>
      </c>
      <c r="G1143" s="1">
        <v>-2416878</v>
      </c>
      <c r="H1143" s="1">
        <v>-4850629</v>
      </c>
    </row>
    <row r="1144" spans="1:8" x14ac:dyDescent="0.25">
      <c r="A1144" t="s">
        <v>8</v>
      </c>
      <c r="B1144" t="s">
        <v>9</v>
      </c>
      <c r="C1144">
        <v>215.42</v>
      </c>
      <c r="D1144">
        <f>-241689 -4850644</f>
        <v>-5092333</v>
      </c>
      <c r="E1144" t="s">
        <v>10</v>
      </c>
      <c r="F1144" t="s">
        <v>11</v>
      </c>
      <c r="G1144" s="1">
        <v>-241689</v>
      </c>
      <c r="H1144" s="1">
        <v>-4850644</v>
      </c>
    </row>
    <row r="1145" spans="1:8" x14ac:dyDescent="0.25">
      <c r="A1145" t="s">
        <v>8</v>
      </c>
      <c r="B1145" t="s">
        <v>9</v>
      </c>
      <c r="C1145">
        <v>215.43</v>
      </c>
      <c r="D1145">
        <f>-2416899 -4850659</f>
        <v>-7267558</v>
      </c>
      <c r="E1145" t="s">
        <v>10</v>
      </c>
      <c r="F1145" t="s">
        <v>11</v>
      </c>
      <c r="G1145" s="1">
        <v>-2416899</v>
      </c>
      <c r="H1145" s="1">
        <v>-4850659</v>
      </c>
    </row>
    <row r="1146" spans="1:8" x14ac:dyDescent="0.25">
      <c r="A1146" t="s">
        <v>8</v>
      </c>
      <c r="B1146" t="s">
        <v>9</v>
      </c>
      <c r="C1146">
        <v>215.44</v>
      </c>
      <c r="D1146">
        <f>-2416911 -4850683</f>
        <v>-7267594</v>
      </c>
      <c r="E1146" t="s">
        <v>10</v>
      </c>
      <c r="F1146" t="s">
        <v>11</v>
      </c>
      <c r="G1146" s="1">
        <v>-2416911</v>
      </c>
      <c r="H1146" s="1">
        <v>-4850683</v>
      </c>
    </row>
    <row r="1147" spans="1:8" x14ac:dyDescent="0.25">
      <c r="A1147" t="s">
        <v>8</v>
      </c>
      <c r="B1147" t="s">
        <v>9</v>
      </c>
      <c r="C1147">
        <v>215.45</v>
      </c>
      <c r="D1147">
        <f>-2416916 -4850691</f>
        <v>-7267607</v>
      </c>
      <c r="E1147" t="s">
        <v>10</v>
      </c>
      <c r="F1147" t="s">
        <v>11</v>
      </c>
      <c r="G1147" s="1">
        <v>-2416916</v>
      </c>
      <c r="H1147" s="1">
        <v>-4850691</v>
      </c>
    </row>
    <row r="1148" spans="1:8" x14ac:dyDescent="0.25">
      <c r="A1148" t="s">
        <v>8</v>
      </c>
      <c r="B1148" t="s">
        <v>9</v>
      </c>
      <c r="C1148">
        <v>215.46</v>
      </c>
      <c r="D1148">
        <f>-2416924 -4850698</f>
        <v>-7267622</v>
      </c>
      <c r="E1148" t="s">
        <v>10</v>
      </c>
      <c r="F1148" t="s">
        <v>11</v>
      </c>
      <c r="G1148" s="1">
        <v>-2416924</v>
      </c>
      <c r="H1148" s="1">
        <v>-4850698</v>
      </c>
    </row>
    <row r="1149" spans="1:8" x14ac:dyDescent="0.25">
      <c r="A1149" t="s">
        <v>8</v>
      </c>
      <c r="B1149" t="s">
        <v>9</v>
      </c>
      <c r="C1149">
        <v>215.47</v>
      </c>
      <c r="D1149">
        <f>-2416941 -485071</f>
        <v>-2902012</v>
      </c>
      <c r="E1149" t="s">
        <v>10</v>
      </c>
      <c r="F1149" t="s">
        <v>11</v>
      </c>
      <c r="G1149" s="1">
        <v>-2416941</v>
      </c>
      <c r="H1149" s="1">
        <v>-485071</v>
      </c>
    </row>
    <row r="1150" spans="1:8" x14ac:dyDescent="0.25">
      <c r="A1150" t="s">
        <v>8</v>
      </c>
      <c r="B1150" t="s">
        <v>9</v>
      </c>
      <c r="C1150">
        <v>215.48</v>
      </c>
      <c r="D1150">
        <f>-2416964 -4850724</f>
        <v>-7267688</v>
      </c>
      <c r="E1150" t="s">
        <v>10</v>
      </c>
      <c r="F1150" t="s">
        <v>11</v>
      </c>
      <c r="G1150" s="1">
        <v>-2416964</v>
      </c>
      <c r="H1150" s="1">
        <v>-4850724</v>
      </c>
    </row>
    <row r="1151" spans="1:8" x14ac:dyDescent="0.25">
      <c r="A1151" t="s">
        <v>8</v>
      </c>
      <c r="B1151" t="s">
        <v>9</v>
      </c>
      <c r="C1151">
        <v>215.49</v>
      </c>
      <c r="D1151">
        <f>-2416965 -4850724</f>
        <v>-7267689</v>
      </c>
      <c r="E1151" t="s">
        <v>10</v>
      </c>
      <c r="F1151" t="s">
        <v>11</v>
      </c>
      <c r="G1151" s="1">
        <v>-2416965</v>
      </c>
      <c r="H1151" s="1">
        <v>-4850724</v>
      </c>
    </row>
    <row r="1152" spans="1:8" x14ac:dyDescent="0.25">
      <c r="A1152" t="s">
        <v>8</v>
      </c>
      <c r="B1152" t="s">
        <v>9</v>
      </c>
      <c r="C1152">
        <v>215.5</v>
      </c>
      <c r="D1152">
        <f>-2416973 -4850729</f>
        <v>-7267702</v>
      </c>
      <c r="E1152" t="s">
        <v>10</v>
      </c>
      <c r="F1152" t="s">
        <v>11</v>
      </c>
      <c r="G1152" s="1">
        <v>-2416973</v>
      </c>
      <c r="H1152" s="1">
        <v>-4850729</v>
      </c>
    </row>
    <row r="1153" spans="1:8" x14ac:dyDescent="0.25">
      <c r="A1153" t="s">
        <v>8</v>
      </c>
      <c r="B1153" t="s">
        <v>9</v>
      </c>
      <c r="C1153">
        <v>215.51</v>
      </c>
      <c r="D1153">
        <f>-2416985 -4850733</f>
        <v>-7267718</v>
      </c>
      <c r="E1153" t="s">
        <v>10</v>
      </c>
      <c r="F1153" t="s">
        <v>11</v>
      </c>
      <c r="G1153" s="1">
        <v>-2416985</v>
      </c>
      <c r="H1153" s="1">
        <v>-4850733</v>
      </c>
    </row>
    <row r="1154" spans="1:8" x14ac:dyDescent="0.25">
      <c r="A1154" t="s">
        <v>8</v>
      </c>
      <c r="B1154" t="s">
        <v>9</v>
      </c>
      <c r="C1154">
        <v>215.52</v>
      </c>
      <c r="D1154">
        <f>-2416996 -4850734</f>
        <v>-7267730</v>
      </c>
      <c r="E1154" t="s">
        <v>10</v>
      </c>
      <c r="F1154" t="s">
        <v>11</v>
      </c>
      <c r="G1154" s="1">
        <v>-2416996</v>
      </c>
      <c r="H1154" s="1">
        <v>-4850734</v>
      </c>
    </row>
    <row r="1155" spans="1:8" x14ac:dyDescent="0.25">
      <c r="A1155" t="s">
        <v>8</v>
      </c>
      <c r="B1155" t="s">
        <v>9</v>
      </c>
      <c r="C1155">
        <v>215.53</v>
      </c>
      <c r="D1155">
        <f>-2417011 -4850733</f>
        <v>-7267744</v>
      </c>
      <c r="E1155" t="s">
        <v>10</v>
      </c>
      <c r="F1155" t="s">
        <v>11</v>
      </c>
      <c r="G1155" s="1">
        <v>-2417011</v>
      </c>
      <c r="H1155" s="1">
        <v>-4850733</v>
      </c>
    </row>
    <row r="1156" spans="1:8" x14ac:dyDescent="0.25">
      <c r="A1156" t="s">
        <v>8</v>
      </c>
      <c r="B1156" t="s">
        <v>9</v>
      </c>
      <c r="C1156">
        <v>215.54</v>
      </c>
      <c r="D1156">
        <f>-2417021 -4850731</f>
        <v>-7267752</v>
      </c>
      <c r="E1156" t="s">
        <v>10</v>
      </c>
      <c r="F1156" t="s">
        <v>11</v>
      </c>
      <c r="G1156" s="1">
        <v>-2417021</v>
      </c>
      <c r="H1156" s="1">
        <v>-4850731</v>
      </c>
    </row>
    <row r="1157" spans="1:8" x14ac:dyDescent="0.25">
      <c r="A1157" t="s">
        <v>8</v>
      </c>
      <c r="B1157" t="s">
        <v>9</v>
      </c>
      <c r="C1157">
        <v>215.55</v>
      </c>
      <c r="D1157">
        <f>-2417032 -4850727</f>
        <v>-7267759</v>
      </c>
      <c r="E1157" t="s">
        <v>10</v>
      </c>
      <c r="F1157" t="s">
        <v>11</v>
      </c>
      <c r="G1157" s="1">
        <v>-2417032</v>
      </c>
      <c r="H1157" s="1">
        <v>-4850727</v>
      </c>
    </row>
    <row r="1158" spans="1:8" x14ac:dyDescent="0.25">
      <c r="A1158" t="s">
        <v>8</v>
      </c>
      <c r="B1158" t="s">
        <v>9</v>
      </c>
      <c r="C1158">
        <v>215.56</v>
      </c>
      <c r="D1158">
        <f>-2417034 -4850725</f>
        <v>-7267759</v>
      </c>
      <c r="E1158" t="s">
        <v>10</v>
      </c>
      <c r="F1158" t="s">
        <v>11</v>
      </c>
      <c r="G1158" s="1">
        <v>-2417034</v>
      </c>
      <c r="H1158" s="1">
        <v>-4850725</v>
      </c>
    </row>
    <row r="1159" spans="1:8" x14ac:dyDescent="0.25">
      <c r="A1159" t="s">
        <v>8</v>
      </c>
      <c r="B1159" t="s">
        <v>9</v>
      </c>
      <c r="C1159">
        <v>215.57</v>
      </c>
      <c r="D1159">
        <f>-2417035 -4850725</f>
        <v>-7267760</v>
      </c>
      <c r="E1159" t="s">
        <v>10</v>
      </c>
      <c r="F1159" t="s">
        <v>11</v>
      </c>
      <c r="G1159" s="1">
        <v>-2417035</v>
      </c>
      <c r="H1159" s="1">
        <v>-4850725</v>
      </c>
    </row>
    <row r="1160" spans="1:8" x14ac:dyDescent="0.25">
      <c r="A1160" t="s">
        <v>8</v>
      </c>
      <c r="B1160" t="s">
        <v>9</v>
      </c>
      <c r="C1160">
        <v>215.58</v>
      </c>
      <c r="D1160">
        <f>-241705 -4850715</f>
        <v>-5092420</v>
      </c>
      <c r="E1160" t="s">
        <v>10</v>
      </c>
      <c r="F1160" t="s">
        <v>11</v>
      </c>
      <c r="G1160" s="1">
        <v>-241705</v>
      </c>
      <c r="H1160" s="1">
        <v>-4850715</v>
      </c>
    </row>
    <row r="1161" spans="1:8" x14ac:dyDescent="0.25">
      <c r="A1161" t="s">
        <v>8</v>
      </c>
      <c r="B1161" t="s">
        <v>9</v>
      </c>
      <c r="C1161">
        <v>215.59</v>
      </c>
      <c r="D1161">
        <f>-241705 -4850714</f>
        <v>-5092419</v>
      </c>
      <c r="E1161" t="s">
        <v>10</v>
      </c>
      <c r="F1161" t="s">
        <v>11</v>
      </c>
      <c r="G1161" s="1">
        <v>-241705</v>
      </c>
      <c r="H1161" s="1">
        <v>-4850714</v>
      </c>
    </row>
    <row r="1162" spans="1:8" x14ac:dyDescent="0.25">
      <c r="A1162" t="s">
        <v>8</v>
      </c>
      <c r="B1162" t="s">
        <v>9</v>
      </c>
      <c r="C1162">
        <v>215.6</v>
      </c>
      <c r="D1162">
        <f>-2417061 -4850705</f>
        <v>-7267766</v>
      </c>
      <c r="E1162" t="s">
        <v>10</v>
      </c>
      <c r="F1162" t="s">
        <v>11</v>
      </c>
      <c r="G1162" s="1">
        <v>-2417061</v>
      </c>
      <c r="H1162" s="1">
        <v>-4850705</v>
      </c>
    </row>
    <row r="1163" spans="1:8" x14ac:dyDescent="0.25">
      <c r="A1163" t="s">
        <v>8</v>
      </c>
      <c r="B1163" t="s">
        <v>9</v>
      </c>
      <c r="C1163">
        <v>215.61</v>
      </c>
      <c r="D1163">
        <f>-2417085 -4850689</f>
        <v>-7267774</v>
      </c>
      <c r="E1163" t="s">
        <v>10</v>
      </c>
      <c r="F1163" t="s">
        <v>11</v>
      </c>
      <c r="G1163" s="1">
        <v>-2417085</v>
      </c>
      <c r="H1163" s="1">
        <v>-4850689</v>
      </c>
    </row>
    <row r="1164" spans="1:8" x14ac:dyDescent="0.25">
      <c r="A1164" t="s">
        <v>8</v>
      </c>
      <c r="B1164" t="s">
        <v>9</v>
      </c>
      <c r="C1164">
        <v>215.62</v>
      </c>
      <c r="D1164">
        <f>-2417098 -4850683</f>
        <v>-7267781</v>
      </c>
      <c r="E1164" t="s">
        <v>10</v>
      </c>
      <c r="F1164" t="s">
        <v>11</v>
      </c>
      <c r="G1164" s="1">
        <v>-2417098</v>
      </c>
      <c r="H1164" s="1">
        <v>-4850683</v>
      </c>
    </row>
    <row r="1165" spans="1:8" x14ac:dyDescent="0.25">
      <c r="A1165" t="s">
        <v>8</v>
      </c>
      <c r="B1165" t="s">
        <v>9</v>
      </c>
      <c r="C1165">
        <v>215.63</v>
      </c>
      <c r="D1165">
        <f>-2417143 -4850667</f>
        <v>-7267810</v>
      </c>
      <c r="E1165" t="s">
        <v>10</v>
      </c>
      <c r="F1165" t="s">
        <v>11</v>
      </c>
      <c r="G1165" s="1">
        <v>-2417143</v>
      </c>
      <c r="H1165" s="1">
        <v>-4850667</v>
      </c>
    </row>
    <row r="1166" spans="1:8" x14ac:dyDescent="0.25">
      <c r="A1166" t="s">
        <v>8</v>
      </c>
      <c r="B1166" t="s">
        <v>9</v>
      </c>
      <c r="C1166">
        <v>215.64</v>
      </c>
      <c r="D1166">
        <f>-2417151 -4850663</f>
        <v>-7267814</v>
      </c>
      <c r="E1166" t="s">
        <v>10</v>
      </c>
      <c r="F1166" t="s">
        <v>11</v>
      </c>
      <c r="G1166" s="1">
        <v>-2417151</v>
      </c>
      <c r="H1166" s="1">
        <v>-4850663</v>
      </c>
    </row>
    <row r="1167" spans="1:8" x14ac:dyDescent="0.25">
      <c r="A1167" t="s">
        <v>8</v>
      </c>
      <c r="B1167" t="s">
        <v>9</v>
      </c>
      <c r="C1167">
        <v>215.65</v>
      </c>
      <c r="D1167">
        <f>-2417196 -4850646</f>
        <v>-7267842</v>
      </c>
      <c r="E1167" t="s">
        <v>10</v>
      </c>
      <c r="F1167" t="s">
        <v>11</v>
      </c>
      <c r="G1167" s="1">
        <v>-2417196</v>
      </c>
      <c r="H1167" s="1">
        <v>-4850646</v>
      </c>
    </row>
    <row r="1168" spans="1:8" x14ac:dyDescent="0.25">
      <c r="A1168" t="s">
        <v>8</v>
      </c>
      <c r="B1168" t="s">
        <v>9</v>
      </c>
      <c r="C1168">
        <v>215.66</v>
      </c>
      <c r="D1168">
        <f>-2417207 -4850643</f>
        <v>-7267850</v>
      </c>
      <c r="E1168" t="s">
        <v>10</v>
      </c>
      <c r="F1168" t="s">
        <v>11</v>
      </c>
      <c r="G1168" s="1">
        <v>-2417207</v>
      </c>
      <c r="H1168" s="1">
        <v>-4850643</v>
      </c>
    </row>
    <row r="1169" spans="1:8" x14ac:dyDescent="0.25">
      <c r="A1169" t="s">
        <v>8</v>
      </c>
      <c r="B1169" t="s">
        <v>9</v>
      </c>
      <c r="C1169">
        <v>215.67</v>
      </c>
      <c r="D1169">
        <f>-2417223 -4850642</f>
        <v>-7267865</v>
      </c>
      <c r="E1169" t="s">
        <v>10</v>
      </c>
      <c r="F1169" t="s">
        <v>11</v>
      </c>
      <c r="G1169" s="1">
        <v>-2417223</v>
      </c>
      <c r="H1169" s="1">
        <v>-4850642</v>
      </c>
    </row>
    <row r="1170" spans="1:8" x14ac:dyDescent="0.25">
      <c r="A1170" t="s">
        <v>8</v>
      </c>
      <c r="B1170" t="s">
        <v>9</v>
      </c>
      <c r="C1170">
        <v>215.68</v>
      </c>
      <c r="D1170">
        <f>-2417255 -4850653</f>
        <v>-7267908</v>
      </c>
      <c r="E1170" t="s">
        <v>10</v>
      </c>
      <c r="F1170" t="s">
        <v>11</v>
      </c>
      <c r="G1170" s="1">
        <v>-2417255</v>
      </c>
      <c r="H1170" s="1">
        <v>-4850653</v>
      </c>
    </row>
    <row r="1171" spans="1:8" x14ac:dyDescent="0.25">
      <c r="A1171" t="s">
        <v>8</v>
      </c>
      <c r="B1171" t="s">
        <v>9</v>
      </c>
      <c r="C1171">
        <v>215.69</v>
      </c>
      <c r="D1171">
        <f>-2417307 -4850664</f>
        <v>-7267971</v>
      </c>
      <c r="E1171" t="s">
        <v>10</v>
      </c>
      <c r="F1171" t="s">
        <v>11</v>
      </c>
      <c r="G1171" s="1">
        <v>-2417307</v>
      </c>
      <c r="H1171" s="1">
        <v>-4850664</v>
      </c>
    </row>
    <row r="1172" spans="1:8" x14ac:dyDescent="0.25">
      <c r="A1172" t="s">
        <v>8</v>
      </c>
      <c r="B1172" t="s">
        <v>9</v>
      </c>
      <c r="C1172">
        <v>215.7</v>
      </c>
      <c r="D1172">
        <f>-2417337 -4850672</f>
        <v>-7268009</v>
      </c>
      <c r="E1172" t="s">
        <v>10</v>
      </c>
      <c r="F1172" t="s">
        <v>11</v>
      </c>
      <c r="G1172" s="1">
        <v>-2417337</v>
      </c>
      <c r="H1172" s="1">
        <v>-4850672</v>
      </c>
    </row>
    <row r="1173" spans="1:8" x14ac:dyDescent="0.25">
      <c r="A1173" t="s">
        <v>8</v>
      </c>
      <c r="B1173" t="s">
        <v>9</v>
      </c>
      <c r="C1173">
        <v>215.71</v>
      </c>
      <c r="D1173">
        <f>-241739 -4850682</f>
        <v>-5092421</v>
      </c>
      <c r="E1173" t="s">
        <v>10</v>
      </c>
      <c r="F1173" t="s">
        <v>11</v>
      </c>
      <c r="G1173" s="1">
        <v>-241739</v>
      </c>
      <c r="H1173" s="1">
        <v>-4850682</v>
      </c>
    </row>
    <row r="1174" spans="1:8" x14ac:dyDescent="0.25">
      <c r="A1174" t="s">
        <v>8</v>
      </c>
      <c r="B1174" t="s">
        <v>9</v>
      </c>
      <c r="C1174">
        <v>215.72</v>
      </c>
      <c r="D1174">
        <f>-2417443 -4850699</f>
        <v>-7268142</v>
      </c>
      <c r="E1174" t="s">
        <v>10</v>
      </c>
      <c r="F1174" t="s">
        <v>11</v>
      </c>
      <c r="G1174" s="1">
        <v>-2417443</v>
      </c>
      <c r="H1174" s="1">
        <v>-4850699</v>
      </c>
    </row>
    <row r="1175" spans="1:8" x14ac:dyDescent="0.25">
      <c r="A1175" t="s">
        <v>8</v>
      </c>
      <c r="B1175" t="s">
        <v>9</v>
      </c>
      <c r="C1175">
        <v>215.73</v>
      </c>
      <c r="D1175">
        <f>-2417465 -4850701</f>
        <v>-7268166</v>
      </c>
      <c r="E1175" t="s">
        <v>10</v>
      </c>
      <c r="F1175" t="s">
        <v>11</v>
      </c>
      <c r="G1175" s="1">
        <v>-2417465</v>
      </c>
      <c r="H1175" s="1">
        <v>-4850701</v>
      </c>
    </row>
    <row r="1176" spans="1:8" x14ac:dyDescent="0.25">
      <c r="A1176" t="s">
        <v>8</v>
      </c>
      <c r="B1176" t="s">
        <v>9</v>
      </c>
      <c r="C1176">
        <v>215.74</v>
      </c>
      <c r="D1176">
        <f>-2417563 -4850697</f>
        <v>-7268260</v>
      </c>
      <c r="E1176" t="s">
        <v>10</v>
      </c>
      <c r="F1176" t="s">
        <v>11</v>
      </c>
      <c r="G1176" s="1">
        <v>-2417563</v>
      </c>
      <c r="H1176" s="1">
        <v>-4850697</v>
      </c>
    </row>
    <row r="1177" spans="1:8" x14ac:dyDescent="0.25">
      <c r="A1177" t="s">
        <v>8</v>
      </c>
      <c r="B1177" t="s">
        <v>9</v>
      </c>
      <c r="C1177">
        <v>215.75</v>
      </c>
      <c r="D1177">
        <f>-2417654 -48507</f>
        <v>-2466161</v>
      </c>
      <c r="E1177" t="s">
        <v>10</v>
      </c>
      <c r="F1177" t="s">
        <v>11</v>
      </c>
      <c r="G1177" s="1">
        <v>-2417654</v>
      </c>
      <c r="H1177" s="1">
        <v>-48507</v>
      </c>
    </row>
    <row r="1178" spans="1:8" x14ac:dyDescent="0.25">
      <c r="A1178" t="s">
        <v>8</v>
      </c>
      <c r="B1178" t="s">
        <v>9</v>
      </c>
      <c r="C1178">
        <v>215.76</v>
      </c>
      <c r="D1178">
        <f>-2417879 -4850796</f>
        <v>-7268675</v>
      </c>
      <c r="E1178" t="s">
        <v>10</v>
      </c>
      <c r="F1178" t="s">
        <v>11</v>
      </c>
      <c r="G1178" s="1">
        <v>-2417879</v>
      </c>
      <c r="H1178" s="1">
        <v>-4850796</v>
      </c>
    </row>
    <row r="1179" spans="1:8" x14ac:dyDescent="0.25">
      <c r="A1179" t="s">
        <v>8</v>
      </c>
      <c r="B1179" t="s">
        <v>9</v>
      </c>
      <c r="C1179">
        <v>215.77</v>
      </c>
      <c r="D1179">
        <f>-241788 -4850796</f>
        <v>-5092584</v>
      </c>
      <c r="E1179" t="s">
        <v>10</v>
      </c>
      <c r="F1179" t="s">
        <v>11</v>
      </c>
      <c r="G1179" s="1">
        <v>-241788</v>
      </c>
      <c r="H1179" s="1">
        <v>-4850796</v>
      </c>
    </row>
    <row r="1180" spans="1:8" x14ac:dyDescent="0.25">
      <c r="A1180" t="s">
        <v>8</v>
      </c>
      <c r="B1180" t="s">
        <v>9</v>
      </c>
      <c r="C1180">
        <v>215.78</v>
      </c>
      <c r="D1180">
        <f>-2417886 -48508</f>
        <v>-2466394</v>
      </c>
      <c r="E1180" t="s">
        <v>10</v>
      </c>
      <c r="F1180" t="s">
        <v>11</v>
      </c>
      <c r="G1180" s="1">
        <v>-2417886</v>
      </c>
      <c r="H1180" s="1">
        <v>-48508</v>
      </c>
    </row>
    <row r="1181" spans="1:8" x14ac:dyDescent="0.25">
      <c r="A1181" t="s">
        <v>8</v>
      </c>
      <c r="B1181" t="s">
        <v>9</v>
      </c>
      <c r="C1181">
        <v>215.79</v>
      </c>
      <c r="D1181">
        <f>-2417893 -4850807</f>
        <v>-7268700</v>
      </c>
      <c r="E1181" t="s">
        <v>10</v>
      </c>
      <c r="F1181" t="s">
        <v>11</v>
      </c>
      <c r="G1181" s="1">
        <v>-2417893</v>
      </c>
      <c r="H1181" s="1">
        <v>-4850807</v>
      </c>
    </row>
    <row r="1182" spans="1:8" x14ac:dyDescent="0.25">
      <c r="A1182" t="s">
        <v>8</v>
      </c>
      <c r="B1182" t="s">
        <v>9</v>
      </c>
      <c r="C1182">
        <v>215.8</v>
      </c>
      <c r="D1182">
        <f>-2417899 -4850816</f>
        <v>-7268715</v>
      </c>
      <c r="E1182" t="s">
        <v>10</v>
      </c>
      <c r="F1182" t="s">
        <v>11</v>
      </c>
      <c r="G1182" s="1">
        <v>-2417899</v>
      </c>
      <c r="H1182" s="1">
        <v>-4850816</v>
      </c>
    </row>
    <row r="1183" spans="1:8" x14ac:dyDescent="0.25">
      <c r="A1183" t="s">
        <v>8</v>
      </c>
      <c r="B1183" t="s">
        <v>9</v>
      </c>
      <c r="C1183">
        <v>215.81</v>
      </c>
      <c r="D1183">
        <f>-2417906 -4850835</f>
        <v>-7268741</v>
      </c>
      <c r="E1183" t="s">
        <v>10</v>
      </c>
      <c r="F1183" t="s">
        <v>11</v>
      </c>
      <c r="G1183" s="1">
        <v>-2417906</v>
      </c>
      <c r="H1183" s="1">
        <v>-4850835</v>
      </c>
    </row>
    <row r="1184" spans="1:8" x14ac:dyDescent="0.25">
      <c r="A1184" t="s">
        <v>8</v>
      </c>
      <c r="B1184" t="s">
        <v>9</v>
      </c>
      <c r="C1184">
        <v>215.82</v>
      </c>
      <c r="D1184">
        <f>-2417917 -4850858</f>
        <v>-7268775</v>
      </c>
      <c r="E1184" t="s">
        <v>10</v>
      </c>
      <c r="F1184" t="s">
        <v>11</v>
      </c>
      <c r="G1184" s="1">
        <v>-2417917</v>
      </c>
      <c r="H1184" s="1">
        <v>-4850858</v>
      </c>
    </row>
    <row r="1185" spans="1:8" x14ac:dyDescent="0.25">
      <c r="A1185" t="s">
        <v>8</v>
      </c>
      <c r="B1185" t="s">
        <v>9</v>
      </c>
      <c r="C1185">
        <v>215.83</v>
      </c>
      <c r="D1185">
        <f>-2417931 -4850882</f>
        <v>-7268813</v>
      </c>
      <c r="E1185" t="s">
        <v>10</v>
      </c>
      <c r="F1185" t="s">
        <v>11</v>
      </c>
      <c r="G1185" s="1">
        <v>-2417931</v>
      </c>
      <c r="H1185" s="1">
        <v>-4850882</v>
      </c>
    </row>
    <row r="1186" spans="1:8" x14ac:dyDescent="0.25">
      <c r="A1186" t="s">
        <v>8</v>
      </c>
      <c r="B1186" t="s">
        <v>9</v>
      </c>
      <c r="C1186">
        <v>215.84</v>
      </c>
      <c r="D1186">
        <f>-2417939 -4850893</f>
        <v>-7268832</v>
      </c>
      <c r="E1186" t="s">
        <v>10</v>
      </c>
      <c r="F1186" t="s">
        <v>11</v>
      </c>
      <c r="G1186" s="1">
        <v>-2417939</v>
      </c>
      <c r="H1186" s="1">
        <v>-4850893</v>
      </c>
    </row>
    <row r="1187" spans="1:8" x14ac:dyDescent="0.25">
      <c r="A1187" t="s">
        <v>8</v>
      </c>
      <c r="B1187" t="s">
        <v>9</v>
      </c>
      <c r="C1187">
        <v>215.85</v>
      </c>
      <c r="D1187">
        <f>-2417945 -4850904</f>
        <v>-7268849</v>
      </c>
      <c r="E1187" t="s">
        <v>10</v>
      </c>
      <c r="F1187" t="s">
        <v>11</v>
      </c>
      <c r="G1187" s="1">
        <v>-2417945</v>
      </c>
      <c r="H1187" s="1">
        <v>-4850904</v>
      </c>
    </row>
    <row r="1188" spans="1:8" x14ac:dyDescent="0.25">
      <c r="A1188" t="s">
        <v>8</v>
      </c>
      <c r="B1188" t="s">
        <v>9</v>
      </c>
      <c r="C1188">
        <v>215.86</v>
      </c>
      <c r="D1188">
        <f>-2417966 -4850936</f>
        <v>-7268902</v>
      </c>
      <c r="E1188" t="s">
        <v>10</v>
      </c>
      <c r="F1188" t="s">
        <v>11</v>
      </c>
      <c r="G1188" s="1">
        <v>-2417966</v>
      </c>
      <c r="H1188" s="1">
        <v>-4850936</v>
      </c>
    </row>
    <row r="1189" spans="1:8" x14ac:dyDescent="0.25">
      <c r="A1189" t="s">
        <v>8</v>
      </c>
      <c r="B1189" t="s">
        <v>9</v>
      </c>
      <c r="C1189">
        <v>215.87</v>
      </c>
      <c r="D1189">
        <f>-2417969 -4850945</f>
        <v>-7268914</v>
      </c>
      <c r="E1189" t="s">
        <v>10</v>
      </c>
      <c r="F1189" t="s">
        <v>11</v>
      </c>
      <c r="G1189" s="1">
        <v>-2417969</v>
      </c>
      <c r="H1189" s="1">
        <v>-4850945</v>
      </c>
    </row>
    <row r="1190" spans="1:8" x14ac:dyDescent="0.25">
      <c r="A1190" t="s">
        <v>8</v>
      </c>
      <c r="B1190" t="s">
        <v>9</v>
      </c>
      <c r="C1190">
        <v>215.88</v>
      </c>
      <c r="D1190">
        <f>-2417971 -4850955</f>
        <v>-7268926</v>
      </c>
      <c r="E1190" t="s">
        <v>10</v>
      </c>
      <c r="F1190" t="s">
        <v>11</v>
      </c>
      <c r="G1190" s="1">
        <v>-2417971</v>
      </c>
      <c r="H1190" s="1">
        <v>-4850955</v>
      </c>
    </row>
    <row r="1191" spans="1:8" x14ac:dyDescent="0.25">
      <c r="A1191" t="s">
        <v>8</v>
      </c>
      <c r="B1191" t="s">
        <v>9</v>
      </c>
      <c r="C1191">
        <v>215.89</v>
      </c>
      <c r="D1191">
        <f>-2417972 -4850965</f>
        <v>-7268937</v>
      </c>
      <c r="E1191" t="s">
        <v>10</v>
      </c>
      <c r="F1191" t="s">
        <v>11</v>
      </c>
      <c r="G1191" s="1">
        <v>-2417972</v>
      </c>
      <c r="H1191" s="1">
        <v>-4850965</v>
      </c>
    </row>
    <row r="1192" spans="1:8" x14ac:dyDescent="0.25">
      <c r="A1192" t="s">
        <v>8</v>
      </c>
      <c r="B1192" t="s">
        <v>9</v>
      </c>
      <c r="C1192">
        <v>215.9</v>
      </c>
      <c r="D1192">
        <f>-2417972 -4851001</f>
        <v>-7268973</v>
      </c>
      <c r="E1192" t="s">
        <v>10</v>
      </c>
      <c r="F1192" t="s">
        <v>11</v>
      </c>
      <c r="G1192" s="1">
        <v>-2417972</v>
      </c>
      <c r="H1192" s="1">
        <v>-4851001</v>
      </c>
    </row>
    <row r="1193" spans="1:8" x14ac:dyDescent="0.25">
      <c r="A1193" t="s">
        <v>8</v>
      </c>
      <c r="B1193" t="s">
        <v>9</v>
      </c>
      <c r="C1193">
        <v>215.91</v>
      </c>
      <c r="D1193">
        <f>-2417971 -4851005</f>
        <v>-7268976</v>
      </c>
      <c r="E1193" t="s">
        <v>10</v>
      </c>
      <c r="F1193" t="s">
        <v>11</v>
      </c>
      <c r="G1193" s="1">
        <v>-2417971</v>
      </c>
      <c r="H1193" s="1">
        <v>-4851005</v>
      </c>
    </row>
    <row r="1194" spans="1:8" x14ac:dyDescent="0.25">
      <c r="A1194" t="s">
        <v>8</v>
      </c>
      <c r="B1194" t="s">
        <v>9</v>
      </c>
      <c r="C1194">
        <v>215.92</v>
      </c>
      <c r="D1194">
        <f>-2417971 -485103</f>
        <v>-2903074</v>
      </c>
      <c r="E1194" t="s">
        <v>10</v>
      </c>
      <c r="F1194" t="s">
        <v>11</v>
      </c>
      <c r="G1194" s="1">
        <v>-2417971</v>
      </c>
      <c r="H1194" s="1">
        <v>-485103</v>
      </c>
    </row>
    <row r="1195" spans="1:8" x14ac:dyDescent="0.25">
      <c r="A1195" t="s">
        <v>8</v>
      </c>
      <c r="B1195" t="s">
        <v>9</v>
      </c>
      <c r="C1195">
        <v>215.93</v>
      </c>
      <c r="D1195">
        <f>-2417973 -4851039</f>
        <v>-7269012</v>
      </c>
      <c r="E1195" t="s">
        <v>10</v>
      </c>
      <c r="F1195" t="s">
        <v>11</v>
      </c>
      <c r="G1195" s="1">
        <v>-2417973</v>
      </c>
      <c r="H1195" s="1">
        <v>-4851039</v>
      </c>
    </row>
    <row r="1196" spans="1:8" x14ac:dyDescent="0.25">
      <c r="A1196" t="s">
        <v>8</v>
      </c>
      <c r="B1196" t="s">
        <v>9</v>
      </c>
      <c r="C1196">
        <v>215.94</v>
      </c>
      <c r="D1196">
        <f>-2417974 -485105</f>
        <v>-2903079</v>
      </c>
      <c r="E1196" t="s">
        <v>10</v>
      </c>
      <c r="F1196" t="s">
        <v>11</v>
      </c>
      <c r="G1196" s="1">
        <v>-2417974</v>
      </c>
      <c r="H1196" s="1">
        <v>-485105</v>
      </c>
    </row>
    <row r="1197" spans="1:8" x14ac:dyDescent="0.25">
      <c r="A1197" t="s">
        <v>8</v>
      </c>
      <c r="B1197" t="s">
        <v>9</v>
      </c>
      <c r="C1197">
        <v>215.95</v>
      </c>
      <c r="D1197">
        <f>-241798 -4851077</f>
        <v>-5092875</v>
      </c>
      <c r="E1197" t="s">
        <v>10</v>
      </c>
      <c r="F1197" t="s">
        <v>11</v>
      </c>
      <c r="G1197" s="1">
        <v>-241798</v>
      </c>
      <c r="H1197" s="1">
        <v>-4851077</v>
      </c>
    </row>
    <row r="1198" spans="1:8" x14ac:dyDescent="0.25">
      <c r="A1198" t="s">
        <v>8</v>
      </c>
      <c r="B1198" t="s">
        <v>9</v>
      </c>
      <c r="C1198">
        <v>215.96</v>
      </c>
      <c r="D1198">
        <f>-2417984 -4851083</f>
        <v>-7269067</v>
      </c>
      <c r="E1198" t="s">
        <v>10</v>
      </c>
      <c r="F1198" t="s">
        <v>11</v>
      </c>
      <c r="G1198" s="1">
        <v>-2417984</v>
      </c>
      <c r="H1198" s="1">
        <v>-4851083</v>
      </c>
    </row>
    <row r="1199" spans="1:8" x14ac:dyDescent="0.25">
      <c r="A1199" t="s">
        <v>8</v>
      </c>
      <c r="B1199" t="s">
        <v>9</v>
      </c>
      <c r="C1199">
        <v>215.97</v>
      </c>
      <c r="D1199">
        <f>-2417999 -4851101</f>
        <v>-7269100</v>
      </c>
      <c r="E1199" t="s">
        <v>10</v>
      </c>
      <c r="F1199" t="s">
        <v>11</v>
      </c>
      <c r="G1199" s="1">
        <v>-2417999</v>
      </c>
      <c r="H1199" s="1">
        <v>-4851101</v>
      </c>
    </row>
    <row r="1200" spans="1:8" x14ac:dyDescent="0.25">
      <c r="A1200" t="s">
        <v>8</v>
      </c>
      <c r="B1200" t="s">
        <v>9</v>
      </c>
      <c r="C1200">
        <v>215.98</v>
      </c>
      <c r="D1200">
        <f>-2418006 -4851106</f>
        <v>-7269112</v>
      </c>
      <c r="E1200" t="s">
        <v>10</v>
      </c>
      <c r="F1200" t="s">
        <v>11</v>
      </c>
      <c r="G1200" s="1">
        <v>-2418006</v>
      </c>
      <c r="H1200" s="1">
        <v>-4851106</v>
      </c>
    </row>
    <row r="1201" spans="1:8" x14ac:dyDescent="0.25">
      <c r="A1201" t="s">
        <v>8</v>
      </c>
      <c r="B1201" t="s">
        <v>9</v>
      </c>
      <c r="C1201">
        <v>215.99</v>
      </c>
      <c r="D1201">
        <f>-2418012 -4851109</f>
        <v>-7269121</v>
      </c>
      <c r="E1201" t="s">
        <v>10</v>
      </c>
      <c r="F1201" t="s">
        <v>11</v>
      </c>
      <c r="G1201" s="1">
        <v>-2418012</v>
      </c>
      <c r="H1201" s="1">
        <v>-4851109</v>
      </c>
    </row>
    <row r="1202" spans="1:8" x14ac:dyDescent="0.25">
      <c r="A1202" t="s">
        <v>8</v>
      </c>
      <c r="B1202" t="s">
        <v>9</v>
      </c>
      <c r="C1202">
        <v>216</v>
      </c>
      <c r="D1202">
        <f>-2418021 -485111</f>
        <v>-2903132</v>
      </c>
      <c r="E1202" t="s">
        <v>10</v>
      </c>
      <c r="F1202" t="s">
        <v>11</v>
      </c>
      <c r="G1202" s="1">
        <v>-2418021</v>
      </c>
      <c r="H1202" s="1">
        <v>-485111</v>
      </c>
    </row>
    <row r="1203" spans="1:8" x14ac:dyDescent="0.25">
      <c r="A1203" t="s">
        <v>8</v>
      </c>
      <c r="B1203" t="s">
        <v>9</v>
      </c>
      <c r="C1203">
        <v>216.01</v>
      </c>
      <c r="D1203">
        <f>-2418036 -4851108</f>
        <v>-7269144</v>
      </c>
      <c r="E1203" t="s">
        <v>10</v>
      </c>
      <c r="F1203" t="s">
        <v>11</v>
      </c>
      <c r="G1203" s="1">
        <v>-2418036</v>
      </c>
      <c r="H1203" s="1">
        <v>-4851108</v>
      </c>
    </row>
    <row r="1204" spans="1:8" x14ac:dyDescent="0.25">
      <c r="A1204" t="s">
        <v>8</v>
      </c>
      <c r="B1204" t="s">
        <v>9</v>
      </c>
      <c r="C1204">
        <v>216.02</v>
      </c>
      <c r="D1204">
        <f>-2418041 -4851106</f>
        <v>-7269147</v>
      </c>
      <c r="E1204" t="s">
        <v>10</v>
      </c>
      <c r="F1204" t="s">
        <v>11</v>
      </c>
      <c r="G1204" s="1">
        <v>-2418041</v>
      </c>
      <c r="H1204" s="1">
        <v>-4851106</v>
      </c>
    </row>
    <row r="1205" spans="1:8" x14ac:dyDescent="0.25">
      <c r="A1205" t="s">
        <v>8</v>
      </c>
      <c r="B1205" t="s">
        <v>9</v>
      </c>
      <c r="C1205">
        <v>216.03</v>
      </c>
      <c r="D1205">
        <f>-2418048 -4851102</f>
        <v>-7269150</v>
      </c>
      <c r="E1205" t="s">
        <v>10</v>
      </c>
      <c r="F1205" t="s">
        <v>11</v>
      </c>
      <c r="G1205" s="1">
        <v>-2418048</v>
      </c>
      <c r="H1205" s="1">
        <v>-4851102</v>
      </c>
    </row>
    <row r="1206" spans="1:8" x14ac:dyDescent="0.25">
      <c r="A1206" t="s">
        <v>8</v>
      </c>
      <c r="B1206" t="s">
        <v>9</v>
      </c>
      <c r="C1206">
        <v>216.04</v>
      </c>
      <c r="D1206">
        <f>-2418052 -4851098</f>
        <v>-7269150</v>
      </c>
      <c r="E1206" t="s">
        <v>10</v>
      </c>
      <c r="F1206" t="s">
        <v>11</v>
      </c>
      <c r="G1206" s="1">
        <v>-2418052</v>
      </c>
      <c r="H1206" s="1">
        <v>-4851098</v>
      </c>
    </row>
    <row r="1207" spans="1:8" x14ac:dyDescent="0.25">
      <c r="A1207" t="s">
        <v>8</v>
      </c>
      <c r="B1207" t="s">
        <v>9</v>
      </c>
      <c r="C1207">
        <v>216.05</v>
      </c>
      <c r="D1207">
        <f>-2418056 -4851092</f>
        <v>-7269148</v>
      </c>
      <c r="E1207" t="s">
        <v>10</v>
      </c>
      <c r="F1207" t="s">
        <v>11</v>
      </c>
      <c r="G1207" s="1">
        <v>-2418056</v>
      </c>
      <c r="H1207" s="1">
        <v>-4851092</v>
      </c>
    </row>
    <row r="1208" spans="1:8" x14ac:dyDescent="0.25">
      <c r="A1208" t="s">
        <v>8</v>
      </c>
      <c r="B1208" t="s">
        <v>9</v>
      </c>
      <c r="C1208">
        <v>216.06</v>
      </c>
      <c r="D1208">
        <f>-2418063 -4851074</f>
        <v>-7269137</v>
      </c>
      <c r="E1208" t="s">
        <v>10</v>
      </c>
      <c r="F1208" t="s">
        <v>11</v>
      </c>
      <c r="G1208" s="1">
        <v>-2418063</v>
      </c>
      <c r="H1208" s="1">
        <v>-4851074</v>
      </c>
    </row>
    <row r="1209" spans="1:8" x14ac:dyDescent="0.25">
      <c r="A1209" t="s">
        <v>8</v>
      </c>
      <c r="B1209" t="s">
        <v>9</v>
      </c>
      <c r="C1209">
        <v>216.07</v>
      </c>
      <c r="D1209">
        <f>-2418063 -4851066</f>
        <v>-7269129</v>
      </c>
      <c r="E1209" t="s">
        <v>10</v>
      </c>
      <c r="F1209" t="s">
        <v>11</v>
      </c>
      <c r="G1209" s="1">
        <v>-2418063</v>
      </c>
      <c r="H1209" s="1">
        <v>-4851066</v>
      </c>
    </row>
    <row r="1210" spans="1:8" x14ac:dyDescent="0.25">
      <c r="A1210" t="s">
        <v>8</v>
      </c>
      <c r="B1210" t="s">
        <v>9</v>
      </c>
      <c r="C1210">
        <v>216.08</v>
      </c>
      <c r="D1210">
        <f>-2418064 -4851064</f>
        <v>-7269128</v>
      </c>
      <c r="E1210" t="s">
        <v>10</v>
      </c>
      <c r="F1210" t="s">
        <v>11</v>
      </c>
      <c r="G1210" s="1">
        <v>-2418064</v>
      </c>
      <c r="H1210" s="1">
        <v>-4851064</v>
      </c>
    </row>
    <row r="1211" spans="1:8" x14ac:dyDescent="0.25">
      <c r="A1211" t="s">
        <v>8</v>
      </c>
      <c r="B1211" t="s">
        <v>9</v>
      </c>
      <c r="C1211">
        <v>216.09</v>
      </c>
      <c r="D1211">
        <f>-2418065 -4851051</f>
        <v>-7269116</v>
      </c>
      <c r="E1211" t="s">
        <v>10</v>
      </c>
      <c r="F1211" t="s">
        <v>11</v>
      </c>
      <c r="G1211" s="1">
        <v>-2418065</v>
      </c>
      <c r="H1211" s="1">
        <v>-4851051</v>
      </c>
    </row>
    <row r="1212" spans="1:8" x14ac:dyDescent="0.25">
      <c r="A1212" t="s">
        <v>8</v>
      </c>
      <c r="B1212" t="s">
        <v>9</v>
      </c>
      <c r="C1212">
        <v>216.1</v>
      </c>
      <c r="D1212">
        <f>-2418066 -4851047</f>
        <v>-7269113</v>
      </c>
      <c r="E1212" t="s">
        <v>10</v>
      </c>
      <c r="F1212" t="s">
        <v>11</v>
      </c>
      <c r="G1212" s="1">
        <v>-2418066</v>
      </c>
      <c r="H1212" s="1">
        <v>-4851047</v>
      </c>
    </row>
    <row r="1213" spans="1:8" x14ac:dyDescent="0.25">
      <c r="A1213" t="s">
        <v>8</v>
      </c>
      <c r="B1213" t="s">
        <v>9</v>
      </c>
      <c r="C1213">
        <v>216.11</v>
      </c>
      <c r="D1213">
        <f>-2418066 -4851039</f>
        <v>-7269105</v>
      </c>
      <c r="E1213" t="s">
        <v>10</v>
      </c>
      <c r="F1213" t="s">
        <v>11</v>
      </c>
      <c r="G1213" s="1">
        <v>-2418066</v>
      </c>
      <c r="H1213" s="1">
        <v>-4851039</v>
      </c>
    </row>
    <row r="1214" spans="1:8" x14ac:dyDescent="0.25">
      <c r="A1214" t="s">
        <v>8</v>
      </c>
      <c r="B1214" t="s">
        <v>9</v>
      </c>
      <c r="C1214">
        <v>216.12</v>
      </c>
      <c r="D1214">
        <f>-2418071 -4851015</f>
        <v>-7269086</v>
      </c>
      <c r="E1214" t="s">
        <v>10</v>
      </c>
      <c r="F1214" t="s">
        <v>11</v>
      </c>
      <c r="G1214" s="1">
        <v>-2418071</v>
      </c>
      <c r="H1214" s="1">
        <v>-4851015</v>
      </c>
    </row>
    <row r="1215" spans="1:8" x14ac:dyDescent="0.25">
      <c r="A1215" t="s">
        <v>8</v>
      </c>
      <c r="B1215" t="s">
        <v>9</v>
      </c>
      <c r="C1215">
        <v>216.13</v>
      </c>
      <c r="D1215">
        <f>-2418085 -4850985</f>
        <v>-7269070</v>
      </c>
      <c r="E1215" t="s">
        <v>10</v>
      </c>
      <c r="F1215" t="s">
        <v>11</v>
      </c>
      <c r="G1215" s="1">
        <v>-2418085</v>
      </c>
      <c r="H1215" s="1">
        <v>-4850985</v>
      </c>
    </row>
    <row r="1216" spans="1:8" x14ac:dyDescent="0.25">
      <c r="A1216" t="s">
        <v>8</v>
      </c>
      <c r="B1216" t="s">
        <v>9</v>
      </c>
      <c r="C1216">
        <v>216.14</v>
      </c>
      <c r="D1216">
        <f>-2418105 -4850965</f>
        <v>-7269070</v>
      </c>
      <c r="E1216" t="s">
        <v>10</v>
      </c>
      <c r="F1216" t="s">
        <v>11</v>
      </c>
      <c r="G1216" s="1">
        <v>-2418105</v>
      </c>
      <c r="H1216" s="1">
        <v>-4850965</v>
      </c>
    </row>
    <row r="1217" spans="1:8" x14ac:dyDescent="0.25">
      <c r="A1217" t="s">
        <v>8</v>
      </c>
      <c r="B1217" t="s">
        <v>9</v>
      </c>
      <c r="C1217">
        <v>216.15</v>
      </c>
      <c r="D1217">
        <f>-2418128 -4850953</f>
        <v>-7269081</v>
      </c>
      <c r="E1217" t="s">
        <v>10</v>
      </c>
      <c r="F1217" t="s">
        <v>11</v>
      </c>
      <c r="G1217" s="1">
        <v>-2418128</v>
      </c>
      <c r="H1217" s="1">
        <v>-4850953</v>
      </c>
    </row>
    <row r="1218" spans="1:8" x14ac:dyDescent="0.25">
      <c r="A1218" t="s">
        <v>8</v>
      </c>
      <c r="B1218" t="s">
        <v>9</v>
      </c>
      <c r="C1218">
        <v>216.16</v>
      </c>
      <c r="D1218">
        <f>-2418143 -4850948</f>
        <v>-7269091</v>
      </c>
      <c r="E1218" t="s">
        <v>10</v>
      </c>
      <c r="F1218" t="s">
        <v>11</v>
      </c>
      <c r="G1218" s="1">
        <v>-2418143</v>
      </c>
      <c r="H1218" s="1">
        <v>-4850948</v>
      </c>
    </row>
    <row r="1219" spans="1:8" x14ac:dyDescent="0.25">
      <c r="A1219" t="s">
        <v>8</v>
      </c>
      <c r="B1219" t="s">
        <v>9</v>
      </c>
      <c r="C1219">
        <v>216.17</v>
      </c>
      <c r="D1219">
        <f>-2418153 -4850946</f>
        <v>-7269099</v>
      </c>
      <c r="E1219" t="s">
        <v>10</v>
      </c>
      <c r="F1219" t="s">
        <v>11</v>
      </c>
      <c r="G1219" s="1">
        <v>-2418153</v>
      </c>
      <c r="H1219" s="1">
        <v>-4850946</v>
      </c>
    </row>
    <row r="1220" spans="1:8" x14ac:dyDescent="0.25">
      <c r="A1220" t="s">
        <v>8</v>
      </c>
      <c r="B1220" t="s">
        <v>9</v>
      </c>
      <c r="C1220">
        <v>216.18</v>
      </c>
      <c r="D1220">
        <f>-2418156 -4850947</f>
        <v>-7269103</v>
      </c>
      <c r="E1220" t="s">
        <v>10</v>
      </c>
      <c r="F1220" t="s">
        <v>11</v>
      </c>
      <c r="G1220" s="1">
        <v>-2418156</v>
      </c>
      <c r="H1220" s="1">
        <v>-4850947</v>
      </c>
    </row>
    <row r="1221" spans="1:8" x14ac:dyDescent="0.25">
      <c r="A1221" t="s">
        <v>8</v>
      </c>
      <c r="B1221" t="s">
        <v>9</v>
      </c>
      <c r="C1221">
        <v>216.19</v>
      </c>
      <c r="D1221">
        <f>-2418163 -4850948</f>
        <v>-7269111</v>
      </c>
      <c r="E1221" t="s">
        <v>10</v>
      </c>
      <c r="F1221" t="s">
        <v>11</v>
      </c>
      <c r="G1221" s="1">
        <v>-2418163</v>
      </c>
      <c r="H1221" s="1">
        <v>-4850948</v>
      </c>
    </row>
    <row r="1222" spans="1:8" x14ac:dyDescent="0.25">
      <c r="A1222" t="s">
        <v>8</v>
      </c>
      <c r="B1222" t="s">
        <v>9</v>
      </c>
      <c r="C1222">
        <v>216.2</v>
      </c>
      <c r="D1222">
        <f>-2418174 -4850951</f>
        <v>-7269125</v>
      </c>
      <c r="E1222" t="s">
        <v>10</v>
      </c>
      <c r="F1222" t="s">
        <v>11</v>
      </c>
      <c r="G1222" s="1">
        <v>-2418174</v>
      </c>
      <c r="H1222" s="1">
        <v>-4850951</v>
      </c>
    </row>
    <row r="1223" spans="1:8" x14ac:dyDescent="0.25">
      <c r="A1223" t="s">
        <v>8</v>
      </c>
      <c r="B1223" t="s">
        <v>9</v>
      </c>
      <c r="C1223">
        <v>216.21</v>
      </c>
      <c r="D1223">
        <f>-2418189 -4850961</f>
        <v>-7269150</v>
      </c>
      <c r="E1223" t="s">
        <v>10</v>
      </c>
      <c r="F1223" t="s">
        <v>11</v>
      </c>
      <c r="G1223" s="1">
        <v>-2418189</v>
      </c>
      <c r="H1223" s="1">
        <v>-4850961</v>
      </c>
    </row>
    <row r="1224" spans="1:8" x14ac:dyDescent="0.25">
      <c r="A1224" t="s">
        <v>8</v>
      </c>
      <c r="B1224" t="s">
        <v>9</v>
      </c>
      <c r="C1224">
        <v>216.22</v>
      </c>
      <c r="D1224">
        <f>-2418203 -4850974</f>
        <v>-7269177</v>
      </c>
      <c r="E1224" t="s">
        <v>10</v>
      </c>
      <c r="F1224" t="s">
        <v>11</v>
      </c>
      <c r="G1224" s="1">
        <v>-2418203</v>
      </c>
      <c r="H1224" s="1">
        <v>-4850974</v>
      </c>
    </row>
    <row r="1225" spans="1:8" x14ac:dyDescent="0.25">
      <c r="A1225" t="s">
        <v>8</v>
      </c>
      <c r="B1225" t="s">
        <v>9</v>
      </c>
      <c r="C1225">
        <v>216.23</v>
      </c>
      <c r="D1225">
        <f>-2418216 -4850988</f>
        <v>-7269204</v>
      </c>
      <c r="E1225" t="s">
        <v>10</v>
      </c>
      <c r="F1225" t="s">
        <v>11</v>
      </c>
      <c r="G1225" s="1">
        <v>-2418216</v>
      </c>
      <c r="H1225" s="1">
        <v>-4850988</v>
      </c>
    </row>
    <row r="1226" spans="1:8" x14ac:dyDescent="0.25">
      <c r="A1226" t="s">
        <v>8</v>
      </c>
      <c r="B1226" t="s">
        <v>9</v>
      </c>
      <c r="C1226">
        <v>216.24</v>
      </c>
      <c r="D1226">
        <f>-2418216 -4850989</f>
        <v>-7269205</v>
      </c>
      <c r="E1226" t="s">
        <v>10</v>
      </c>
      <c r="F1226" t="s">
        <v>11</v>
      </c>
      <c r="G1226" s="1">
        <v>-2418216</v>
      </c>
      <c r="H1226" s="1">
        <v>-4850989</v>
      </c>
    </row>
    <row r="1227" spans="1:8" x14ac:dyDescent="0.25">
      <c r="A1227" t="s">
        <v>8</v>
      </c>
      <c r="B1227" t="s">
        <v>9</v>
      </c>
      <c r="C1227">
        <v>216.25</v>
      </c>
      <c r="D1227">
        <f>-2418224 -4850996</f>
        <v>-7269220</v>
      </c>
      <c r="E1227" t="s">
        <v>10</v>
      </c>
      <c r="F1227" t="s">
        <v>11</v>
      </c>
      <c r="G1227" s="1">
        <v>-2418224</v>
      </c>
      <c r="H1227" s="1">
        <v>-4850996</v>
      </c>
    </row>
    <row r="1228" spans="1:8" x14ac:dyDescent="0.25">
      <c r="A1228" t="s">
        <v>8</v>
      </c>
      <c r="B1228" t="s">
        <v>9</v>
      </c>
      <c r="C1228">
        <v>216.26</v>
      </c>
      <c r="D1228">
        <f>-2418238 -4851011</f>
        <v>-7269249</v>
      </c>
      <c r="E1228" t="s">
        <v>10</v>
      </c>
      <c r="F1228" t="s">
        <v>11</v>
      </c>
      <c r="G1228" s="1">
        <v>-2418238</v>
      </c>
      <c r="H1228" s="1">
        <v>-4851011</v>
      </c>
    </row>
    <row r="1229" spans="1:8" x14ac:dyDescent="0.25">
      <c r="A1229" t="s">
        <v>8</v>
      </c>
      <c r="B1229" t="s">
        <v>9</v>
      </c>
      <c r="C1229">
        <v>216.27</v>
      </c>
      <c r="D1229">
        <f>-2418254 -4851017</f>
        <v>-7269271</v>
      </c>
      <c r="E1229" t="s">
        <v>10</v>
      </c>
      <c r="F1229" t="s">
        <v>11</v>
      </c>
      <c r="G1229" s="1">
        <v>-2418254</v>
      </c>
      <c r="H1229" s="1">
        <v>-4851017</v>
      </c>
    </row>
    <row r="1230" spans="1:8" x14ac:dyDescent="0.25">
      <c r="A1230" t="s">
        <v>8</v>
      </c>
      <c r="B1230" t="s">
        <v>9</v>
      </c>
      <c r="C1230">
        <v>216.28</v>
      </c>
      <c r="D1230">
        <f>-2418284 -4851022</f>
        <v>-7269306</v>
      </c>
      <c r="E1230" t="s">
        <v>10</v>
      </c>
      <c r="F1230" t="s">
        <v>11</v>
      </c>
      <c r="G1230" s="1">
        <v>-2418284</v>
      </c>
      <c r="H1230" s="1">
        <v>-4851022</v>
      </c>
    </row>
    <row r="1231" spans="1:8" x14ac:dyDescent="0.25">
      <c r="A1231" t="s">
        <v>8</v>
      </c>
      <c r="B1231" t="s">
        <v>9</v>
      </c>
      <c r="C1231">
        <v>216.29</v>
      </c>
      <c r="D1231">
        <f>-2418296 -4851026</f>
        <v>-7269322</v>
      </c>
      <c r="E1231" t="s">
        <v>10</v>
      </c>
      <c r="F1231" t="s">
        <v>11</v>
      </c>
      <c r="G1231" s="1">
        <v>-2418296</v>
      </c>
      <c r="H1231" s="1">
        <v>-4851026</v>
      </c>
    </row>
    <row r="1232" spans="1:8" x14ac:dyDescent="0.25">
      <c r="A1232" t="s">
        <v>8</v>
      </c>
      <c r="B1232" t="s">
        <v>9</v>
      </c>
      <c r="C1232">
        <v>216.3</v>
      </c>
      <c r="D1232">
        <f>-2418316 -4851035</f>
        <v>-7269351</v>
      </c>
      <c r="E1232" t="s">
        <v>10</v>
      </c>
      <c r="F1232" t="s">
        <v>11</v>
      </c>
      <c r="G1232" s="1">
        <v>-2418316</v>
      </c>
      <c r="H1232" s="1">
        <v>-4851035</v>
      </c>
    </row>
    <row r="1233" spans="1:8" x14ac:dyDescent="0.25">
      <c r="A1233" t="s">
        <v>8</v>
      </c>
      <c r="B1233" t="s">
        <v>9</v>
      </c>
      <c r="C1233">
        <v>216.31</v>
      </c>
      <c r="D1233">
        <f>-2418324 -485104</f>
        <v>-2903428</v>
      </c>
      <c r="E1233" t="s">
        <v>10</v>
      </c>
      <c r="F1233" t="s">
        <v>11</v>
      </c>
      <c r="G1233" s="1">
        <v>-2418324</v>
      </c>
      <c r="H1233" s="1">
        <v>-485104</v>
      </c>
    </row>
    <row r="1234" spans="1:8" x14ac:dyDescent="0.25">
      <c r="A1234" t="s">
        <v>8</v>
      </c>
      <c r="B1234" t="s">
        <v>9</v>
      </c>
      <c r="C1234">
        <v>216.32</v>
      </c>
      <c r="D1234">
        <f>-2418338 -4851051</f>
        <v>-7269389</v>
      </c>
      <c r="E1234" t="s">
        <v>10</v>
      </c>
      <c r="F1234" t="s">
        <v>11</v>
      </c>
      <c r="G1234" s="1">
        <v>-2418338</v>
      </c>
      <c r="H1234" s="1">
        <v>-4851051</v>
      </c>
    </row>
    <row r="1235" spans="1:8" x14ac:dyDescent="0.25">
      <c r="A1235" t="s">
        <v>8</v>
      </c>
      <c r="B1235" t="s">
        <v>9</v>
      </c>
      <c r="C1235">
        <v>216.33</v>
      </c>
      <c r="D1235">
        <f>-241835 -4851058</f>
        <v>-5092893</v>
      </c>
      <c r="E1235" t="s">
        <v>10</v>
      </c>
      <c r="F1235" t="s">
        <v>11</v>
      </c>
      <c r="G1235" s="1">
        <v>-241835</v>
      </c>
      <c r="H1235" s="1">
        <v>-4851058</v>
      </c>
    </row>
    <row r="1236" spans="1:8" x14ac:dyDescent="0.25">
      <c r="A1236" t="s">
        <v>8</v>
      </c>
      <c r="B1236" t="s">
        <v>9</v>
      </c>
      <c r="C1236">
        <v>216.34</v>
      </c>
      <c r="D1236">
        <f>-2418357 -4851063</f>
        <v>-7269420</v>
      </c>
      <c r="E1236" t="s">
        <v>10</v>
      </c>
      <c r="F1236" t="s">
        <v>11</v>
      </c>
      <c r="G1236" s="1">
        <v>-2418357</v>
      </c>
      <c r="H1236" s="1">
        <v>-4851063</v>
      </c>
    </row>
    <row r="1237" spans="1:8" x14ac:dyDescent="0.25">
      <c r="A1237" t="s">
        <v>8</v>
      </c>
      <c r="B1237" t="s">
        <v>9</v>
      </c>
      <c r="C1237">
        <v>216.35</v>
      </c>
      <c r="D1237">
        <f>-2418463 -4851107</f>
        <v>-7269570</v>
      </c>
      <c r="E1237" t="s">
        <v>10</v>
      </c>
      <c r="F1237" t="s">
        <v>11</v>
      </c>
      <c r="G1237" s="1">
        <v>-2418463</v>
      </c>
      <c r="H1237" s="1">
        <v>-4851107</v>
      </c>
    </row>
    <row r="1238" spans="1:8" x14ac:dyDescent="0.25">
      <c r="A1238" t="s">
        <v>8</v>
      </c>
      <c r="B1238" t="s">
        <v>9</v>
      </c>
      <c r="C1238">
        <v>216.36</v>
      </c>
      <c r="D1238">
        <f>-2418475 -4851115</f>
        <v>-7269590</v>
      </c>
      <c r="E1238" t="s">
        <v>10</v>
      </c>
      <c r="F1238" t="s">
        <v>11</v>
      </c>
      <c r="G1238" s="1">
        <v>-2418475</v>
      </c>
      <c r="H1238" s="1">
        <v>-4851115</v>
      </c>
    </row>
    <row r="1239" spans="1:8" x14ac:dyDescent="0.25">
      <c r="A1239" t="s">
        <v>8</v>
      </c>
      <c r="B1239" t="s">
        <v>9</v>
      </c>
      <c r="C1239">
        <v>216.37</v>
      </c>
      <c r="D1239">
        <f>-2418484 -4851123</f>
        <v>-7269607</v>
      </c>
      <c r="E1239" t="s">
        <v>10</v>
      </c>
      <c r="F1239" t="s">
        <v>11</v>
      </c>
      <c r="G1239" s="1">
        <v>-2418484</v>
      </c>
      <c r="H1239" s="1">
        <v>-4851123</v>
      </c>
    </row>
    <row r="1240" spans="1:8" x14ac:dyDescent="0.25">
      <c r="A1240" t="s">
        <v>8</v>
      </c>
      <c r="B1240" t="s">
        <v>9</v>
      </c>
      <c r="C1240">
        <v>216.38</v>
      </c>
      <c r="D1240">
        <f>-2418493 -4851129</f>
        <v>-7269622</v>
      </c>
      <c r="E1240" t="s">
        <v>10</v>
      </c>
      <c r="F1240" t="s">
        <v>11</v>
      </c>
      <c r="G1240" s="1">
        <v>-2418493</v>
      </c>
      <c r="H1240" s="1">
        <v>-4851129</v>
      </c>
    </row>
    <row r="1241" spans="1:8" x14ac:dyDescent="0.25">
      <c r="A1241" t="s">
        <v>8</v>
      </c>
      <c r="B1241" t="s">
        <v>9</v>
      </c>
      <c r="C1241">
        <v>216.39</v>
      </c>
      <c r="D1241">
        <f>-2418508 -4851137</f>
        <v>-7269645</v>
      </c>
      <c r="E1241" t="s">
        <v>10</v>
      </c>
      <c r="F1241" t="s">
        <v>11</v>
      </c>
      <c r="G1241" s="1">
        <v>-2418508</v>
      </c>
      <c r="H1241" s="1">
        <v>-4851137</v>
      </c>
    </row>
    <row r="1242" spans="1:8" x14ac:dyDescent="0.25">
      <c r="A1242" t="s">
        <v>8</v>
      </c>
      <c r="B1242" t="s">
        <v>9</v>
      </c>
      <c r="C1242">
        <v>216.4</v>
      </c>
      <c r="D1242">
        <f>-2418518 -4851141</f>
        <v>-7269659</v>
      </c>
      <c r="E1242" t="s">
        <v>10</v>
      </c>
      <c r="F1242" t="s">
        <v>11</v>
      </c>
      <c r="G1242" s="1">
        <v>-2418518</v>
      </c>
      <c r="H1242" s="1">
        <v>-4851141</v>
      </c>
    </row>
    <row r="1243" spans="1:8" x14ac:dyDescent="0.25">
      <c r="A1243" t="s">
        <v>8</v>
      </c>
      <c r="B1243" t="s">
        <v>9</v>
      </c>
      <c r="C1243">
        <v>216.41</v>
      </c>
      <c r="D1243">
        <f>-2418523 -4851142</f>
        <v>-7269665</v>
      </c>
      <c r="E1243" t="s">
        <v>10</v>
      </c>
      <c r="F1243" t="s">
        <v>11</v>
      </c>
      <c r="G1243" s="1">
        <v>-2418523</v>
      </c>
      <c r="H1243" s="1">
        <v>-4851142</v>
      </c>
    </row>
    <row r="1244" spans="1:8" x14ac:dyDescent="0.25">
      <c r="A1244" t="s">
        <v>8</v>
      </c>
      <c r="B1244" t="s">
        <v>9</v>
      </c>
      <c r="C1244">
        <v>216.42</v>
      </c>
      <c r="D1244">
        <f>-2418526 -4851142</f>
        <v>-7269668</v>
      </c>
      <c r="E1244" t="s">
        <v>10</v>
      </c>
      <c r="F1244" t="s">
        <v>11</v>
      </c>
      <c r="G1244" s="1">
        <v>-2418526</v>
      </c>
      <c r="H1244" s="1">
        <v>-4851142</v>
      </c>
    </row>
    <row r="1245" spans="1:8" x14ac:dyDescent="0.25">
      <c r="A1245" t="s">
        <v>8</v>
      </c>
      <c r="B1245" t="s">
        <v>9</v>
      </c>
      <c r="C1245">
        <v>216.43</v>
      </c>
      <c r="D1245">
        <f>-2418541 -4851144</f>
        <v>-7269685</v>
      </c>
      <c r="E1245" t="s">
        <v>10</v>
      </c>
      <c r="F1245" t="s">
        <v>11</v>
      </c>
      <c r="G1245" s="1">
        <v>-2418541</v>
      </c>
      <c r="H1245" s="1">
        <v>-4851144</v>
      </c>
    </row>
    <row r="1246" spans="1:8" x14ac:dyDescent="0.25">
      <c r="A1246" t="s">
        <v>8</v>
      </c>
      <c r="B1246" t="s">
        <v>9</v>
      </c>
      <c r="C1246">
        <v>216.44</v>
      </c>
      <c r="D1246">
        <f>-2418558 -4851148</f>
        <v>-7269706</v>
      </c>
      <c r="E1246" t="s">
        <v>10</v>
      </c>
      <c r="F1246" t="s">
        <v>11</v>
      </c>
      <c r="G1246" s="1">
        <v>-2418558</v>
      </c>
      <c r="H1246" s="1">
        <v>-4851148</v>
      </c>
    </row>
    <row r="1247" spans="1:8" x14ac:dyDescent="0.25">
      <c r="A1247" t="s">
        <v>8</v>
      </c>
      <c r="B1247" t="s">
        <v>9</v>
      </c>
      <c r="C1247">
        <v>216.45</v>
      </c>
      <c r="D1247">
        <f>-241856 -4851148</f>
        <v>-5093004</v>
      </c>
      <c r="E1247" t="s">
        <v>10</v>
      </c>
      <c r="F1247" t="s">
        <v>11</v>
      </c>
      <c r="G1247" s="1">
        <v>-241856</v>
      </c>
      <c r="H1247" s="1">
        <v>-4851148</v>
      </c>
    </row>
    <row r="1248" spans="1:8" x14ac:dyDescent="0.25">
      <c r="A1248" t="s">
        <v>8</v>
      </c>
      <c r="B1248" t="s">
        <v>9</v>
      </c>
      <c r="C1248">
        <v>216.46</v>
      </c>
      <c r="D1248">
        <f>-2418573 -4851153</f>
        <v>-7269726</v>
      </c>
      <c r="E1248" t="s">
        <v>10</v>
      </c>
      <c r="F1248" t="s">
        <v>11</v>
      </c>
      <c r="G1248" s="1">
        <v>-2418573</v>
      </c>
      <c r="H1248" s="1">
        <v>-4851153</v>
      </c>
    </row>
    <row r="1249" spans="1:8" x14ac:dyDescent="0.25">
      <c r="A1249" t="s">
        <v>8</v>
      </c>
      <c r="B1249" t="s">
        <v>9</v>
      </c>
      <c r="C1249">
        <v>216.47</v>
      </c>
      <c r="D1249">
        <f>-2418586 -4851162</f>
        <v>-7269748</v>
      </c>
      <c r="E1249" t="s">
        <v>10</v>
      </c>
      <c r="F1249" t="s">
        <v>11</v>
      </c>
      <c r="G1249" s="1">
        <v>-2418586</v>
      </c>
      <c r="H1249" s="1">
        <v>-4851162</v>
      </c>
    </row>
    <row r="1250" spans="1:8" x14ac:dyDescent="0.25">
      <c r="A1250" t="s">
        <v>8</v>
      </c>
      <c r="B1250" t="s">
        <v>9</v>
      </c>
      <c r="C1250">
        <v>216.48</v>
      </c>
      <c r="D1250">
        <f>-2418594 -4851171</f>
        <v>-7269765</v>
      </c>
      <c r="E1250" t="s">
        <v>10</v>
      </c>
      <c r="F1250" t="s">
        <v>11</v>
      </c>
      <c r="G1250" s="1">
        <v>-2418594</v>
      </c>
      <c r="H1250" s="1">
        <v>-4851171</v>
      </c>
    </row>
    <row r="1251" spans="1:8" x14ac:dyDescent="0.25">
      <c r="A1251" t="s">
        <v>8</v>
      </c>
      <c r="B1251" t="s">
        <v>9</v>
      </c>
      <c r="C1251">
        <v>216.49</v>
      </c>
      <c r="D1251">
        <f>-2418599 -4851179</f>
        <v>-7269778</v>
      </c>
      <c r="E1251" t="s">
        <v>10</v>
      </c>
      <c r="F1251" t="s">
        <v>11</v>
      </c>
      <c r="G1251" s="1">
        <v>-2418599</v>
      </c>
      <c r="H1251" s="1">
        <v>-4851179</v>
      </c>
    </row>
    <row r="1252" spans="1:8" x14ac:dyDescent="0.25">
      <c r="A1252" t="s">
        <v>8</v>
      </c>
      <c r="B1252" t="s">
        <v>9</v>
      </c>
      <c r="C1252">
        <v>216.5</v>
      </c>
      <c r="D1252">
        <f>-2418604 -4851192</f>
        <v>-7269796</v>
      </c>
      <c r="E1252" t="s">
        <v>10</v>
      </c>
      <c r="F1252" t="s">
        <v>11</v>
      </c>
      <c r="G1252" s="1">
        <v>-2418604</v>
      </c>
      <c r="H1252" s="1">
        <v>-4851192</v>
      </c>
    </row>
    <row r="1253" spans="1:8" x14ac:dyDescent="0.25">
      <c r="A1253" t="s">
        <v>8</v>
      </c>
      <c r="B1253" t="s">
        <v>9</v>
      </c>
      <c r="C1253">
        <v>216.51</v>
      </c>
      <c r="D1253">
        <f>-2418606 -4851206</f>
        <v>-7269812</v>
      </c>
      <c r="E1253" t="s">
        <v>10</v>
      </c>
      <c r="F1253" t="s">
        <v>11</v>
      </c>
      <c r="G1253" s="1">
        <v>-2418606</v>
      </c>
      <c r="H1253" s="1">
        <v>-4851206</v>
      </c>
    </row>
    <row r="1254" spans="1:8" x14ac:dyDescent="0.25">
      <c r="A1254" t="s">
        <v>8</v>
      </c>
      <c r="B1254" t="s">
        <v>9</v>
      </c>
      <c r="C1254">
        <v>216.52</v>
      </c>
      <c r="D1254">
        <f>-241861 -4851219</f>
        <v>-5093080</v>
      </c>
      <c r="E1254" t="s">
        <v>10</v>
      </c>
      <c r="F1254" t="s">
        <v>11</v>
      </c>
      <c r="G1254" s="1">
        <v>-241861</v>
      </c>
      <c r="H1254" s="1">
        <v>-4851219</v>
      </c>
    </row>
    <row r="1255" spans="1:8" x14ac:dyDescent="0.25">
      <c r="A1255" t="s">
        <v>8</v>
      </c>
      <c r="B1255" t="s">
        <v>9</v>
      </c>
      <c r="C1255">
        <v>216.53</v>
      </c>
      <c r="D1255">
        <f>-2418617 -4851251</f>
        <v>-7269868</v>
      </c>
      <c r="E1255" t="s">
        <v>10</v>
      </c>
      <c r="F1255" t="s">
        <v>11</v>
      </c>
      <c r="G1255" s="1">
        <v>-2418617</v>
      </c>
      <c r="H1255" s="1">
        <v>-4851251</v>
      </c>
    </row>
    <row r="1256" spans="1:8" x14ac:dyDescent="0.25">
      <c r="A1256" t="s">
        <v>8</v>
      </c>
      <c r="B1256" t="s">
        <v>9</v>
      </c>
      <c r="C1256">
        <v>216.54</v>
      </c>
      <c r="D1256">
        <f>-2418624 -4851319</f>
        <v>-7269943</v>
      </c>
      <c r="E1256" t="s">
        <v>10</v>
      </c>
      <c r="F1256" t="s">
        <v>11</v>
      </c>
      <c r="G1256" s="1">
        <v>-2418624</v>
      </c>
      <c r="H1256" s="1">
        <v>-4851319</v>
      </c>
    </row>
    <row r="1257" spans="1:8" x14ac:dyDescent="0.25">
      <c r="A1257" t="s">
        <v>8</v>
      </c>
      <c r="B1257" t="s">
        <v>9</v>
      </c>
      <c r="C1257">
        <v>216.55</v>
      </c>
      <c r="D1257">
        <f>-2418626 -485133</f>
        <v>-2903759</v>
      </c>
      <c r="E1257" t="s">
        <v>10</v>
      </c>
      <c r="F1257" t="s">
        <v>11</v>
      </c>
      <c r="G1257" s="1">
        <v>-2418626</v>
      </c>
      <c r="H1257" s="1">
        <v>-485133</v>
      </c>
    </row>
    <row r="1258" spans="1:8" x14ac:dyDescent="0.25">
      <c r="A1258" t="s">
        <v>8</v>
      </c>
      <c r="B1258" t="s">
        <v>9</v>
      </c>
      <c r="C1258">
        <v>216.56</v>
      </c>
      <c r="D1258">
        <f>-2418626 -4851343</f>
        <v>-7269969</v>
      </c>
      <c r="E1258" t="s">
        <v>10</v>
      </c>
      <c r="F1258" t="s">
        <v>11</v>
      </c>
      <c r="G1258" s="1">
        <v>-2418626</v>
      </c>
      <c r="H1258" s="1">
        <v>-4851343</v>
      </c>
    </row>
    <row r="1259" spans="1:8" x14ac:dyDescent="0.25">
      <c r="A1259" t="s">
        <v>8</v>
      </c>
      <c r="B1259" t="s">
        <v>9</v>
      </c>
      <c r="C1259">
        <v>216.57</v>
      </c>
      <c r="D1259">
        <f>-2418617 -4851395</f>
        <v>-7270012</v>
      </c>
      <c r="E1259" t="s">
        <v>10</v>
      </c>
      <c r="F1259" t="s">
        <v>11</v>
      </c>
      <c r="G1259" s="1">
        <v>-2418617</v>
      </c>
      <c r="H1259" s="1">
        <v>-4851395</v>
      </c>
    </row>
    <row r="1260" spans="1:8" x14ac:dyDescent="0.25">
      <c r="A1260" t="s">
        <v>8</v>
      </c>
      <c r="B1260" t="s">
        <v>9</v>
      </c>
      <c r="C1260">
        <v>216.58</v>
      </c>
      <c r="D1260">
        <f>-2418617 -4851464</f>
        <v>-7270081</v>
      </c>
      <c r="E1260" t="s">
        <v>10</v>
      </c>
      <c r="F1260" t="s">
        <v>11</v>
      </c>
      <c r="G1260" s="1">
        <v>-2418617</v>
      </c>
      <c r="H1260" s="1">
        <v>-4851464</v>
      </c>
    </row>
    <row r="1261" spans="1:8" x14ac:dyDescent="0.25">
      <c r="A1261" t="s">
        <v>8</v>
      </c>
      <c r="B1261" t="s">
        <v>9</v>
      </c>
      <c r="C1261">
        <v>216.59</v>
      </c>
      <c r="D1261">
        <f>-2418621 -4851481</f>
        <v>-7270102</v>
      </c>
      <c r="E1261" t="s">
        <v>10</v>
      </c>
      <c r="F1261" t="s">
        <v>11</v>
      </c>
      <c r="G1261" s="1">
        <v>-2418621</v>
      </c>
      <c r="H1261" s="1">
        <v>-4851481</v>
      </c>
    </row>
    <row r="1262" spans="1:8" x14ac:dyDescent="0.25">
      <c r="A1262" t="s">
        <v>8</v>
      </c>
      <c r="B1262" t="s">
        <v>9</v>
      </c>
      <c r="C1262">
        <v>216.6</v>
      </c>
      <c r="D1262">
        <f>-2418621 -4851482</f>
        <v>-7270103</v>
      </c>
      <c r="E1262" t="s">
        <v>10</v>
      </c>
      <c r="F1262" t="s">
        <v>11</v>
      </c>
      <c r="G1262" s="1">
        <v>-2418621</v>
      </c>
      <c r="H1262" s="1">
        <v>-4851482</v>
      </c>
    </row>
    <row r="1263" spans="1:8" x14ac:dyDescent="0.25">
      <c r="A1263" t="s">
        <v>8</v>
      </c>
      <c r="B1263" t="s">
        <v>9</v>
      </c>
      <c r="C1263">
        <v>216.61</v>
      </c>
      <c r="D1263">
        <f>-2418623 -4851486</f>
        <v>-7270109</v>
      </c>
      <c r="E1263" t="s">
        <v>10</v>
      </c>
      <c r="F1263" t="s">
        <v>11</v>
      </c>
      <c r="G1263" s="1">
        <v>-2418623</v>
      </c>
      <c r="H1263" s="1">
        <v>-4851486</v>
      </c>
    </row>
    <row r="1264" spans="1:8" x14ac:dyDescent="0.25">
      <c r="A1264" t="s">
        <v>8</v>
      </c>
      <c r="B1264" t="s">
        <v>9</v>
      </c>
      <c r="C1264">
        <v>216.62</v>
      </c>
      <c r="D1264">
        <f>-2418624 -4851491</f>
        <v>-7270115</v>
      </c>
      <c r="E1264" t="s">
        <v>10</v>
      </c>
      <c r="F1264" t="s">
        <v>11</v>
      </c>
      <c r="G1264" s="1">
        <v>-2418624</v>
      </c>
      <c r="H1264" s="1">
        <v>-4851491</v>
      </c>
    </row>
    <row r="1265" spans="1:8" x14ac:dyDescent="0.25">
      <c r="A1265" t="s">
        <v>8</v>
      </c>
      <c r="B1265" t="s">
        <v>9</v>
      </c>
      <c r="C1265">
        <v>216.63</v>
      </c>
      <c r="D1265">
        <f>-241863 -4851503</f>
        <v>-5093366</v>
      </c>
      <c r="E1265" t="s">
        <v>10</v>
      </c>
      <c r="F1265" t="s">
        <v>11</v>
      </c>
      <c r="G1265" s="1">
        <v>-241863</v>
      </c>
      <c r="H1265" s="1">
        <v>-4851503</v>
      </c>
    </row>
    <row r="1266" spans="1:8" x14ac:dyDescent="0.25">
      <c r="A1266" t="s">
        <v>8</v>
      </c>
      <c r="B1266" t="s">
        <v>9</v>
      </c>
      <c r="C1266">
        <v>216.64</v>
      </c>
      <c r="D1266">
        <f>-2418637 -4851514</f>
        <v>-7270151</v>
      </c>
      <c r="E1266" t="s">
        <v>10</v>
      </c>
      <c r="F1266" t="s">
        <v>11</v>
      </c>
      <c r="G1266" s="1">
        <v>-2418637</v>
      </c>
      <c r="H1266" s="1">
        <v>-4851514</v>
      </c>
    </row>
    <row r="1267" spans="1:8" x14ac:dyDescent="0.25">
      <c r="A1267" t="s">
        <v>8</v>
      </c>
      <c r="B1267" t="s">
        <v>9</v>
      </c>
      <c r="C1267">
        <v>216.65</v>
      </c>
      <c r="D1267">
        <f>-2418655 -4851525</f>
        <v>-7270180</v>
      </c>
      <c r="E1267" t="s">
        <v>10</v>
      </c>
      <c r="F1267" t="s">
        <v>11</v>
      </c>
      <c r="G1267" s="1">
        <v>-2418655</v>
      </c>
      <c r="H1267" s="1">
        <v>-4851525</v>
      </c>
    </row>
    <row r="1268" spans="1:8" x14ac:dyDescent="0.25">
      <c r="A1268" t="s">
        <v>8</v>
      </c>
      <c r="B1268" t="s">
        <v>9</v>
      </c>
      <c r="C1268">
        <v>216.66</v>
      </c>
      <c r="D1268">
        <f>-2418663 -4851528</f>
        <v>-7270191</v>
      </c>
      <c r="E1268" t="s">
        <v>10</v>
      </c>
      <c r="F1268" t="s">
        <v>11</v>
      </c>
      <c r="G1268" s="1">
        <v>-2418663</v>
      </c>
      <c r="H1268" s="1">
        <v>-4851528</v>
      </c>
    </row>
    <row r="1269" spans="1:8" x14ac:dyDescent="0.25">
      <c r="A1269" t="s">
        <v>8</v>
      </c>
      <c r="B1269" t="s">
        <v>9</v>
      </c>
      <c r="C1269">
        <v>216.67</v>
      </c>
      <c r="D1269">
        <f>-2418672 -4851529</f>
        <v>-7270201</v>
      </c>
      <c r="E1269" t="s">
        <v>10</v>
      </c>
      <c r="F1269" t="s">
        <v>11</v>
      </c>
      <c r="G1269" s="1">
        <v>-2418672</v>
      </c>
      <c r="H1269" s="1">
        <v>-4851529</v>
      </c>
    </row>
    <row r="1270" spans="1:8" x14ac:dyDescent="0.25">
      <c r="A1270" t="s">
        <v>8</v>
      </c>
      <c r="B1270" t="s">
        <v>9</v>
      </c>
      <c r="C1270">
        <v>216.68</v>
      </c>
      <c r="D1270">
        <f>-2418686 -4851527</f>
        <v>-7270213</v>
      </c>
      <c r="E1270" t="s">
        <v>10</v>
      </c>
      <c r="F1270" t="s">
        <v>11</v>
      </c>
      <c r="G1270" s="1">
        <v>-2418686</v>
      </c>
      <c r="H1270" s="1">
        <v>-4851527</v>
      </c>
    </row>
    <row r="1271" spans="1:8" x14ac:dyDescent="0.25">
      <c r="A1271" t="s">
        <v>8</v>
      </c>
      <c r="B1271" t="s">
        <v>9</v>
      </c>
      <c r="C1271">
        <v>216.69</v>
      </c>
      <c r="D1271">
        <f>-2418695 -4851524</f>
        <v>-7270219</v>
      </c>
      <c r="E1271" t="s">
        <v>10</v>
      </c>
      <c r="F1271" t="s">
        <v>11</v>
      </c>
      <c r="G1271" s="1">
        <v>-2418695</v>
      </c>
      <c r="H1271" s="1">
        <v>-4851524</v>
      </c>
    </row>
    <row r="1272" spans="1:8" x14ac:dyDescent="0.25">
      <c r="A1272" t="s">
        <v>8</v>
      </c>
      <c r="B1272" t="s">
        <v>9</v>
      </c>
      <c r="C1272">
        <v>216.7</v>
      </c>
      <c r="D1272">
        <f>-2418701 -4851521</f>
        <v>-7270222</v>
      </c>
      <c r="E1272" t="s">
        <v>10</v>
      </c>
      <c r="F1272" t="s">
        <v>11</v>
      </c>
      <c r="G1272" s="1">
        <v>-2418701</v>
      </c>
      <c r="H1272" s="1">
        <v>-4851521</v>
      </c>
    </row>
    <row r="1273" spans="1:8" x14ac:dyDescent="0.25">
      <c r="A1273" t="s">
        <v>8</v>
      </c>
      <c r="B1273" t="s">
        <v>9</v>
      </c>
      <c r="C1273">
        <v>216.71</v>
      </c>
      <c r="D1273">
        <f>-2418738 -4851513</f>
        <v>-7270251</v>
      </c>
      <c r="E1273" t="s">
        <v>10</v>
      </c>
      <c r="F1273" t="s">
        <v>11</v>
      </c>
      <c r="G1273" s="1">
        <v>-2418738</v>
      </c>
      <c r="H1273" s="1">
        <v>-4851513</v>
      </c>
    </row>
    <row r="1274" spans="1:8" x14ac:dyDescent="0.25">
      <c r="A1274" t="s">
        <v>8</v>
      </c>
      <c r="B1274" t="s">
        <v>9</v>
      </c>
      <c r="C1274">
        <v>216.72</v>
      </c>
      <c r="D1274">
        <f>-2418764 -4851512</f>
        <v>-7270276</v>
      </c>
      <c r="E1274" t="s">
        <v>10</v>
      </c>
      <c r="F1274" t="s">
        <v>11</v>
      </c>
      <c r="G1274" s="1">
        <v>-2418764</v>
      </c>
      <c r="H1274" s="1">
        <v>-4851512</v>
      </c>
    </row>
    <row r="1275" spans="1:8" x14ac:dyDescent="0.25">
      <c r="A1275" t="s">
        <v>8</v>
      </c>
      <c r="B1275" t="s">
        <v>9</v>
      </c>
      <c r="C1275">
        <v>216.73</v>
      </c>
      <c r="D1275">
        <f>-2418774 -4851514</f>
        <v>-7270288</v>
      </c>
      <c r="E1275" t="s">
        <v>10</v>
      </c>
      <c r="F1275" t="s">
        <v>11</v>
      </c>
      <c r="G1275" s="1">
        <v>-2418774</v>
      </c>
      <c r="H1275" s="1">
        <v>-4851514</v>
      </c>
    </row>
    <row r="1276" spans="1:8" x14ac:dyDescent="0.25">
      <c r="A1276" t="s">
        <v>8</v>
      </c>
      <c r="B1276" t="s">
        <v>9</v>
      </c>
      <c r="C1276">
        <v>216.74</v>
      </c>
      <c r="D1276">
        <f>-2418783 -4851518</f>
        <v>-7270301</v>
      </c>
      <c r="E1276" t="s">
        <v>10</v>
      </c>
      <c r="F1276" t="s">
        <v>11</v>
      </c>
      <c r="G1276" s="1">
        <v>-2418783</v>
      </c>
      <c r="H1276" s="1">
        <v>-4851518</v>
      </c>
    </row>
    <row r="1277" spans="1:8" x14ac:dyDescent="0.25">
      <c r="A1277" t="s">
        <v>8</v>
      </c>
      <c r="B1277" t="s">
        <v>9</v>
      </c>
      <c r="C1277">
        <v>216.75</v>
      </c>
      <c r="D1277">
        <f>-2418791 -4851523</f>
        <v>-7270314</v>
      </c>
      <c r="E1277" t="s">
        <v>10</v>
      </c>
      <c r="F1277" t="s">
        <v>11</v>
      </c>
      <c r="G1277" s="1">
        <v>-2418791</v>
      </c>
      <c r="H1277" s="1">
        <v>-4851523</v>
      </c>
    </row>
    <row r="1278" spans="1:8" x14ac:dyDescent="0.25">
      <c r="A1278" t="s">
        <v>8</v>
      </c>
      <c r="B1278" t="s">
        <v>9</v>
      </c>
      <c r="C1278">
        <v>216.76</v>
      </c>
      <c r="D1278">
        <f>-2418801 -4851536</f>
        <v>-7270337</v>
      </c>
      <c r="E1278" t="s">
        <v>10</v>
      </c>
      <c r="F1278" t="s">
        <v>11</v>
      </c>
      <c r="G1278" s="1">
        <v>-2418801</v>
      </c>
      <c r="H1278" s="1">
        <v>-4851536</v>
      </c>
    </row>
    <row r="1279" spans="1:8" x14ac:dyDescent="0.25">
      <c r="A1279" t="s">
        <v>8</v>
      </c>
      <c r="B1279" t="s">
        <v>9</v>
      </c>
      <c r="C1279">
        <v>216.77</v>
      </c>
      <c r="D1279">
        <f>-2418808 -4851552</f>
        <v>-7270360</v>
      </c>
      <c r="E1279" t="s">
        <v>10</v>
      </c>
      <c r="F1279" t="s">
        <v>11</v>
      </c>
      <c r="G1279" s="1">
        <v>-2418808</v>
      </c>
      <c r="H1279" s="1">
        <v>-4851552</v>
      </c>
    </row>
    <row r="1280" spans="1:8" x14ac:dyDescent="0.25">
      <c r="A1280" t="s">
        <v>8</v>
      </c>
      <c r="B1280" t="s">
        <v>9</v>
      </c>
      <c r="C1280">
        <v>216.78</v>
      </c>
      <c r="D1280">
        <f>-2418815 -4851587</f>
        <v>-7270402</v>
      </c>
      <c r="E1280" t="s">
        <v>10</v>
      </c>
      <c r="F1280" t="s">
        <v>11</v>
      </c>
      <c r="G1280" s="1">
        <v>-2418815</v>
      </c>
      <c r="H1280" s="1">
        <v>-4851587</v>
      </c>
    </row>
    <row r="1281" spans="1:8" x14ac:dyDescent="0.25">
      <c r="A1281" t="s">
        <v>8</v>
      </c>
      <c r="B1281" t="s">
        <v>9</v>
      </c>
      <c r="C1281">
        <v>216.79</v>
      </c>
      <c r="D1281">
        <f>-2418816 -4851598</f>
        <v>-7270414</v>
      </c>
      <c r="E1281" t="s">
        <v>10</v>
      </c>
      <c r="F1281" t="s">
        <v>11</v>
      </c>
      <c r="G1281" s="1">
        <v>-2418816</v>
      </c>
      <c r="H1281" s="1">
        <v>-4851598</v>
      </c>
    </row>
    <row r="1282" spans="1:8" x14ac:dyDescent="0.25">
      <c r="A1282" t="s">
        <v>8</v>
      </c>
      <c r="B1282" t="s">
        <v>9</v>
      </c>
      <c r="C1282">
        <v>216.8</v>
      </c>
      <c r="D1282">
        <f>-2418816 -4851615</f>
        <v>-7270431</v>
      </c>
      <c r="E1282" t="s">
        <v>10</v>
      </c>
      <c r="F1282" t="s">
        <v>11</v>
      </c>
      <c r="G1282" s="1">
        <v>-2418816</v>
      </c>
      <c r="H1282" s="1">
        <v>-4851615</v>
      </c>
    </row>
    <row r="1283" spans="1:8" x14ac:dyDescent="0.25">
      <c r="A1283" t="s">
        <v>8</v>
      </c>
      <c r="B1283" t="s">
        <v>9</v>
      </c>
      <c r="C1283">
        <v>216.81</v>
      </c>
      <c r="D1283">
        <f>-2418815 -4851617</f>
        <v>-7270432</v>
      </c>
      <c r="E1283" t="s">
        <v>10</v>
      </c>
      <c r="F1283" t="s">
        <v>11</v>
      </c>
      <c r="G1283" s="1">
        <v>-2418815</v>
      </c>
      <c r="H1283" s="1">
        <v>-4851617</v>
      </c>
    </row>
    <row r="1284" spans="1:8" x14ac:dyDescent="0.25">
      <c r="A1284" t="s">
        <v>8</v>
      </c>
      <c r="B1284" t="s">
        <v>9</v>
      </c>
      <c r="C1284">
        <v>216.82</v>
      </c>
      <c r="D1284">
        <f>-241881 -4851652</f>
        <v>-5093533</v>
      </c>
      <c r="E1284" t="s">
        <v>10</v>
      </c>
      <c r="F1284" t="s">
        <v>11</v>
      </c>
      <c r="G1284" s="1">
        <v>-241881</v>
      </c>
      <c r="H1284" s="1">
        <v>-4851652</v>
      </c>
    </row>
    <row r="1285" spans="1:8" x14ac:dyDescent="0.25">
      <c r="A1285" t="s">
        <v>8</v>
      </c>
      <c r="B1285" t="s">
        <v>9</v>
      </c>
      <c r="C1285">
        <v>216.83</v>
      </c>
      <c r="D1285">
        <f>-2418811 -4851676</f>
        <v>-7270487</v>
      </c>
      <c r="E1285" t="s">
        <v>10</v>
      </c>
      <c r="F1285" t="s">
        <v>11</v>
      </c>
      <c r="G1285" s="1">
        <v>-2418811</v>
      </c>
      <c r="H1285" s="1">
        <v>-4851676</v>
      </c>
    </row>
    <row r="1286" spans="1:8" x14ac:dyDescent="0.25">
      <c r="A1286" t="s">
        <v>8</v>
      </c>
      <c r="B1286" t="s">
        <v>9</v>
      </c>
      <c r="C1286">
        <v>216.84</v>
      </c>
      <c r="D1286">
        <f>-241882 -4851705</f>
        <v>-5093587</v>
      </c>
      <c r="E1286" t="s">
        <v>10</v>
      </c>
      <c r="F1286" t="s">
        <v>11</v>
      </c>
      <c r="G1286" s="1">
        <v>-241882</v>
      </c>
      <c r="H1286" s="1">
        <v>-4851705</v>
      </c>
    </row>
    <row r="1287" spans="1:8" x14ac:dyDescent="0.25">
      <c r="A1287" t="s">
        <v>8</v>
      </c>
      <c r="B1287" t="s">
        <v>9</v>
      </c>
      <c r="C1287">
        <v>216.85</v>
      </c>
      <c r="D1287">
        <f>-2418823 -4851711</f>
        <v>-7270534</v>
      </c>
      <c r="E1287" t="s">
        <v>10</v>
      </c>
      <c r="F1287" t="s">
        <v>11</v>
      </c>
      <c r="G1287" s="1">
        <v>-2418823</v>
      </c>
      <c r="H1287" s="1">
        <v>-4851711</v>
      </c>
    </row>
    <row r="1288" spans="1:8" x14ac:dyDescent="0.25">
      <c r="A1288" t="s">
        <v>8</v>
      </c>
      <c r="B1288" t="s">
        <v>9</v>
      </c>
      <c r="C1288">
        <v>216.86</v>
      </c>
      <c r="D1288">
        <f>-2418823 -4851712</f>
        <v>-7270535</v>
      </c>
      <c r="E1288" t="s">
        <v>10</v>
      </c>
      <c r="F1288" t="s">
        <v>11</v>
      </c>
      <c r="G1288" s="1">
        <v>-2418823</v>
      </c>
      <c r="H1288" s="1">
        <v>-4851712</v>
      </c>
    </row>
    <row r="1289" spans="1:8" x14ac:dyDescent="0.25">
      <c r="A1289" t="s">
        <v>8</v>
      </c>
      <c r="B1289" t="s">
        <v>9</v>
      </c>
      <c r="C1289">
        <v>216.87</v>
      </c>
      <c r="D1289">
        <f>-2418824 -4851713</f>
        <v>-7270537</v>
      </c>
      <c r="E1289" t="s">
        <v>10</v>
      </c>
      <c r="F1289" t="s">
        <v>11</v>
      </c>
      <c r="G1289" s="1">
        <v>-2418824</v>
      </c>
      <c r="H1289" s="1">
        <v>-4851713</v>
      </c>
    </row>
    <row r="1290" spans="1:8" x14ac:dyDescent="0.25">
      <c r="A1290" t="s">
        <v>8</v>
      </c>
      <c r="B1290" t="s">
        <v>9</v>
      </c>
      <c r="C1290">
        <v>216.88</v>
      </c>
      <c r="D1290">
        <f>-2418828 -485173</f>
        <v>-2904001</v>
      </c>
      <c r="E1290" t="s">
        <v>10</v>
      </c>
      <c r="F1290" t="s">
        <v>11</v>
      </c>
      <c r="G1290" s="1">
        <v>-2418828</v>
      </c>
      <c r="H1290" s="1">
        <v>-485173</v>
      </c>
    </row>
    <row r="1291" spans="1:8" x14ac:dyDescent="0.25">
      <c r="A1291" t="s">
        <v>8</v>
      </c>
      <c r="B1291" t="s">
        <v>9</v>
      </c>
      <c r="C1291">
        <v>216.89</v>
      </c>
      <c r="D1291">
        <f>-241883 -4851733</f>
        <v>-5093616</v>
      </c>
      <c r="E1291" t="s">
        <v>10</v>
      </c>
      <c r="F1291" t="s">
        <v>11</v>
      </c>
      <c r="G1291" s="1">
        <v>-241883</v>
      </c>
      <c r="H1291" s="1">
        <v>-4851733</v>
      </c>
    </row>
    <row r="1292" spans="1:8" x14ac:dyDescent="0.25">
      <c r="A1292" t="s">
        <v>8</v>
      </c>
      <c r="B1292" t="s">
        <v>9</v>
      </c>
      <c r="C1292">
        <v>216.9</v>
      </c>
      <c r="D1292">
        <f>-2418833 -485175</f>
        <v>-2904008</v>
      </c>
      <c r="E1292" t="s">
        <v>10</v>
      </c>
      <c r="F1292" t="s">
        <v>11</v>
      </c>
      <c r="G1292" s="1">
        <v>-2418833</v>
      </c>
      <c r="H1292" s="1">
        <v>-485175</v>
      </c>
    </row>
    <row r="1293" spans="1:8" x14ac:dyDescent="0.25">
      <c r="A1293" t="s">
        <v>8</v>
      </c>
      <c r="B1293" t="s">
        <v>9</v>
      </c>
      <c r="C1293">
        <v>216.91</v>
      </c>
      <c r="D1293">
        <f>-2418833 -4851757</f>
        <v>-7270590</v>
      </c>
      <c r="E1293" t="s">
        <v>10</v>
      </c>
      <c r="F1293" t="s">
        <v>11</v>
      </c>
      <c r="G1293" s="1">
        <v>-2418833</v>
      </c>
      <c r="H1293" s="1">
        <v>-4851757</v>
      </c>
    </row>
    <row r="1294" spans="1:8" x14ac:dyDescent="0.25">
      <c r="A1294" t="s">
        <v>8</v>
      </c>
      <c r="B1294" t="s">
        <v>9</v>
      </c>
      <c r="C1294">
        <v>216.92</v>
      </c>
      <c r="D1294">
        <f>-2418832 -4851765</f>
        <v>-7270597</v>
      </c>
      <c r="E1294" t="s">
        <v>10</v>
      </c>
      <c r="F1294" t="s">
        <v>11</v>
      </c>
      <c r="G1294" s="1">
        <v>-2418832</v>
      </c>
      <c r="H1294" s="1">
        <v>-4851765</v>
      </c>
    </row>
    <row r="1295" spans="1:8" x14ac:dyDescent="0.25">
      <c r="A1295" t="s">
        <v>8</v>
      </c>
      <c r="B1295" t="s">
        <v>9</v>
      </c>
      <c r="C1295">
        <v>216.93</v>
      </c>
      <c r="D1295">
        <f>-2418812 -4851855</f>
        <v>-7270667</v>
      </c>
      <c r="E1295" t="s">
        <v>10</v>
      </c>
      <c r="F1295" t="s">
        <v>11</v>
      </c>
      <c r="G1295" s="1">
        <v>-2418812</v>
      </c>
      <c r="H1295" s="1">
        <v>-4851855</v>
      </c>
    </row>
    <row r="1296" spans="1:8" x14ac:dyDescent="0.25">
      <c r="A1296" t="s">
        <v>8</v>
      </c>
      <c r="B1296" t="s">
        <v>9</v>
      </c>
      <c r="C1296">
        <v>216.94</v>
      </c>
      <c r="D1296">
        <f>-2418801 -4851876</f>
        <v>-7270677</v>
      </c>
      <c r="E1296" t="s">
        <v>10</v>
      </c>
      <c r="F1296" t="s">
        <v>11</v>
      </c>
      <c r="G1296" s="1">
        <v>-2418801</v>
      </c>
      <c r="H1296" s="1">
        <v>-4851876</v>
      </c>
    </row>
    <row r="1297" spans="1:8" x14ac:dyDescent="0.25">
      <c r="A1297" t="s">
        <v>8</v>
      </c>
      <c r="B1297" t="s">
        <v>9</v>
      </c>
      <c r="C1297">
        <v>216.95</v>
      </c>
      <c r="D1297">
        <f>-2418795 -4851885</f>
        <v>-7270680</v>
      </c>
      <c r="E1297" t="s">
        <v>10</v>
      </c>
      <c r="F1297" t="s">
        <v>11</v>
      </c>
      <c r="G1297" s="1">
        <v>-2418795</v>
      </c>
      <c r="H1297" s="1">
        <v>-4851885</v>
      </c>
    </row>
    <row r="1298" spans="1:8" x14ac:dyDescent="0.25">
      <c r="A1298" t="s">
        <v>8</v>
      </c>
      <c r="B1298" t="s">
        <v>9</v>
      </c>
      <c r="C1298">
        <v>216.96</v>
      </c>
      <c r="D1298">
        <f>-2418784 -4851893</f>
        <v>-7270677</v>
      </c>
      <c r="E1298" t="s">
        <v>10</v>
      </c>
      <c r="F1298" t="s">
        <v>11</v>
      </c>
      <c r="G1298" s="1">
        <v>-2418784</v>
      </c>
      <c r="H1298" s="1">
        <v>-4851893</v>
      </c>
    </row>
    <row r="1299" spans="1:8" x14ac:dyDescent="0.25">
      <c r="A1299" t="s">
        <v>8</v>
      </c>
      <c r="B1299" t="s">
        <v>9</v>
      </c>
      <c r="C1299">
        <v>216.97</v>
      </c>
      <c r="D1299">
        <f>-2418771 -4851899</f>
        <v>-7270670</v>
      </c>
      <c r="E1299" t="s">
        <v>10</v>
      </c>
      <c r="F1299" t="s">
        <v>11</v>
      </c>
      <c r="G1299" s="1">
        <v>-2418771</v>
      </c>
      <c r="H1299" s="1">
        <v>-4851899</v>
      </c>
    </row>
    <row r="1300" spans="1:8" x14ac:dyDescent="0.25">
      <c r="A1300" t="s">
        <v>8</v>
      </c>
      <c r="B1300" t="s">
        <v>9</v>
      </c>
      <c r="C1300">
        <v>216.98</v>
      </c>
      <c r="D1300">
        <f>-2418684 -4851914</f>
        <v>-7270598</v>
      </c>
      <c r="E1300" t="s">
        <v>10</v>
      </c>
      <c r="F1300" t="s">
        <v>11</v>
      </c>
      <c r="G1300" s="1">
        <v>-2418684</v>
      </c>
      <c r="H1300" s="1">
        <v>-4851914</v>
      </c>
    </row>
    <row r="1301" spans="1:8" x14ac:dyDescent="0.25">
      <c r="A1301" t="s">
        <v>8</v>
      </c>
      <c r="B1301" t="s">
        <v>9</v>
      </c>
      <c r="C1301">
        <v>216.99</v>
      </c>
      <c r="D1301">
        <f>-2418672 -4851915</f>
        <v>-7270587</v>
      </c>
      <c r="E1301" t="s">
        <v>10</v>
      </c>
      <c r="F1301" t="s">
        <v>11</v>
      </c>
      <c r="G1301" s="1">
        <v>-2418672</v>
      </c>
      <c r="H1301" s="1">
        <v>-4851915</v>
      </c>
    </row>
    <row r="1302" spans="1:8" x14ac:dyDescent="0.25">
      <c r="A1302" t="s">
        <v>8</v>
      </c>
      <c r="B1302" t="s">
        <v>9</v>
      </c>
      <c r="C1302">
        <v>217</v>
      </c>
      <c r="D1302">
        <f>-2418665 -4851914</f>
        <v>-7270579</v>
      </c>
      <c r="E1302" t="s">
        <v>10</v>
      </c>
      <c r="F1302" t="s">
        <v>11</v>
      </c>
      <c r="G1302" s="1">
        <v>-2418665</v>
      </c>
      <c r="H1302" s="1">
        <v>-4851914</v>
      </c>
    </row>
    <row r="1303" spans="1:8" x14ac:dyDescent="0.25">
      <c r="A1303" t="s">
        <v>8</v>
      </c>
      <c r="B1303" t="s">
        <v>9</v>
      </c>
      <c r="C1303">
        <v>217.01</v>
      </c>
      <c r="D1303">
        <f>-2418646 -4851906</f>
        <v>-7270552</v>
      </c>
      <c r="E1303" t="s">
        <v>10</v>
      </c>
      <c r="F1303" t="s">
        <v>11</v>
      </c>
      <c r="G1303" s="1">
        <v>-2418646</v>
      </c>
      <c r="H1303" s="1">
        <v>-4851906</v>
      </c>
    </row>
    <row r="1304" spans="1:8" x14ac:dyDescent="0.25">
      <c r="A1304" t="s">
        <v>8</v>
      </c>
      <c r="B1304" t="s">
        <v>9</v>
      </c>
      <c r="C1304">
        <v>217.02</v>
      </c>
      <c r="D1304">
        <f>-2418604 -4851876</f>
        <v>-7270480</v>
      </c>
      <c r="E1304" t="s">
        <v>10</v>
      </c>
      <c r="F1304" t="s">
        <v>11</v>
      </c>
      <c r="G1304" s="1">
        <v>-2418604</v>
      </c>
      <c r="H1304" s="1">
        <v>-4851876</v>
      </c>
    </row>
    <row r="1305" spans="1:8" x14ac:dyDescent="0.25">
      <c r="A1305" t="s">
        <v>8</v>
      </c>
      <c r="B1305" t="s">
        <v>9</v>
      </c>
      <c r="C1305">
        <v>217.03</v>
      </c>
      <c r="D1305">
        <f>-2418594 -485187</f>
        <v>-2903781</v>
      </c>
      <c r="E1305" t="s">
        <v>10</v>
      </c>
      <c r="F1305" t="s">
        <v>11</v>
      </c>
      <c r="G1305" s="1">
        <v>-2418594</v>
      </c>
      <c r="H1305" s="1">
        <v>-485187</v>
      </c>
    </row>
    <row r="1306" spans="1:8" x14ac:dyDescent="0.25">
      <c r="A1306" t="s">
        <v>8</v>
      </c>
      <c r="B1306" t="s">
        <v>9</v>
      </c>
      <c r="C1306">
        <v>217.04</v>
      </c>
      <c r="D1306">
        <f>-2418586 -4851864</f>
        <v>-7270450</v>
      </c>
      <c r="E1306" t="s">
        <v>10</v>
      </c>
      <c r="F1306" t="s">
        <v>11</v>
      </c>
      <c r="G1306" s="1">
        <v>-2418586</v>
      </c>
      <c r="H1306" s="1">
        <v>-4851864</v>
      </c>
    </row>
    <row r="1307" spans="1:8" x14ac:dyDescent="0.25">
      <c r="A1307" t="s">
        <v>8</v>
      </c>
      <c r="B1307" t="s">
        <v>9</v>
      </c>
      <c r="C1307">
        <v>217.05</v>
      </c>
      <c r="D1307">
        <f>-2418558 -4851851</f>
        <v>-7270409</v>
      </c>
      <c r="E1307" t="s">
        <v>10</v>
      </c>
      <c r="F1307" t="s">
        <v>11</v>
      </c>
      <c r="G1307" s="1">
        <v>-2418558</v>
      </c>
      <c r="H1307" s="1">
        <v>-4851851</v>
      </c>
    </row>
    <row r="1308" spans="1:8" x14ac:dyDescent="0.25">
      <c r="A1308" t="s">
        <v>8</v>
      </c>
      <c r="B1308" t="s">
        <v>9</v>
      </c>
      <c r="C1308">
        <v>217.06</v>
      </c>
      <c r="D1308">
        <f>-2418539 -4851845</f>
        <v>-7270384</v>
      </c>
      <c r="E1308" t="s">
        <v>10</v>
      </c>
      <c r="F1308" t="s">
        <v>11</v>
      </c>
      <c r="G1308" s="1">
        <v>-2418539</v>
      </c>
      <c r="H1308" s="1">
        <v>-4851845</v>
      </c>
    </row>
    <row r="1309" spans="1:8" x14ac:dyDescent="0.25">
      <c r="A1309" t="s">
        <v>8</v>
      </c>
      <c r="B1309" t="s">
        <v>9</v>
      </c>
      <c r="C1309">
        <v>217.07</v>
      </c>
      <c r="D1309">
        <f>-2418527 -4851844</f>
        <v>-7270371</v>
      </c>
      <c r="E1309" t="s">
        <v>10</v>
      </c>
      <c r="F1309" t="s">
        <v>11</v>
      </c>
      <c r="G1309" s="1">
        <v>-2418527</v>
      </c>
      <c r="H1309" s="1">
        <v>-4851844</v>
      </c>
    </row>
    <row r="1310" spans="1:8" x14ac:dyDescent="0.25">
      <c r="A1310" t="s">
        <v>8</v>
      </c>
      <c r="B1310" t="s">
        <v>9</v>
      </c>
      <c r="C1310">
        <v>217.08</v>
      </c>
      <c r="D1310">
        <f>-2418512 -4851844</f>
        <v>-7270356</v>
      </c>
      <c r="E1310" t="s">
        <v>10</v>
      </c>
      <c r="F1310" t="s">
        <v>11</v>
      </c>
      <c r="G1310" s="1">
        <v>-2418512</v>
      </c>
      <c r="H1310" s="1">
        <v>-4851844</v>
      </c>
    </row>
    <row r="1311" spans="1:8" x14ac:dyDescent="0.25">
      <c r="A1311" t="s">
        <v>8</v>
      </c>
      <c r="B1311" t="s">
        <v>9</v>
      </c>
      <c r="C1311">
        <v>217.09</v>
      </c>
      <c r="D1311">
        <f>-2418507 -4851845</f>
        <v>-7270352</v>
      </c>
      <c r="E1311" t="s">
        <v>10</v>
      </c>
      <c r="F1311" t="s">
        <v>11</v>
      </c>
      <c r="G1311" s="1">
        <v>-2418507</v>
      </c>
      <c r="H1311" s="1">
        <v>-4851845</v>
      </c>
    </row>
    <row r="1312" spans="1:8" x14ac:dyDescent="0.25">
      <c r="A1312" t="s">
        <v>8</v>
      </c>
      <c r="B1312" t="s">
        <v>9</v>
      </c>
      <c r="C1312">
        <v>217.1</v>
      </c>
      <c r="D1312">
        <f>-24185 -4851845</f>
        <v>-4876030</v>
      </c>
      <c r="E1312" t="s">
        <v>10</v>
      </c>
      <c r="F1312" t="s">
        <v>11</v>
      </c>
      <c r="G1312" s="1">
        <v>-24185</v>
      </c>
      <c r="H1312" s="1">
        <v>-4851845</v>
      </c>
    </row>
    <row r="1313" spans="1:8" x14ac:dyDescent="0.25">
      <c r="A1313" t="s">
        <v>8</v>
      </c>
      <c r="B1313" t="s">
        <v>9</v>
      </c>
      <c r="C1313">
        <v>217.11</v>
      </c>
      <c r="D1313">
        <f>-2418497 -4851846</f>
        <v>-7270343</v>
      </c>
      <c r="E1313" t="s">
        <v>10</v>
      </c>
      <c r="F1313" t="s">
        <v>11</v>
      </c>
      <c r="G1313" s="1">
        <v>-2418497</v>
      </c>
      <c r="H1313" s="1">
        <v>-4851846</v>
      </c>
    </row>
    <row r="1314" spans="1:8" x14ac:dyDescent="0.25">
      <c r="A1314" t="s">
        <v>8</v>
      </c>
      <c r="B1314" t="s">
        <v>9</v>
      </c>
      <c r="C1314">
        <v>217.12</v>
      </c>
      <c r="D1314">
        <f>-2418491 -4851846</f>
        <v>-7270337</v>
      </c>
      <c r="E1314" t="s">
        <v>10</v>
      </c>
      <c r="F1314" t="s">
        <v>11</v>
      </c>
      <c r="G1314" s="1">
        <v>-2418491</v>
      </c>
      <c r="H1314" s="1">
        <v>-4851846</v>
      </c>
    </row>
    <row r="1315" spans="1:8" x14ac:dyDescent="0.25">
      <c r="A1315" t="s">
        <v>8</v>
      </c>
      <c r="B1315" t="s">
        <v>9</v>
      </c>
      <c r="C1315">
        <v>217.13</v>
      </c>
      <c r="D1315">
        <f>-2418479 -4851849</f>
        <v>-7270328</v>
      </c>
      <c r="E1315" t="s">
        <v>10</v>
      </c>
      <c r="F1315" t="s">
        <v>11</v>
      </c>
      <c r="G1315" s="1">
        <v>-2418479</v>
      </c>
      <c r="H1315" s="1">
        <v>-4851849</v>
      </c>
    </row>
    <row r="1316" spans="1:8" x14ac:dyDescent="0.25">
      <c r="A1316" t="s">
        <v>8</v>
      </c>
      <c r="B1316" t="s">
        <v>9</v>
      </c>
      <c r="C1316">
        <v>217.14</v>
      </c>
      <c r="D1316">
        <f>-2418478 -4851849</f>
        <v>-7270327</v>
      </c>
      <c r="E1316" t="s">
        <v>10</v>
      </c>
      <c r="F1316" t="s">
        <v>11</v>
      </c>
      <c r="G1316" s="1">
        <v>-2418478</v>
      </c>
      <c r="H1316" s="1">
        <v>-4851849</v>
      </c>
    </row>
    <row r="1317" spans="1:8" x14ac:dyDescent="0.25">
      <c r="A1317" t="s">
        <v>8</v>
      </c>
      <c r="B1317" t="s">
        <v>9</v>
      </c>
      <c r="C1317">
        <v>217.15</v>
      </c>
      <c r="D1317">
        <f>-241847 -4851851</f>
        <v>-5093698</v>
      </c>
      <c r="E1317" t="s">
        <v>10</v>
      </c>
      <c r="F1317" t="s">
        <v>11</v>
      </c>
      <c r="G1317" s="1">
        <v>-241847</v>
      </c>
      <c r="H1317" s="1">
        <v>-4851851</v>
      </c>
    </row>
    <row r="1318" spans="1:8" x14ac:dyDescent="0.25">
      <c r="A1318" t="s">
        <v>8</v>
      </c>
      <c r="B1318" t="s">
        <v>9</v>
      </c>
      <c r="C1318">
        <v>217.16</v>
      </c>
      <c r="D1318">
        <f>-2418466 -4851854</f>
        <v>-7270320</v>
      </c>
      <c r="E1318" t="s">
        <v>10</v>
      </c>
      <c r="F1318" t="s">
        <v>11</v>
      </c>
      <c r="G1318" s="1">
        <v>-2418466</v>
      </c>
      <c r="H1318" s="1">
        <v>-4851854</v>
      </c>
    </row>
    <row r="1319" spans="1:8" x14ac:dyDescent="0.25">
      <c r="A1319" t="s">
        <v>8</v>
      </c>
      <c r="B1319" t="s">
        <v>9</v>
      </c>
      <c r="C1319">
        <v>217.17</v>
      </c>
      <c r="D1319">
        <f>-2418464 -4851855</f>
        <v>-7270319</v>
      </c>
      <c r="E1319" t="s">
        <v>10</v>
      </c>
      <c r="F1319" t="s">
        <v>11</v>
      </c>
      <c r="G1319" s="1">
        <v>-2418464</v>
      </c>
      <c r="H1319" s="1">
        <v>-4851855</v>
      </c>
    </row>
    <row r="1320" spans="1:8" x14ac:dyDescent="0.25">
      <c r="A1320" t="s">
        <v>8</v>
      </c>
      <c r="B1320" t="s">
        <v>9</v>
      </c>
      <c r="C1320">
        <v>217.18</v>
      </c>
      <c r="D1320">
        <f>-2418458 -4851862</f>
        <v>-7270320</v>
      </c>
      <c r="E1320" t="s">
        <v>10</v>
      </c>
      <c r="F1320" t="s">
        <v>11</v>
      </c>
      <c r="G1320" s="1">
        <v>-2418458</v>
      </c>
      <c r="H1320" s="1">
        <v>-4851862</v>
      </c>
    </row>
    <row r="1321" spans="1:8" x14ac:dyDescent="0.25">
      <c r="A1321" t="s">
        <v>8</v>
      </c>
      <c r="B1321" t="s">
        <v>9</v>
      </c>
      <c r="C1321">
        <v>217.19</v>
      </c>
      <c r="D1321">
        <f>-241845 -4851879</f>
        <v>-5093724</v>
      </c>
      <c r="E1321" t="s">
        <v>10</v>
      </c>
      <c r="F1321" t="s">
        <v>11</v>
      </c>
      <c r="G1321" s="1">
        <v>-241845</v>
      </c>
      <c r="H1321" s="1">
        <v>-4851879</v>
      </c>
    </row>
    <row r="1322" spans="1:8" x14ac:dyDescent="0.25">
      <c r="A1322" t="s">
        <v>8</v>
      </c>
      <c r="B1322" t="s">
        <v>9</v>
      </c>
      <c r="C1322">
        <v>217.2</v>
      </c>
      <c r="D1322">
        <f>-2418448 -4851887</f>
        <v>-7270335</v>
      </c>
      <c r="E1322" t="s">
        <v>10</v>
      </c>
      <c r="F1322" t="s">
        <v>11</v>
      </c>
      <c r="G1322" s="1">
        <v>-2418448</v>
      </c>
      <c r="H1322" s="1">
        <v>-4851887</v>
      </c>
    </row>
    <row r="1323" spans="1:8" x14ac:dyDescent="0.25">
      <c r="A1323" t="s">
        <v>8</v>
      </c>
      <c r="B1323" t="s">
        <v>9</v>
      </c>
      <c r="C1323">
        <v>217.21</v>
      </c>
      <c r="D1323">
        <f>-2418448 -4851911</f>
        <v>-7270359</v>
      </c>
      <c r="E1323" t="s">
        <v>10</v>
      </c>
      <c r="F1323" t="s">
        <v>11</v>
      </c>
      <c r="G1323" s="1">
        <v>-2418448</v>
      </c>
      <c r="H1323" s="1">
        <v>-4851911</v>
      </c>
    </row>
    <row r="1324" spans="1:8" x14ac:dyDescent="0.25">
      <c r="A1324" t="s">
        <v>8</v>
      </c>
      <c r="B1324" t="s">
        <v>9</v>
      </c>
      <c r="C1324">
        <v>217.22</v>
      </c>
      <c r="D1324">
        <f>-2418472 -4852041</f>
        <v>-7270513</v>
      </c>
      <c r="E1324" t="s">
        <v>10</v>
      </c>
      <c r="F1324" t="s">
        <v>11</v>
      </c>
      <c r="G1324" s="1">
        <v>-2418472</v>
      </c>
      <c r="H1324" s="1">
        <v>-4852041</v>
      </c>
    </row>
    <row r="1325" spans="1:8" x14ac:dyDescent="0.25">
      <c r="A1325" t="s">
        <v>8</v>
      </c>
      <c r="B1325" t="s">
        <v>9</v>
      </c>
      <c r="C1325">
        <v>217.23</v>
      </c>
      <c r="D1325">
        <f>-2418479 -4852052</f>
        <v>-7270531</v>
      </c>
      <c r="E1325" t="s">
        <v>10</v>
      </c>
      <c r="F1325" t="s">
        <v>11</v>
      </c>
      <c r="G1325" s="1">
        <v>-2418479</v>
      </c>
      <c r="H1325" s="1">
        <v>-4852052</v>
      </c>
    </row>
    <row r="1326" spans="1:8" x14ac:dyDescent="0.25">
      <c r="A1326" t="s">
        <v>8</v>
      </c>
      <c r="B1326" t="s">
        <v>9</v>
      </c>
      <c r="C1326">
        <v>217.24</v>
      </c>
      <c r="D1326">
        <f>-2418487 -4852061</f>
        <v>-7270548</v>
      </c>
      <c r="E1326" t="s">
        <v>10</v>
      </c>
      <c r="F1326" t="s">
        <v>11</v>
      </c>
      <c r="G1326" s="1">
        <v>-2418487</v>
      </c>
      <c r="H1326" s="1">
        <v>-4852061</v>
      </c>
    </row>
    <row r="1327" spans="1:8" x14ac:dyDescent="0.25">
      <c r="A1327" t="s">
        <v>8</v>
      </c>
      <c r="B1327" t="s">
        <v>9</v>
      </c>
      <c r="C1327">
        <v>217.25</v>
      </c>
      <c r="D1327">
        <f>-2418502 -4852073</f>
        <v>-7270575</v>
      </c>
      <c r="E1327" t="s">
        <v>10</v>
      </c>
      <c r="F1327" t="s">
        <v>11</v>
      </c>
      <c r="G1327" s="1">
        <v>-2418502</v>
      </c>
      <c r="H1327" s="1">
        <v>-4852073</v>
      </c>
    </row>
    <row r="1328" spans="1:8" x14ac:dyDescent="0.25">
      <c r="A1328" t="s">
        <v>8</v>
      </c>
      <c r="B1328" t="s">
        <v>9</v>
      </c>
      <c r="C1328">
        <v>217.26</v>
      </c>
      <c r="D1328">
        <f>-241852 -4852079</f>
        <v>-5093931</v>
      </c>
      <c r="E1328" t="s">
        <v>10</v>
      </c>
      <c r="F1328" t="s">
        <v>11</v>
      </c>
      <c r="G1328" s="1">
        <v>-241852</v>
      </c>
      <c r="H1328" s="1">
        <v>-4852079</v>
      </c>
    </row>
    <row r="1329" spans="1:8" x14ac:dyDescent="0.25">
      <c r="A1329" t="s">
        <v>8</v>
      </c>
      <c r="B1329" t="s">
        <v>9</v>
      </c>
      <c r="C1329">
        <v>217.27</v>
      </c>
      <c r="D1329">
        <f>-2418533 -4852078</f>
        <v>-7270611</v>
      </c>
      <c r="E1329" t="s">
        <v>10</v>
      </c>
      <c r="F1329" t="s">
        <v>11</v>
      </c>
      <c r="G1329" s="1">
        <v>-2418533</v>
      </c>
      <c r="H1329" s="1">
        <v>-4852078</v>
      </c>
    </row>
    <row r="1330" spans="1:8" x14ac:dyDescent="0.25">
      <c r="A1330" t="s">
        <v>8</v>
      </c>
      <c r="B1330" t="s">
        <v>9</v>
      </c>
      <c r="C1330">
        <v>217.28</v>
      </c>
      <c r="D1330">
        <f>-2418551 -4852072</f>
        <v>-7270623</v>
      </c>
      <c r="E1330" t="s">
        <v>10</v>
      </c>
      <c r="F1330" t="s">
        <v>11</v>
      </c>
      <c r="G1330" s="1">
        <v>-2418551</v>
      </c>
      <c r="H1330" s="1">
        <v>-4852072</v>
      </c>
    </row>
    <row r="1331" spans="1:8" x14ac:dyDescent="0.25">
      <c r="A1331" t="s">
        <v>8</v>
      </c>
      <c r="B1331" t="s">
        <v>9</v>
      </c>
      <c r="C1331">
        <v>217.29</v>
      </c>
      <c r="D1331">
        <f>-2418586 -485207</f>
        <v>-2903793</v>
      </c>
      <c r="E1331" t="s">
        <v>10</v>
      </c>
      <c r="F1331" t="s">
        <v>11</v>
      </c>
      <c r="G1331" s="1">
        <v>-2418586</v>
      </c>
      <c r="H1331" s="1">
        <v>-485207</v>
      </c>
    </row>
    <row r="1332" spans="1:8" x14ac:dyDescent="0.25">
      <c r="A1332" t="s">
        <v>8</v>
      </c>
      <c r="B1332" t="s">
        <v>9</v>
      </c>
      <c r="C1332">
        <v>217.3</v>
      </c>
      <c r="D1332">
        <f>-2418596 -4852071</f>
        <v>-7270667</v>
      </c>
      <c r="E1332" t="s">
        <v>10</v>
      </c>
      <c r="F1332" t="s">
        <v>11</v>
      </c>
      <c r="G1332" s="1">
        <v>-2418596</v>
      </c>
      <c r="H1332" s="1">
        <v>-4852071</v>
      </c>
    </row>
    <row r="1333" spans="1:8" x14ac:dyDescent="0.25">
      <c r="A1333" t="s">
        <v>8</v>
      </c>
      <c r="B1333" t="s">
        <v>9</v>
      </c>
      <c r="C1333">
        <v>217.31</v>
      </c>
      <c r="D1333">
        <f>-2418607 -4852076</f>
        <v>-7270683</v>
      </c>
      <c r="E1333" t="s">
        <v>10</v>
      </c>
      <c r="F1333" t="s">
        <v>11</v>
      </c>
      <c r="G1333" s="1">
        <v>-2418607</v>
      </c>
      <c r="H1333" s="1">
        <v>-4852076</v>
      </c>
    </row>
    <row r="1334" spans="1:8" x14ac:dyDescent="0.25">
      <c r="A1334" t="s">
        <v>8</v>
      </c>
      <c r="B1334" t="s">
        <v>9</v>
      </c>
      <c r="C1334">
        <v>217.32</v>
      </c>
      <c r="D1334">
        <f>-2418629 -4852093</f>
        <v>-7270722</v>
      </c>
      <c r="E1334" t="s">
        <v>10</v>
      </c>
      <c r="F1334" t="s">
        <v>11</v>
      </c>
      <c r="G1334" s="1">
        <v>-2418629</v>
      </c>
      <c r="H1334" s="1">
        <v>-4852093</v>
      </c>
    </row>
    <row r="1335" spans="1:8" x14ac:dyDescent="0.25">
      <c r="A1335" t="s">
        <v>8</v>
      </c>
      <c r="B1335" t="s">
        <v>9</v>
      </c>
      <c r="C1335">
        <v>217.33</v>
      </c>
      <c r="D1335">
        <f>-2418651 -4852113</f>
        <v>-7270764</v>
      </c>
      <c r="E1335" t="s">
        <v>10</v>
      </c>
      <c r="F1335" t="s">
        <v>11</v>
      </c>
      <c r="G1335" s="1">
        <v>-2418651</v>
      </c>
      <c r="H1335" s="1">
        <v>-4852113</v>
      </c>
    </row>
    <row r="1336" spans="1:8" x14ac:dyDescent="0.25">
      <c r="A1336" t="s">
        <v>8</v>
      </c>
      <c r="B1336" t="s">
        <v>9</v>
      </c>
      <c r="C1336">
        <v>217.34</v>
      </c>
      <c r="D1336">
        <f>-2418671 -4852128</f>
        <v>-7270799</v>
      </c>
      <c r="E1336" t="s">
        <v>10</v>
      </c>
      <c r="F1336" t="s">
        <v>11</v>
      </c>
      <c r="G1336" s="1">
        <v>-2418671</v>
      </c>
      <c r="H1336" s="1">
        <v>-4852128</v>
      </c>
    </row>
    <row r="1337" spans="1:8" x14ac:dyDescent="0.25">
      <c r="A1337" t="s">
        <v>8</v>
      </c>
      <c r="B1337" t="s">
        <v>9</v>
      </c>
      <c r="C1337">
        <v>217.35</v>
      </c>
      <c r="D1337">
        <f>-2418677 -485213</f>
        <v>-2903890</v>
      </c>
      <c r="E1337" t="s">
        <v>10</v>
      </c>
      <c r="F1337" t="s">
        <v>11</v>
      </c>
      <c r="G1337" s="1">
        <v>-2418677</v>
      </c>
      <c r="H1337" s="1">
        <v>-485213</v>
      </c>
    </row>
    <row r="1338" spans="1:8" x14ac:dyDescent="0.25">
      <c r="A1338" t="s">
        <v>8</v>
      </c>
      <c r="B1338" t="s">
        <v>9</v>
      </c>
      <c r="C1338">
        <v>217.36</v>
      </c>
      <c r="D1338">
        <f>-241868 -4852132</f>
        <v>-5094000</v>
      </c>
      <c r="E1338" t="s">
        <v>10</v>
      </c>
      <c r="F1338" t="s">
        <v>11</v>
      </c>
      <c r="G1338" s="1">
        <v>-241868</v>
      </c>
      <c r="H1338" s="1">
        <v>-4852132</v>
      </c>
    </row>
    <row r="1339" spans="1:8" x14ac:dyDescent="0.25">
      <c r="A1339" t="s">
        <v>8</v>
      </c>
      <c r="B1339" t="s">
        <v>9</v>
      </c>
      <c r="C1339">
        <v>217.37</v>
      </c>
      <c r="D1339">
        <f>-2418693 -4852136</f>
        <v>-7270829</v>
      </c>
      <c r="E1339" t="s">
        <v>10</v>
      </c>
      <c r="F1339" t="s">
        <v>11</v>
      </c>
      <c r="G1339" s="1">
        <v>-2418693</v>
      </c>
      <c r="H1339" s="1">
        <v>-4852136</v>
      </c>
    </row>
    <row r="1340" spans="1:8" x14ac:dyDescent="0.25">
      <c r="A1340" t="s">
        <v>8</v>
      </c>
      <c r="B1340" t="s">
        <v>9</v>
      </c>
      <c r="C1340">
        <v>217.38</v>
      </c>
      <c r="D1340">
        <f>-2418694 -4852137</f>
        <v>-7270831</v>
      </c>
      <c r="E1340" t="s">
        <v>10</v>
      </c>
      <c r="F1340" t="s">
        <v>11</v>
      </c>
      <c r="G1340" s="1">
        <v>-2418694</v>
      </c>
      <c r="H1340" s="1">
        <v>-4852137</v>
      </c>
    </row>
    <row r="1341" spans="1:8" x14ac:dyDescent="0.25">
      <c r="A1341" t="s">
        <v>8</v>
      </c>
      <c r="B1341" t="s">
        <v>9</v>
      </c>
      <c r="C1341">
        <v>217.39</v>
      </c>
      <c r="D1341">
        <f>-2418705 -4852139</f>
        <v>-7270844</v>
      </c>
      <c r="E1341" t="s">
        <v>10</v>
      </c>
      <c r="F1341" t="s">
        <v>11</v>
      </c>
      <c r="G1341" s="1">
        <v>-2418705</v>
      </c>
      <c r="H1341" s="1">
        <v>-4852139</v>
      </c>
    </row>
    <row r="1342" spans="1:8" x14ac:dyDescent="0.25">
      <c r="A1342" t="s">
        <v>8</v>
      </c>
      <c r="B1342" t="s">
        <v>9</v>
      </c>
      <c r="C1342">
        <v>217.4</v>
      </c>
      <c r="D1342">
        <f>-2418719 -4852145</f>
        <v>-7270864</v>
      </c>
      <c r="E1342" t="s">
        <v>10</v>
      </c>
      <c r="F1342" t="s">
        <v>11</v>
      </c>
      <c r="G1342" s="1">
        <v>-2418719</v>
      </c>
      <c r="H1342" s="1">
        <v>-4852145</v>
      </c>
    </row>
    <row r="1343" spans="1:8" x14ac:dyDescent="0.25">
      <c r="A1343" t="s">
        <v>8</v>
      </c>
      <c r="B1343" t="s">
        <v>9</v>
      </c>
      <c r="C1343">
        <v>217.41</v>
      </c>
      <c r="D1343">
        <f>-2418728 -4852151</f>
        <v>-7270879</v>
      </c>
      <c r="E1343" t="s">
        <v>10</v>
      </c>
      <c r="F1343" t="s">
        <v>11</v>
      </c>
      <c r="G1343" s="1">
        <v>-2418728</v>
      </c>
      <c r="H1343" s="1">
        <v>-4852151</v>
      </c>
    </row>
    <row r="1344" spans="1:8" x14ac:dyDescent="0.25">
      <c r="A1344" t="s">
        <v>8</v>
      </c>
      <c r="B1344" t="s">
        <v>9</v>
      </c>
      <c r="C1344">
        <v>217.42</v>
      </c>
      <c r="D1344">
        <f>-2418743 -4852166</f>
        <v>-7270909</v>
      </c>
      <c r="E1344" t="s">
        <v>10</v>
      </c>
      <c r="F1344" t="s">
        <v>11</v>
      </c>
      <c r="G1344" s="1">
        <v>-2418743</v>
      </c>
      <c r="H1344" s="1">
        <v>-4852166</v>
      </c>
    </row>
    <row r="1345" spans="1:8" x14ac:dyDescent="0.25">
      <c r="A1345" t="s">
        <v>8</v>
      </c>
      <c r="B1345" t="s">
        <v>9</v>
      </c>
      <c r="C1345">
        <v>217.43</v>
      </c>
      <c r="D1345">
        <f>-2418795 -4852225</f>
        <v>-7271020</v>
      </c>
      <c r="E1345" t="s">
        <v>10</v>
      </c>
      <c r="F1345" t="s">
        <v>11</v>
      </c>
      <c r="G1345" s="1">
        <v>-2418795</v>
      </c>
      <c r="H1345" s="1">
        <v>-4852225</v>
      </c>
    </row>
    <row r="1346" spans="1:8" x14ac:dyDescent="0.25">
      <c r="A1346" t="s">
        <v>8</v>
      </c>
      <c r="B1346" t="s">
        <v>9</v>
      </c>
      <c r="C1346">
        <v>217.44</v>
      </c>
      <c r="D1346">
        <f>-2418809 -4852245</f>
        <v>-7271054</v>
      </c>
      <c r="E1346" t="s">
        <v>10</v>
      </c>
      <c r="F1346" t="s">
        <v>11</v>
      </c>
      <c r="G1346" s="1">
        <v>-2418809</v>
      </c>
      <c r="H1346" s="1">
        <v>-4852245</v>
      </c>
    </row>
    <row r="1347" spans="1:8" x14ac:dyDescent="0.25">
      <c r="A1347" t="s">
        <v>8</v>
      </c>
      <c r="B1347" t="s">
        <v>9</v>
      </c>
      <c r="C1347">
        <v>217.45</v>
      </c>
      <c r="D1347">
        <f>-2418812 -4852256</f>
        <v>-7271068</v>
      </c>
      <c r="E1347" t="s">
        <v>10</v>
      </c>
      <c r="F1347" t="s">
        <v>11</v>
      </c>
      <c r="G1347" s="1">
        <v>-2418812</v>
      </c>
      <c r="H1347" s="1">
        <v>-4852256</v>
      </c>
    </row>
    <row r="1348" spans="1:8" x14ac:dyDescent="0.25">
      <c r="A1348" t="s">
        <v>8</v>
      </c>
      <c r="B1348" t="s">
        <v>9</v>
      </c>
      <c r="C1348">
        <v>217.46</v>
      </c>
      <c r="D1348">
        <f>-2418813 -4852266</f>
        <v>-7271079</v>
      </c>
      <c r="E1348" t="s">
        <v>10</v>
      </c>
      <c r="F1348" t="s">
        <v>11</v>
      </c>
      <c r="G1348" s="1">
        <v>-2418813</v>
      </c>
      <c r="H1348" s="1">
        <v>-4852266</v>
      </c>
    </row>
    <row r="1349" spans="1:8" x14ac:dyDescent="0.25">
      <c r="A1349" t="s">
        <v>8</v>
      </c>
      <c r="B1349" t="s">
        <v>9</v>
      </c>
      <c r="C1349">
        <v>217.47</v>
      </c>
      <c r="D1349">
        <f>-2418813 -485229</f>
        <v>-2904042</v>
      </c>
      <c r="E1349" t="s">
        <v>10</v>
      </c>
      <c r="F1349" t="s">
        <v>11</v>
      </c>
      <c r="G1349" s="1">
        <v>-2418813</v>
      </c>
      <c r="H1349" s="1">
        <v>-485229</v>
      </c>
    </row>
    <row r="1350" spans="1:8" x14ac:dyDescent="0.25">
      <c r="A1350" t="s">
        <v>8</v>
      </c>
      <c r="B1350" t="s">
        <v>9</v>
      </c>
      <c r="C1350">
        <v>217.48</v>
      </c>
      <c r="D1350">
        <f>-2418809 -4852317</f>
        <v>-7271126</v>
      </c>
      <c r="E1350" t="s">
        <v>10</v>
      </c>
      <c r="F1350" t="s">
        <v>11</v>
      </c>
      <c r="G1350" s="1">
        <v>-2418809</v>
      </c>
      <c r="H1350" s="1">
        <v>-4852317</v>
      </c>
    </row>
    <row r="1351" spans="1:8" x14ac:dyDescent="0.25">
      <c r="A1351" t="s">
        <v>8</v>
      </c>
      <c r="B1351" t="s">
        <v>9</v>
      </c>
      <c r="C1351">
        <v>217.49</v>
      </c>
      <c r="D1351">
        <f>-2418791 -4852372</f>
        <v>-7271163</v>
      </c>
      <c r="E1351" t="s">
        <v>10</v>
      </c>
      <c r="F1351" t="s">
        <v>11</v>
      </c>
      <c r="G1351" s="1">
        <v>-2418791</v>
      </c>
      <c r="H1351" s="1">
        <v>-4852372</v>
      </c>
    </row>
    <row r="1352" spans="1:8" x14ac:dyDescent="0.25">
      <c r="A1352" t="s">
        <v>8</v>
      </c>
      <c r="B1352" t="s">
        <v>9</v>
      </c>
      <c r="C1352">
        <v>217.5</v>
      </c>
      <c r="D1352">
        <f>-2418773 -4852411</f>
        <v>-7271184</v>
      </c>
      <c r="E1352" t="s">
        <v>10</v>
      </c>
      <c r="F1352" t="s">
        <v>11</v>
      </c>
      <c r="G1352" s="1">
        <v>-2418773</v>
      </c>
      <c r="H1352" s="1">
        <v>-4852411</v>
      </c>
    </row>
    <row r="1353" spans="1:8" x14ac:dyDescent="0.25">
      <c r="A1353" t="s">
        <v>8</v>
      </c>
      <c r="B1353" t="s">
        <v>9</v>
      </c>
      <c r="C1353">
        <v>217.51</v>
      </c>
      <c r="D1353">
        <f>-2418739 -4852459</f>
        <v>-7271198</v>
      </c>
      <c r="E1353" t="s">
        <v>10</v>
      </c>
      <c r="F1353" t="s">
        <v>11</v>
      </c>
      <c r="G1353" s="1">
        <v>-2418739</v>
      </c>
      <c r="H1353" s="1">
        <v>-4852459</v>
      </c>
    </row>
    <row r="1354" spans="1:8" x14ac:dyDescent="0.25">
      <c r="A1354" t="s">
        <v>8</v>
      </c>
      <c r="B1354" t="s">
        <v>9</v>
      </c>
      <c r="C1354">
        <v>217.52</v>
      </c>
      <c r="D1354">
        <f>-2418728 -485247</f>
        <v>-2903975</v>
      </c>
      <c r="E1354" t="s">
        <v>10</v>
      </c>
      <c r="F1354" t="s">
        <v>11</v>
      </c>
      <c r="G1354" s="1">
        <v>-2418728</v>
      </c>
      <c r="H1354" s="1">
        <v>-485247</v>
      </c>
    </row>
    <row r="1355" spans="1:8" x14ac:dyDescent="0.25">
      <c r="A1355" t="s">
        <v>8</v>
      </c>
      <c r="B1355" t="s">
        <v>9</v>
      </c>
      <c r="C1355">
        <v>217.53</v>
      </c>
      <c r="D1355">
        <f>-2418698 -4852507</f>
        <v>-7271205</v>
      </c>
      <c r="E1355" t="s">
        <v>10</v>
      </c>
      <c r="F1355" t="s">
        <v>11</v>
      </c>
      <c r="G1355" s="1">
        <v>-2418698</v>
      </c>
      <c r="H1355" s="1">
        <v>-4852507</v>
      </c>
    </row>
    <row r="1356" spans="1:8" x14ac:dyDescent="0.25">
      <c r="A1356" t="s">
        <v>8</v>
      </c>
      <c r="B1356" t="s">
        <v>9</v>
      </c>
      <c r="C1356">
        <v>217.54</v>
      </c>
      <c r="D1356">
        <f>-2418693 -4852518</f>
        <v>-7271211</v>
      </c>
      <c r="E1356" t="s">
        <v>10</v>
      </c>
      <c r="F1356" t="s">
        <v>11</v>
      </c>
      <c r="G1356" s="1">
        <v>-2418693</v>
      </c>
      <c r="H1356" s="1">
        <v>-4852518</v>
      </c>
    </row>
    <row r="1357" spans="1:8" x14ac:dyDescent="0.25">
      <c r="A1357" t="s">
        <v>8</v>
      </c>
      <c r="B1357" t="s">
        <v>9</v>
      </c>
      <c r="C1357">
        <v>217.55</v>
      </c>
      <c r="D1357">
        <f>-2418682 -4852563</f>
        <v>-7271245</v>
      </c>
      <c r="E1357" t="s">
        <v>10</v>
      </c>
      <c r="F1357" t="s">
        <v>11</v>
      </c>
      <c r="G1357" s="1">
        <v>-2418682</v>
      </c>
      <c r="H1357" s="1">
        <v>-4852563</v>
      </c>
    </row>
    <row r="1358" spans="1:8" x14ac:dyDescent="0.25">
      <c r="A1358" t="s">
        <v>8</v>
      </c>
      <c r="B1358" t="s">
        <v>9</v>
      </c>
      <c r="C1358">
        <v>217.56</v>
      </c>
      <c r="D1358">
        <f>-2418679 -4852571</f>
        <v>-7271250</v>
      </c>
      <c r="E1358" t="s">
        <v>10</v>
      </c>
      <c r="F1358" t="s">
        <v>11</v>
      </c>
      <c r="G1358" s="1">
        <v>-2418679</v>
      </c>
      <c r="H1358" s="1">
        <v>-4852571</v>
      </c>
    </row>
    <row r="1359" spans="1:8" x14ac:dyDescent="0.25">
      <c r="A1359" t="s">
        <v>8</v>
      </c>
      <c r="B1359" t="s">
        <v>9</v>
      </c>
      <c r="C1359">
        <v>217.57</v>
      </c>
      <c r="D1359">
        <f>-2418661 -4852605</f>
        <v>-7271266</v>
      </c>
      <c r="E1359" t="s">
        <v>10</v>
      </c>
      <c r="F1359" t="s">
        <v>11</v>
      </c>
      <c r="G1359" s="1">
        <v>-2418661</v>
      </c>
      <c r="H1359" s="1">
        <v>-4852605</v>
      </c>
    </row>
    <row r="1360" spans="1:8" x14ac:dyDescent="0.25">
      <c r="A1360" t="s">
        <v>8</v>
      </c>
      <c r="B1360" t="s">
        <v>9</v>
      </c>
      <c r="C1360">
        <v>217.58</v>
      </c>
      <c r="D1360">
        <f>-2418652 -4852615</f>
        <v>-7271267</v>
      </c>
      <c r="E1360" t="s">
        <v>10</v>
      </c>
      <c r="F1360" t="s">
        <v>11</v>
      </c>
      <c r="G1360" s="1">
        <v>-2418652</v>
      </c>
      <c r="H1360" s="1">
        <v>-4852615</v>
      </c>
    </row>
    <row r="1361" spans="1:8" x14ac:dyDescent="0.25">
      <c r="A1361" t="s">
        <v>8</v>
      </c>
      <c r="B1361" t="s">
        <v>9</v>
      </c>
      <c r="C1361">
        <v>217.59</v>
      </c>
      <c r="D1361">
        <f>-2418633 -4852647</f>
        <v>-7271280</v>
      </c>
      <c r="E1361" t="s">
        <v>10</v>
      </c>
      <c r="F1361" t="s">
        <v>11</v>
      </c>
      <c r="G1361" s="1">
        <v>-2418633</v>
      </c>
      <c r="H1361" s="1">
        <v>-4852647</v>
      </c>
    </row>
    <row r="1362" spans="1:8" x14ac:dyDescent="0.25">
      <c r="A1362" t="s">
        <v>8</v>
      </c>
      <c r="B1362" t="s">
        <v>9</v>
      </c>
      <c r="C1362">
        <v>217.6</v>
      </c>
      <c r="D1362">
        <f>-2418626 -4852663</f>
        <v>-7271289</v>
      </c>
      <c r="E1362" t="s">
        <v>10</v>
      </c>
      <c r="F1362" t="s">
        <v>11</v>
      </c>
      <c r="G1362" s="1">
        <v>-2418626</v>
      </c>
      <c r="H1362" s="1">
        <v>-4852663</v>
      </c>
    </row>
    <row r="1363" spans="1:8" x14ac:dyDescent="0.25">
      <c r="A1363" t="s">
        <v>8</v>
      </c>
      <c r="B1363" t="s">
        <v>9</v>
      </c>
      <c r="C1363">
        <v>217.61</v>
      </c>
      <c r="D1363">
        <f>-2418603 -4852727</f>
        <v>-7271330</v>
      </c>
      <c r="E1363" t="s">
        <v>10</v>
      </c>
      <c r="F1363" t="s">
        <v>11</v>
      </c>
      <c r="G1363" s="1">
        <v>-2418603</v>
      </c>
      <c r="H1363" s="1">
        <v>-4852727</v>
      </c>
    </row>
    <row r="1364" spans="1:8" x14ac:dyDescent="0.25">
      <c r="A1364" t="s">
        <v>8</v>
      </c>
      <c r="B1364" t="s">
        <v>9</v>
      </c>
      <c r="C1364">
        <v>217.62</v>
      </c>
      <c r="D1364">
        <f>-2418592 -4852745</f>
        <v>-7271337</v>
      </c>
      <c r="E1364" t="s">
        <v>10</v>
      </c>
      <c r="F1364" t="s">
        <v>11</v>
      </c>
      <c r="G1364" s="1">
        <v>-2418592</v>
      </c>
      <c r="H1364" s="1">
        <v>-4852745</v>
      </c>
    </row>
    <row r="1365" spans="1:8" x14ac:dyDescent="0.25">
      <c r="A1365" t="s">
        <v>8</v>
      </c>
      <c r="B1365" t="s">
        <v>9</v>
      </c>
      <c r="C1365">
        <v>217.63</v>
      </c>
      <c r="D1365">
        <f>-2418575 -4852768</f>
        <v>-7271343</v>
      </c>
      <c r="E1365" t="s">
        <v>10</v>
      </c>
      <c r="F1365" t="s">
        <v>11</v>
      </c>
      <c r="G1365" s="1">
        <v>-2418575</v>
      </c>
      <c r="H1365" s="1">
        <v>-4852768</v>
      </c>
    </row>
    <row r="1366" spans="1:8" x14ac:dyDescent="0.25">
      <c r="A1366" t="s">
        <v>8</v>
      </c>
      <c r="B1366" t="s">
        <v>9</v>
      </c>
      <c r="C1366">
        <v>217.64</v>
      </c>
      <c r="D1366">
        <f>-241856 -4852793</f>
        <v>-5094649</v>
      </c>
      <c r="E1366" t="s">
        <v>10</v>
      </c>
      <c r="F1366" t="s">
        <v>11</v>
      </c>
      <c r="G1366" s="1">
        <v>-241856</v>
      </c>
      <c r="H1366" s="1">
        <v>-4852793</v>
      </c>
    </row>
    <row r="1367" spans="1:8" x14ac:dyDescent="0.25">
      <c r="A1367" t="s">
        <v>8</v>
      </c>
      <c r="B1367" t="s">
        <v>9</v>
      </c>
      <c r="C1367">
        <v>217.65</v>
      </c>
      <c r="D1367">
        <f>-2418554 -4852806</f>
        <v>-7271360</v>
      </c>
      <c r="E1367" t="s">
        <v>10</v>
      </c>
      <c r="F1367" t="s">
        <v>11</v>
      </c>
      <c r="G1367" s="1">
        <v>-2418554</v>
      </c>
      <c r="H1367" s="1">
        <v>-4852806</v>
      </c>
    </row>
    <row r="1368" spans="1:8" x14ac:dyDescent="0.25">
      <c r="A1368" t="s">
        <v>8</v>
      </c>
      <c r="B1368" t="s">
        <v>9</v>
      </c>
      <c r="C1368">
        <v>217.66</v>
      </c>
      <c r="D1368">
        <f>-241854 -4852843</f>
        <v>-5094697</v>
      </c>
      <c r="E1368" t="s">
        <v>10</v>
      </c>
      <c r="F1368" t="s">
        <v>11</v>
      </c>
      <c r="G1368" s="1">
        <v>-241854</v>
      </c>
      <c r="H1368" s="1">
        <v>-4852843</v>
      </c>
    </row>
    <row r="1369" spans="1:8" x14ac:dyDescent="0.25">
      <c r="A1369" t="s">
        <v>8</v>
      </c>
      <c r="B1369" t="s">
        <v>9</v>
      </c>
      <c r="C1369">
        <v>217.67</v>
      </c>
      <c r="D1369">
        <f>-2418534 -4852865</f>
        <v>-7271399</v>
      </c>
      <c r="E1369" t="s">
        <v>10</v>
      </c>
      <c r="F1369" t="s">
        <v>11</v>
      </c>
      <c r="G1369" s="1">
        <v>-2418534</v>
      </c>
      <c r="H1369" s="1">
        <v>-4852865</v>
      </c>
    </row>
    <row r="1370" spans="1:8" x14ac:dyDescent="0.25">
      <c r="A1370" t="s">
        <v>8</v>
      </c>
      <c r="B1370" t="s">
        <v>9</v>
      </c>
      <c r="C1370">
        <v>217.68</v>
      </c>
      <c r="D1370">
        <f>-2418529 -4852878</f>
        <v>-7271407</v>
      </c>
      <c r="E1370" t="s">
        <v>10</v>
      </c>
      <c r="F1370" t="s">
        <v>11</v>
      </c>
      <c r="G1370" s="1">
        <v>-2418529</v>
      </c>
      <c r="H1370" s="1">
        <v>-4852878</v>
      </c>
    </row>
    <row r="1371" spans="1:8" x14ac:dyDescent="0.25">
      <c r="A1371" t="s">
        <v>8</v>
      </c>
      <c r="B1371" t="s">
        <v>9</v>
      </c>
      <c r="C1371">
        <v>217.69</v>
      </c>
      <c r="D1371">
        <f>-2418527 -4852888</f>
        <v>-7271415</v>
      </c>
      <c r="E1371" t="s">
        <v>10</v>
      </c>
      <c r="F1371" t="s">
        <v>11</v>
      </c>
      <c r="G1371" s="1">
        <v>-2418527</v>
      </c>
      <c r="H1371" s="1">
        <v>-4852888</v>
      </c>
    </row>
    <row r="1372" spans="1:8" x14ac:dyDescent="0.25">
      <c r="A1372" t="s">
        <v>8</v>
      </c>
      <c r="B1372" t="s">
        <v>9</v>
      </c>
      <c r="C1372">
        <v>217.7</v>
      </c>
      <c r="D1372">
        <f>-2418539 -4852956</f>
        <v>-7271495</v>
      </c>
      <c r="E1372" t="s">
        <v>10</v>
      </c>
      <c r="F1372" t="s">
        <v>11</v>
      </c>
      <c r="G1372" s="1">
        <v>-2418539</v>
      </c>
      <c r="H1372" s="1">
        <v>-4852956</v>
      </c>
    </row>
    <row r="1373" spans="1:8" x14ac:dyDescent="0.25">
      <c r="A1373" t="s">
        <v>8</v>
      </c>
      <c r="B1373" t="s">
        <v>9</v>
      </c>
      <c r="C1373">
        <v>217.71</v>
      </c>
      <c r="D1373">
        <f>-2418541 -4852976</f>
        <v>-7271517</v>
      </c>
      <c r="E1373" t="s">
        <v>10</v>
      </c>
      <c r="F1373" t="s">
        <v>11</v>
      </c>
      <c r="G1373" s="1">
        <v>-2418541</v>
      </c>
      <c r="H1373" s="1">
        <v>-4852976</v>
      </c>
    </row>
    <row r="1374" spans="1:8" x14ac:dyDescent="0.25">
      <c r="A1374" t="s">
        <v>8</v>
      </c>
      <c r="B1374" t="s">
        <v>9</v>
      </c>
      <c r="C1374">
        <v>217.72</v>
      </c>
      <c r="D1374">
        <f>-2418551 -4853036</f>
        <v>-7271587</v>
      </c>
      <c r="E1374" t="s">
        <v>10</v>
      </c>
      <c r="F1374" t="s">
        <v>11</v>
      </c>
      <c r="G1374" s="1">
        <v>-2418551</v>
      </c>
      <c r="H1374" s="1">
        <v>-4853036</v>
      </c>
    </row>
    <row r="1375" spans="1:8" x14ac:dyDescent="0.25">
      <c r="A1375" t="s">
        <v>8</v>
      </c>
      <c r="B1375" t="s">
        <v>9</v>
      </c>
      <c r="C1375">
        <v>217.73</v>
      </c>
      <c r="D1375">
        <f>-2418564 -485309</f>
        <v>-2903873</v>
      </c>
      <c r="E1375" t="s">
        <v>10</v>
      </c>
      <c r="F1375" t="s">
        <v>11</v>
      </c>
      <c r="G1375" s="1">
        <v>-2418564</v>
      </c>
      <c r="H1375" s="1">
        <v>-485309</v>
      </c>
    </row>
    <row r="1376" spans="1:8" x14ac:dyDescent="0.25">
      <c r="A1376" t="s">
        <v>8</v>
      </c>
      <c r="B1376" t="s">
        <v>9</v>
      </c>
      <c r="C1376">
        <v>217.74</v>
      </c>
      <c r="D1376">
        <f>-2418582 -4853197</f>
        <v>-7271779</v>
      </c>
      <c r="E1376" t="s">
        <v>10</v>
      </c>
      <c r="F1376" t="s">
        <v>11</v>
      </c>
      <c r="G1376" s="1">
        <v>-2418582</v>
      </c>
      <c r="H1376" s="1">
        <v>-4853197</v>
      </c>
    </row>
    <row r="1377" spans="1:8" x14ac:dyDescent="0.25">
      <c r="A1377" t="s">
        <v>8</v>
      </c>
      <c r="B1377" t="s">
        <v>9</v>
      </c>
      <c r="C1377">
        <v>217.75</v>
      </c>
      <c r="D1377">
        <f>-2418587 -4853214</f>
        <v>-7271801</v>
      </c>
      <c r="E1377" t="s">
        <v>10</v>
      </c>
      <c r="F1377" t="s">
        <v>11</v>
      </c>
      <c r="G1377" s="1">
        <v>-2418587</v>
      </c>
      <c r="H1377" s="1">
        <v>-4853214</v>
      </c>
    </row>
    <row r="1378" spans="1:8" x14ac:dyDescent="0.25">
      <c r="A1378" t="s">
        <v>8</v>
      </c>
      <c r="B1378" t="s">
        <v>9</v>
      </c>
      <c r="C1378">
        <v>217.76</v>
      </c>
      <c r="D1378">
        <f>-2418595 -4853231</f>
        <v>-7271826</v>
      </c>
      <c r="E1378" t="s">
        <v>10</v>
      </c>
      <c r="F1378" t="s">
        <v>11</v>
      </c>
      <c r="G1378" s="1">
        <v>-2418595</v>
      </c>
      <c r="H1378" s="1">
        <v>-4853231</v>
      </c>
    </row>
    <row r="1379" spans="1:8" x14ac:dyDescent="0.25">
      <c r="A1379" t="s">
        <v>8</v>
      </c>
      <c r="B1379" t="s">
        <v>9</v>
      </c>
      <c r="C1379">
        <v>217.77</v>
      </c>
      <c r="D1379">
        <f>-2418614 -4853254</f>
        <v>-7271868</v>
      </c>
      <c r="E1379" t="s">
        <v>10</v>
      </c>
      <c r="F1379" t="s">
        <v>11</v>
      </c>
      <c r="G1379" s="1">
        <v>-2418614</v>
      </c>
      <c r="H1379" s="1">
        <v>-4853254</v>
      </c>
    </row>
    <row r="1380" spans="1:8" x14ac:dyDescent="0.25">
      <c r="A1380" t="s">
        <v>8</v>
      </c>
      <c r="B1380" t="s">
        <v>9</v>
      </c>
      <c r="C1380">
        <v>217.78</v>
      </c>
      <c r="D1380">
        <f>-2418664 -4853323</f>
        <v>-7271987</v>
      </c>
      <c r="E1380" t="s">
        <v>10</v>
      </c>
      <c r="F1380" t="s">
        <v>11</v>
      </c>
      <c r="G1380" s="1">
        <v>-2418664</v>
      </c>
      <c r="H1380" s="1">
        <v>-4853323</v>
      </c>
    </row>
    <row r="1381" spans="1:8" x14ac:dyDescent="0.25">
      <c r="A1381" t="s">
        <v>8</v>
      </c>
      <c r="B1381" t="s">
        <v>9</v>
      </c>
      <c r="C1381">
        <v>217.79</v>
      </c>
      <c r="D1381">
        <f>-2418669 -4853337</f>
        <v>-7272006</v>
      </c>
      <c r="E1381" t="s">
        <v>10</v>
      </c>
      <c r="F1381" t="s">
        <v>11</v>
      </c>
      <c r="G1381" s="1">
        <v>-2418669</v>
      </c>
      <c r="H1381" s="1">
        <v>-4853337</v>
      </c>
    </row>
    <row r="1382" spans="1:8" x14ac:dyDescent="0.25">
      <c r="A1382" t="s">
        <v>8</v>
      </c>
      <c r="B1382" t="s">
        <v>9</v>
      </c>
      <c r="C1382">
        <v>217.8</v>
      </c>
      <c r="D1382">
        <f>-2418671 -4853346</f>
        <v>-7272017</v>
      </c>
      <c r="E1382" t="s">
        <v>10</v>
      </c>
      <c r="F1382" t="s">
        <v>11</v>
      </c>
      <c r="G1382" s="1">
        <v>-2418671</v>
      </c>
      <c r="H1382" s="1">
        <v>-4853346</v>
      </c>
    </row>
    <row r="1383" spans="1:8" x14ac:dyDescent="0.25">
      <c r="A1383" t="s">
        <v>8</v>
      </c>
      <c r="B1383" t="s">
        <v>9</v>
      </c>
      <c r="C1383">
        <v>217.81</v>
      </c>
      <c r="D1383">
        <f>-2418674 -4853368</f>
        <v>-7272042</v>
      </c>
      <c r="E1383" t="s">
        <v>10</v>
      </c>
      <c r="F1383" t="s">
        <v>11</v>
      </c>
      <c r="G1383" s="1">
        <v>-2418674</v>
      </c>
      <c r="H1383" s="1">
        <v>-4853368</v>
      </c>
    </row>
    <row r="1384" spans="1:8" x14ac:dyDescent="0.25">
      <c r="A1384" t="s">
        <v>8</v>
      </c>
      <c r="B1384" t="s">
        <v>9</v>
      </c>
      <c r="C1384">
        <v>217.82</v>
      </c>
      <c r="D1384">
        <f>-2418674 -4853398</f>
        <v>-7272072</v>
      </c>
      <c r="E1384" t="s">
        <v>10</v>
      </c>
      <c r="F1384" t="s">
        <v>11</v>
      </c>
      <c r="G1384" s="1">
        <v>-2418674</v>
      </c>
      <c r="H1384" s="1">
        <v>-4853398</v>
      </c>
    </row>
    <row r="1385" spans="1:8" x14ac:dyDescent="0.25">
      <c r="A1385" t="s">
        <v>8</v>
      </c>
      <c r="B1385" t="s">
        <v>9</v>
      </c>
      <c r="C1385">
        <v>217.83</v>
      </c>
      <c r="D1385">
        <f>-2418676 -4853406</f>
        <v>-7272082</v>
      </c>
      <c r="E1385" t="s">
        <v>10</v>
      </c>
      <c r="F1385" t="s">
        <v>11</v>
      </c>
      <c r="G1385" s="1">
        <v>-2418676</v>
      </c>
      <c r="H1385" s="1">
        <v>-4853406</v>
      </c>
    </row>
    <row r="1386" spans="1:8" x14ac:dyDescent="0.25">
      <c r="A1386" t="s">
        <v>8</v>
      </c>
      <c r="B1386" t="s">
        <v>9</v>
      </c>
      <c r="C1386">
        <v>217.84</v>
      </c>
      <c r="D1386">
        <f>-2418684 -4853419</f>
        <v>-7272103</v>
      </c>
      <c r="E1386" t="s">
        <v>10</v>
      </c>
      <c r="F1386" t="s">
        <v>11</v>
      </c>
      <c r="G1386" s="1">
        <v>-2418684</v>
      </c>
      <c r="H1386" s="1">
        <v>-4853419</v>
      </c>
    </row>
    <row r="1387" spans="1:8" x14ac:dyDescent="0.25">
      <c r="A1387" t="s">
        <v>8</v>
      </c>
      <c r="B1387" t="s">
        <v>9</v>
      </c>
      <c r="C1387">
        <v>217.85</v>
      </c>
      <c r="D1387">
        <f>-2418708 -4853444</f>
        <v>-7272152</v>
      </c>
      <c r="E1387" t="s">
        <v>10</v>
      </c>
      <c r="F1387" t="s">
        <v>11</v>
      </c>
      <c r="G1387" s="1">
        <v>-2418708</v>
      </c>
      <c r="H1387" s="1">
        <v>-4853444</v>
      </c>
    </row>
    <row r="1388" spans="1:8" x14ac:dyDescent="0.25">
      <c r="A1388" t="s">
        <v>8</v>
      </c>
      <c r="B1388" t="s">
        <v>9</v>
      </c>
      <c r="C1388">
        <v>217.86</v>
      </c>
      <c r="D1388">
        <f>-2418715 -4853449</f>
        <v>-7272164</v>
      </c>
      <c r="E1388" t="s">
        <v>10</v>
      </c>
      <c r="F1388" t="s">
        <v>11</v>
      </c>
      <c r="G1388" s="1">
        <v>-2418715</v>
      </c>
      <c r="H1388" s="1">
        <v>-4853449</v>
      </c>
    </row>
    <row r="1389" spans="1:8" x14ac:dyDescent="0.25">
      <c r="A1389" t="s">
        <v>8</v>
      </c>
      <c r="B1389" t="s">
        <v>9</v>
      </c>
      <c r="C1389">
        <v>217.87</v>
      </c>
      <c r="D1389">
        <f>-2418734 -4853468</f>
        <v>-7272202</v>
      </c>
      <c r="E1389" t="s">
        <v>10</v>
      </c>
      <c r="F1389" t="s">
        <v>11</v>
      </c>
      <c r="G1389" s="1">
        <v>-2418734</v>
      </c>
      <c r="H1389" s="1">
        <v>-4853468</v>
      </c>
    </row>
    <row r="1390" spans="1:8" x14ac:dyDescent="0.25">
      <c r="A1390" t="s">
        <v>8</v>
      </c>
      <c r="B1390" t="s">
        <v>9</v>
      </c>
      <c r="C1390">
        <v>217.88</v>
      </c>
      <c r="D1390">
        <f>-2418741 -4853481</f>
        <v>-7272222</v>
      </c>
      <c r="E1390" t="s">
        <v>10</v>
      </c>
      <c r="F1390" t="s">
        <v>11</v>
      </c>
      <c r="G1390" s="1">
        <v>-2418741</v>
      </c>
      <c r="H1390" s="1">
        <v>-4853481</v>
      </c>
    </row>
    <row r="1391" spans="1:8" x14ac:dyDescent="0.25">
      <c r="A1391" t="s">
        <v>8</v>
      </c>
      <c r="B1391" t="s">
        <v>9</v>
      </c>
      <c r="C1391">
        <v>217.89</v>
      </c>
      <c r="D1391">
        <f>-2418743 -485349</f>
        <v>-2904092</v>
      </c>
      <c r="E1391" t="s">
        <v>10</v>
      </c>
      <c r="F1391" t="s">
        <v>11</v>
      </c>
      <c r="G1391" s="1">
        <v>-2418743</v>
      </c>
      <c r="H1391" s="1">
        <v>-485349</v>
      </c>
    </row>
    <row r="1392" spans="1:8" x14ac:dyDescent="0.25">
      <c r="A1392" t="s">
        <v>8</v>
      </c>
      <c r="B1392" t="s">
        <v>9</v>
      </c>
      <c r="C1392">
        <v>217.9</v>
      </c>
      <c r="D1392">
        <f>-2418749 -485354</f>
        <v>-2904103</v>
      </c>
      <c r="E1392" t="s">
        <v>10</v>
      </c>
      <c r="F1392" t="s">
        <v>11</v>
      </c>
      <c r="G1392" s="1">
        <v>-2418749</v>
      </c>
      <c r="H1392" s="1">
        <v>-485354</v>
      </c>
    </row>
    <row r="1393" spans="1:8" x14ac:dyDescent="0.25">
      <c r="A1393" t="s">
        <v>8</v>
      </c>
      <c r="B1393" t="s">
        <v>9</v>
      </c>
      <c r="C1393">
        <v>217.91</v>
      </c>
      <c r="D1393">
        <f>-241875 -4853609</f>
        <v>-5095484</v>
      </c>
      <c r="E1393" t="s">
        <v>10</v>
      </c>
      <c r="F1393" t="s">
        <v>11</v>
      </c>
      <c r="G1393" s="1">
        <v>-241875</v>
      </c>
      <c r="H1393" s="1">
        <v>-4853609</v>
      </c>
    </row>
    <row r="1394" spans="1:8" x14ac:dyDescent="0.25">
      <c r="A1394" t="s">
        <v>8</v>
      </c>
      <c r="B1394" t="s">
        <v>9</v>
      </c>
      <c r="C1394">
        <v>217.92</v>
      </c>
      <c r="D1394">
        <f>-2418759 -4853635</f>
        <v>-7272394</v>
      </c>
      <c r="E1394" t="s">
        <v>10</v>
      </c>
      <c r="F1394" t="s">
        <v>11</v>
      </c>
      <c r="G1394" s="1">
        <v>-2418759</v>
      </c>
      <c r="H1394" s="1">
        <v>-4853635</v>
      </c>
    </row>
    <row r="1395" spans="1:8" x14ac:dyDescent="0.25">
      <c r="A1395" t="s">
        <v>8</v>
      </c>
      <c r="B1395" t="s">
        <v>9</v>
      </c>
      <c r="C1395">
        <v>217.93</v>
      </c>
      <c r="D1395">
        <f>-2418775 -4853652</f>
        <v>-7272427</v>
      </c>
      <c r="E1395" t="s">
        <v>10</v>
      </c>
      <c r="F1395" t="s">
        <v>11</v>
      </c>
      <c r="G1395" s="1">
        <v>-2418775</v>
      </c>
      <c r="H1395" s="1">
        <v>-4853652</v>
      </c>
    </row>
    <row r="1396" spans="1:8" x14ac:dyDescent="0.25">
      <c r="A1396" t="s">
        <v>8</v>
      </c>
      <c r="B1396" t="s">
        <v>9</v>
      </c>
      <c r="C1396">
        <v>217.94</v>
      </c>
      <c r="D1396">
        <f>-2418785 -4853659</f>
        <v>-7272444</v>
      </c>
      <c r="E1396" t="s">
        <v>10</v>
      </c>
      <c r="F1396" t="s">
        <v>11</v>
      </c>
      <c r="G1396" s="1">
        <v>-2418785</v>
      </c>
      <c r="H1396" s="1">
        <v>-4853659</v>
      </c>
    </row>
    <row r="1397" spans="1:8" x14ac:dyDescent="0.25">
      <c r="A1397" t="s">
        <v>8</v>
      </c>
      <c r="B1397" t="s">
        <v>9</v>
      </c>
      <c r="C1397">
        <v>217.95</v>
      </c>
      <c r="D1397">
        <f>-2418793 -4853661</f>
        <v>-7272454</v>
      </c>
      <c r="E1397" t="s">
        <v>10</v>
      </c>
      <c r="F1397" t="s">
        <v>11</v>
      </c>
      <c r="G1397" s="1">
        <v>-2418793</v>
      </c>
      <c r="H1397" s="1">
        <v>-4853661</v>
      </c>
    </row>
    <row r="1398" spans="1:8" x14ac:dyDescent="0.25">
      <c r="A1398" t="s">
        <v>8</v>
      </c>
      <c r="B1398" t="s">
        <v>9</v>
      </c>
      <c r="C1398">
        <v>217.96</v>
      </c>
      <c r="D1398">
        <f>-2418813 -4853661</f>
        <v>-7272474</v>
      </c>
      <c r="E1398" t="s">
        <v>10</v>
      </c>
      <c r="F1398" t="s">
        <v>11</v>
      </c>
      <c r="G1398" s="1">
        <v>-2418813</v>
      </c>
      <c r="H1398" s="1">
        <v>-4853661</v>
      </c>
    </row>
    <row r="1399" spans="1:8" x14ac:dyDescent="0.25">
      <c r="A1399" t="s">
        <v>8</v>
      </c>
      <c r="B1399" t="s">
        <v>9</v>
      </c>
      <c r="C1399">
        <v>217.97</v>
      </c>
      <c r="D1399">
        <f>-2418823 -485366</f>
        <v>-2904189</v>
      </c>
      <c r="E1399" t="s">
        <v>10</v>
      </c>
      <c r="F1399" t="s">
        <v>11</v>
      </c>
      <c r="G1399" s="1">
        <v>-2418823</v>
      </c>
      <c r="H1399" s="1">
        <v>-485366</v>
      </c>
    </row>
    <row r="1400" spans="1:8" x14ac:dyDescent="0.25">
      <c r="A1400" t="s">
        <v>8</v>
      </c>
      <c r="B1400" t="s">
        <v>9</v>
      </c>
      <c r="C1400">
        <v>217.98</v>
      </c>
      <c r="D1400">
        <f>-2418833 -4853658</f>
        <v>-7272491</v>
      </c>
      <c r="E1400" t="s">
        <v>10</v>
      </c>
      <c r="F1400" t="s">
        <v>11</v>
      </c>
      <c r="G1400" s="1">
        <v>-2418833</v>
      </c>
      <c r="H1400" s="1">
        <v>-4853658</v>
      </c>
    </row>
    <row r="1401" spans="1:8" x14ac:dyDescent="0.25">
      <c r="A1401" t="s">
        <v>8</v>
      </c>
      <c r="B1401" t="s">
        <v>9</v>
      </c>
      <c r="C1401">
        <v>217.99</v>
      </c>
      <c r="D1401">
        <f>-241885 -485365</f>
        <v>-727250</v>
      </c>
      <c r="E1401" t="s">
        <v>10</v>
      </c>
      <c r="F1401" t="s">
        <v>11</v>
      </c>
      <c r="G1401" s="1">
        <v>-241885</v>
      </c>
      <c r="H1401" s="1">
        <v>-485365</v>
      </c>
    </row>
    <row r="1402" spans="1:8" x14ac:dyDescent="0.25">
      <c r="A1402" t="s">
        <v>8</v>
      </c>
      <c r="B1402" t="s">
        <v>9</v>
      </c>
      <c r="C1402">
        <v>218</v>
      </c>
      <c r="D1402">
        <f>-2418865 -485364</f>
        <v>-2904229</v>
      </c>
      <c r="E1402" t="s">
        <v>10</v>
      </c>
      <c r="F1402" t="s">
        <v>11</v>
      </c>
      <c r="G1402" s="1">
        <v>-2418865</v>
      </c>
      <c r="H1402" s="1">
        <v>-485364</v>
      </c>
    </row>
    <row r="1403" spans="1:8" x14ac:dyDescent="0.25">
      <c r="A1403" t="s">
        <v>8</v>
      </c>
      <c r="B1403" t="s">
        <v>9</v>
      </c>
      <c r="C1403">
        <v>218.01</v>
      </c>
      <c r="D1403">
        <f>-2418878 -4853634</f>
        <v>-7272512</v>
      </c>
      <c r="E1403" t="s">
        <v>10</v>
      </c>
      <c r="F1403" t="s">
        <v>11</v>
      </c>
      <c r="G1403" s="1">
        <v>-2418878</v>
      </c>
      <c r="H1403" s="1">
        <v>-4853634</v>
      </c>
    </row>
    <row r="1404" spans="1:8" x14ac:dyDescent="0.25">
      <c r="A1404" t="s">
        <v>8</v>
      </c>
      <c r="B1404" t="s">
        <v>9</v>
      </c>
      <c r="C1404">
        <v>218.02</v>
      </c>
      <c r="D1404">
        <f>-2418881 -4853632</f>
        <v>-7272513</v>
      </c>
      <c r="E1404" t="s">
        <v>10</v>
      </c>
      <c r="F1404" t="s">
        <v>11</v>
      </c>
      <c r="G1404" s="1">
        <v>-2418881</v>
      </c>
      <c r="H1404" s="1">
        <v>-4853632</v>
      </c>
    </row>
    <row r="1405" spans="1:8" x14ac:dyDescent="0.25">
      <c r="A1405" t="s">
        <v>8</v>
      </c>
      <c r="B1405" t="s">
        <v>9</v>
      </c>
      <c r="C1405">
        <v>218.03</v>
      </c>
      <c r="D1405">
        <f>-2418906 -4853626</f>
        <v>-7272532</v>
      </c>
      <c r="E1405" t="s">
        <v>10</v>
      </c>
      <c r="F1405" t="s">
        <v>11</v>
      </c>
      <c r="G1405" s="1">
        <v>-2418906</v>
      </c>
      <c r="H1405" s="1">
        <v>-4853626</v>
      </c>
    </row>
    <row r="1406" spans="1:8" x14ac:dyDescent="0.25">
      <c r="A1406" t="s">
        <v>8</v>
      </c>
      <c r="B1406" t="s">
        <v>9</v>
      </c>
      <c r="C1406">
        <v>218.04</v>
      </c>
      <c r="D1406">
        <f>-2418935 -4853627</f>
        <v>-7272562</v>
      </c>
      <c r="E1406" t="s">
        <v>10</v>
      </c>
      <c r="F1406" t="s">
        <v>11</v>
      </c>
      <c r="G1406" s="1">
        <v>-2418935</v>
      </c>
      <c r="H1406" s="1">
        <v>-4853627</v>
      </c>
    </row>
    <row r="1407" spans="1:8" x14ac:dyDescent="0.25">
      <c r="A1407" t="s">
        <v>8</v>
      </c>
      <c r="B1407" t="s">
        <v>9</v>
      </c>
      <c r="C1407">
        <v>218.05</v>
      </c>
      <c r="D1407">
        <f>-2418959 -4853636</f>
        <v>-7272595</v>
      </c>
      <c r="E1407" t="s">
        <v>10</v>
      </c>
      <c r="F1407" t="s">
        <v>11</v>
      </c>
      <c r="G1407" s="1">
        <v>-2418959</v>
      </c>
      <c r="H1407" s="1">
        <v>-4853636</v>
      </c>
    </row>
    <row r="1408" spans="1:8" x14ac:dyDescent="0.25">
      <c r="A1408" t="s">
        <v>8</v>
      </c>
      <c r="B1408" t="s">
        <v>9</v>
      </c>
      <c r="C1408">
        <v>218.06</v>
      </c>
      <c r="D1408">
        <f>-2418969 -4853643</f>
        <v>-7272612</v>
      </c>
      <c r="E1408" t="s">
        <v>10</v>
      </c>
      <c r="F1408" t="s">
        <v>11</v>
      </c>
      <c r="G1408" s="1">
        <v>-2418969</v>
      </c>
      <c r="H1408" s="1">
        <v>-4853643</v>
      </c>
    </row>
    <row r="1409" spans="1:8" x14ac:dyDescent="0.25">
      <c r="A1409" t="s">
        <v>8</v>
      </c>
      <c r="B1409" t="s">
        <v>9</v>
      </c>
      <c r="C1409">
        <v>218.07</v>
      </c>
      <c r="D1409">
        <f>-2418979 -4853652</f>
        <v>-7272631</v>
      </c>
      <c r="E1409" t="s">
        <v>10</v>
      </c>
      <c r="F1409" t="s">
        <v>11</v>
      </c>
      <c r="G1409" s="1">
        <v>-2418979</v>
      </c>
      <c r="H1409" s="1">
        <v>-4853652</v>
      </c>
    </row>
    <row r="1410" spans="1:8" x14ac:dyDescent="0.25">
      <c r="A1410" t="s">
        <v>8</v>
      </c>
      <c r="B1410" t="s">
        <v>9</v>
      </c>
      <c r="C1410">
        <v>218.08</v>
      </c>
      <c r="D1410">
        <f>-2418993 -4853668</f>
        <v>-7272661</v>
      </c>
      <c r="E1410" t="s">
        <v>10</v>
      </c>
      <c r="F1410" t="s">
        <v>11</v>
      </c>
      <c r="G1410" s="1">
        <v>-2418993</v>
      </c>
      <c r="H1410" s="1">
        <v>-4853668</v>
      </c>
    </row>
    <row r="1411" spans="1:8" x14ac:dyDescent="0.25">
      <c r="A1411" t="s">
        <v>8</v>
      </c>
      <c r="B1411" t="s">
        <v>9</v>
      </c>
      <c r="C1411">
        <v>218.09</v>
      </c>
      <c r="D1411" t="s">
        <v>19</v>
      </c>
      <c r="E1411" t="s">
        <v>10</v>
      </c>
      <c r="F1411" t="s">
        <v>11</v>
      </c>
      <c r="G1411" t="s">
        <v>20</v>
      </c>
      <c r="H1411" s="1">
        <v>-4853684</v>
      </c>
    </row>
    <row r="1412" spans="1:8" x14ac:dyDescent="0.25">
      <c r="A1412" t="s">
        <v>8</v>
      </c>
      <c r="B1412" t="s">
        <v>9</v>
      </c>
      <c r="C1412">
        <v>218.1</v>
      </c>
      <c r="D1412">
        <f>-2419004 -4853699</f>
        <v>-7272703</v>
      </c>
      <c r="E1412" t="s">
        <v>10</v>
      </c>
      <c r="F1412" t="s">
        <v>11</v>
      </c>
      <c r="G1412" s="1">
        <v>-2419004</v>
      </c>
      <c r="H1412" s="1">
        <v>-4853699</v>
      </c>
    </row>
    <row r="1413" spans="1:8" x14ac:dyDescent="0.25">
      <c r="A1413" t="s">
        <v>8</v>
      </c>
      <c r="B1413" t="s">
        <v>9</v>
      </c>
      <c r="C1413">
        <v>218.11</v>
      </c>
      <c r="D1413">
        <f>-2419007 -4853715</f>
        <v>-7272722</v>
      </c>
      <c r="E1413" t="s">
        <v>10</v>
      </c>
      <c r="F1413" t="s">
        <v>11</v>
      </c>
      <c r="G1413" s="1">
        <v>-2419007</v>
      </c>
      <c r="H1413" s="1">
        <v>-4853715</v>
      </c>
    </row>
    <row r="1414" spans="1:8" x14ac:dyDescent="0.25">
      <c r="A1414" t="s">
        <v>8</v>
      </c>
      <c r="B1414" t="s">
        <v>9</v>
      </c>
      <c r="C1414">
        <v>218.12</v>
      </c>
      <c r="D1414">
        <f>-2419007 -4853726</f>
        <v>-7272733</v>
      </c>
      <c r="E1414" t="s">
        <v>10</v>
      </c>
      <c r="F1414" t="s">
        <v>11</v>
      </c>
      <c r="G1414" s="1">
        <v>-2419007</v>
      </c>
      <c r="H1414" s="1">
        <v>-4853726</v>
      </c>
    </row>
    <row r="1415" spans="1:8" x14ac:dyDescent="0.25">
      <c r="A1415" t="s">
        <v>8</v>
      </c>
      <c r="B1415" t="s">
        <v>9</v>
      </c>
      <c r="C1415">
        <v>218.13</v>
      </c>
      <c r="D1415">
        <f>-2419013 -4853797</f>
        <v>-7272810</v>
      </c>
      <c r="E1415" t="s">
        <v>10</v>
      </c>
      <c r="F1415" t="s">
        <v>11</v>
      </c>
      <c r="G1415" s="1">
        <v>-2419013</v>
      </c>
      <c r="H1415" s="1">
        <v>-4853797</v>
      </c>
    </row>
    <row r="1416" spans="1:8" x14ac:dyDescent="0.25">
      <c r="A1416" t="s">
        <v>8</v>
      </c>
      <c r="B1416" t="s">
        <v>9</v>
      </c>
      <c r="C1416">
        <v>218.14</v>
      </c>
      <c r="D1416">
        <f>-2419017 -4853814</f>
        <v>-7272831</v>
      </c>
      <c r="E1416" t="s">
        <v>10</v>
      </c>
      <c r="F1416" t="s">
        <v>11</v>
      </c>
      <c r="G1416" s="1">
        <v>-2419017</v>
      </c>
      <c r="H1416" s="1">
        <v>-4853814</v>
      </c>
    </row>
    <row r="1417" spans="1:8" x14ac:dyDescent="0.25">
      <c r="A1417" t="s">
        <v>8</v>
      </c>
      <c r="B1417" t="s">
        <v>9</v>
      </c>
      <c r="C1417">
        <v>218.15</v>
      </c>
      <c r="D1417">
        <f>-241903 -4853848</f>
        <v>-5095751</v>
      </c>
      <c r="E1417" t="s">
        <v>10</v>
      </c>
      <c r="F1417" t="s">
        <v>11</v>
      </c>
      <c r="G1417" s="1">
        <v>-241903</v>
      </c>
      <c r="H1417" s="1">
        <v>-4853848</v>
      </c>
    </row>
    <row r="1418" spans="1:8" x14ac:dyDescent="0.25">
      <c r="A1418" t="s">
        <v>8</v>
      </c>
      <c r="B1418" t="s">
        <v>9</v>
      </c>
      <c r="C1418">
        <v>218.16</v>
      </c>
      <c r="D1418">
        <f>-241904 -4853862</f>
        <v>-5095766</v>
      </c>
      <c r="E1418" t="s">
        <v>10</v>
      </c>
      <c r="F1418" t="s">
        <v>11</v>
      </c>
      <c r="G1418" s="1">
        <v>-241904</v>
      </c>
      <c r="H1418" s="1">
        <v>-4853862</v>
      </c>
    </row>
    <row r="1419" spans="1:8" x14ac:dyDescent="0.25">
      <c r="A1419" t="s">
        <v>8</v>
      </c>
      <c r="B1419" t="s">
        <v>9</v>
      </c>
      <c r="C1419">
        <v>218.17</v>
      </c>
      <c r="D1419">
        <f>-241905 -4853873</f>
        <v>-5095778</v>
      </c>
      <c r="E1419" t="s">
        <v>10</v>
      </c>
      <c r="F1419" t="s">
        <v>11</v>
      </c>
      <c r="G1419" s="1">
        <v>-241905</v>
      </c>
      <c r="H1419" s="1">
        <v>-4853873</v>
      </c>
    </row>
    <row r="1420" spans="1:8" x14ac:dyDescent="0.25">
      <c r="A1420" t="s">
        <v>8</v>
      </c>
      <c r="B1420" t="s">
        <v>9</v>
      </c>
      <c r="C1420">
        <v>218.18</v>
      </c>
      <c r="D1420">
        <f>-2419062 -485388</f>
        <v>-2904450</v>
      </c>
      <c r="E1420" t="s">
        <v>10</v>
      </c>
      <c r="F1420" t="s">
        <v>11</v>
      </c>
      <c r="G1420" s="1">
        <v>-2419062</v>
      </c>
      <c r="H1420" s="1">
        <v>-485388</v>
      </c>
    </row>
    <row r="1421" spans="1:8" x14ac:dyDescent="0.25">
      <c r="A1421" t="s">
        <v>8</v>
      </c>
      <c r="B1421" t="s">
        <v>9</v>
      </c>
      <c r="C1421">
        <v>218.19</v>
      </c>
      <c r="D1421">
        <f>-2419076 -4853885</f>
        <v>-7272961</v>
      </c>
      <c r="E1421" t="s">
        <v>10</v>
      </c>
      <c r="F1421" t="s">
        <v>11</v>
      </c>
      <c r="G1421" s="1">
        <v>-2419076</v>
      </c>
      <c r="H1421" s="1">
        <v>-4853885</v>
      </c>
    </row>
    <row r="1422" spans="1:8" x14ac:dyDescent="0.25">
      <c r="A1422" t="s">
        <v>8</v>
      </c>
      <c r="B1422" t="s">
        <v>9</v>
      </c>
      <c r="C1422">
        <v>218.2</v>
      </c>
      <c r="D1422">
        <f>-2419111 -4853907</f>
        <v>-7273018</v>
      </c>
      <c r="E1422" t="s">
        <v>10</v>
      </c>
      <c r="F1422" t="s">
        <v>11</v>
      </c>
      <c r="G1422" s="1">
        <v>-2419111</v>
      </c>
      <c r="H1422" s="1">
        <v>-4853907</v>
      </c>
    </row>
    <row r="1423" spans="1:8" x14ac:dyDescent="0.25">
      <c r="A1423" t="s">
        <v>8</v>
      </c>
      <c r="B1423" t="s">
        <v>9</v>
      </c>
      <c r="C1423">
        <v>218.21</v>
      </c>
      <c r="D1423">
        <f>-2419121 -4853941</f>
        <v>-7273062</v>
      </c>
      <c r="E1423" t="s">
        <v>10</v>
      </c>
      <c r="F1423" t="s">
        <v>11</v>
      </c>
      <c r="G1423" s="1">
        <v>-2419121</v>
      </c>
      <c r="H1423" s="1">
        <v>-4853941</v>
      </c>
    </row>
    <row r="1424" spans="1:8" x14ac:dyDescent="0.25">
      <c r="A1424" t="s">
        <v>8</v>
      </c>
      <c r="B1424" t="s">
        <v>9</v>
      </c>
      <c r="C1424">
        <v>218.22</v>
      </c>
      <c r="D1424">
        <f>-2419138 -4854014</f>
        <v>-7273152</v>
      </c>
      <c r="E1424" t="s">
        <v>10</v>
      </c>
      <c r="F1424" t="s">
        <v>11</v>
      </c>
      <c r="G1424" s="1">
        <v>-2419138</v>
      </c>
      <c r="H1424" s="1">
        <v>-4854014</v>
      </c>
    </row>
    <row r="1425" spans="1:8" x14ac:dyDescent="0.25">
      <c r="A1425" t="s">
        <v>8</v>
      </c>
      <c r="B1425" t="s">
        <v>9</v>
      </c>
      <c r="C1425">
        <v>218.23</v>
      </c>
      <c r="D1425">
        <f>-2419147 -4854039</f>
        <v>-7273186</v>
      </c>
      <c r="E1425" t="s">
        <v>10</v>
      </c>
      <c r="F1425" t="s">
        <v>11</v>
      </c>
      <c r="G1425" s="1">
        <v>-2419147</v>
      </c>
      <c r="H1425" s="1">
        <v>-4854039</v>
      </c>
    </row>
    <row r="1426" spans="1:8" x14ac:dyDescent="0.25">
      <c r="A1426" t="s">
        <v>8</v>
      </c>
      <c r="B1426" t="s">
        <v>9</v>
      </c>
      <c r="C1426">
        <v>218.24</v>
      </c>
      <c r="D1426">
        <f>-2419159 -4854058</f>
        <v>-7273217</v>
      </c>
      <c r="E1426" t="s">
        <v>10</v>
      </c>
      <c r="F1426" t="s">
        <v>11</v>
      </c>
      <c r="G1426" s="1">
        <v>-2419159</v>
      </c>
      <c r="H1426" s="1">
        <v>-4854058</v>
      </c>
    </row>
    <row r="1427" spans="1:8" x14ac:dyDescent="0.25">
      <c r="A1427" t="s">
        <v>8</v>
      </c>
      <c r="B1427" t="s">
        <v>9</v>
      </c>
      <c r="C1427">
        <v>218.25</v>
      </c>
      <c r="D1427">
        <f>-2419169 -485407</f>
        <v>-2904576</v>
      </c>
      <c r="E1427" t="s">
        <v>10</v>
      </c>
      <c r="F1427" t="s">
        <v>11</v>
      </c>
      <c r="G1427" s="1">
        <v>-2419169</v>
      </c>
      <c r="H1427" s="1">
        <v>-485407</v>
      </c>
    </row>
    <row r="1428" spans="1:8" x14ac:dyDescent="0.25">
      <c r="A1428" t="s">
        <v>8</v>
      </c>
      <c r="B1428" t="s">
        <v>9</v>
      </c>
      <c r="C1428">
        <v>218.26</v>
      </c>
      <c r="D1428">
        <f>-2419183 -4854077</f>
        <v>-7273260</v>
      </c>
      <c r="E1428" t="s">
        <v>10</v>
      </c>
      <c r="F1428" t="s">
        <v>11</v>
      </c>
      <c r="G1428" s="1">
        <v>-2419183</v>
      </c>
      <c r="H1428" s="1">
        <v>-4854077</v>
      </c>
    </row>
    <row r="1429" spans="1:8" x14ac:dyDescent="0.25">
      <c r="A1429" t="s">
        <v>8</v>
      </c>
      <c r="B1429" t="s">
        <v>9</v>
      </c>
      <c r="C1429">
        <v>218.27</v>
      </c>
      <c r="D1429">
        <f>-2419194 -485408</f>
        <v>-2904602</v>
      </c>
      <c r="E1429" t="s">
        <v>10</v>
      </c>
      <c r="F1429" t="s">
        <v>11</v>
      </c>
      <c r="G1429" s="1">
        <v>-2419194</v>
      </c>
      <c r="H1429" s="1">
        <v>-485408</v>
      </c>
    </row>
    <row r="1430" spans="1:8" x14ac:dyDescent="0.25">
      <c r="A1430" t="s">
        <v>8</v>
      </c>
      <c r="B1430" t="s">
        <v>9</v>
      </c>
      <c r="C1430">
        <v>218.28</v>
      </c>
      <c r="D1430">
        <f>-2419206 -4854079</f>
        <v>-7273285</v>
      </c>
      <c r="E1430" t="s">
        <v>10</v>
      </c>
      <c r="F1430" t="s">
        <v>11</v>
      </c>
      <c r="G1430" s="1">
        <v>-2419206</v>
      </c>
      <c r="H1430" s="1">
        <v>-4854079</v>
      </c>
    </row>
    <row r="1431" spans="1:8" x14ac:dyDescent="0.25">
      <c r="A1431" t="s">
        <v>8</v>
      </c>
      <c r="B1431" t="s">
        <v>9</v>
      </c>
      <c r="C1431">
        <v>218.29</v>
      </c>
      <c r="D1431">
        <f>-2419219 -4854075</f>
        <v>-7273294</v>
      </c>
      <c r="E1431" t="s">
        <v>10</v>
      </c>
      <c r="F1431" t="s">
        <v>11</v>
      </c>
      <c r="G1431" s="1">
        <v>-2419219</v>
      </c>
      <c r="H1431" s="1">
        <v>-4854075</v>
      </c>
    </row>
    <row r="1432" spans="1:8" x14ac:dyDescent="0.25">
      <c r="A1432" t="s">
        <v>8</v>
      </c>
      <c r="B1432" t="s">
        <v>9</v>
      </c>
      <c r="C1432">
        <v>218.3</v>
      </c>
      <c r="D1432">
        <f>-2419246 -4854052</f>
        <v>-7273298</v>
      </c>
      <c r="E1432" t="s">
        <v>10</v>
      </c>
      <c r="F1432" t="s">
        <v>11</v>
      </c>
      <c r="G1432" s="1">
        <v>-2419246</v>
      </c>
      <c r="H1432" s="1">
        <v>-4854052</v>
      </c>
    </row>
    <row r="1433" spans="1:8" x14ac:dyDescent="0.25">
      <c r="A1433" t="s">
        <v>8</v>
      </c>
      <c r="B1433" t="s">
        <v>9</v>
      </c>
      <c r="C1433">
        <v>218.31</v>
      </c>
      <c r="D1433">
        <f>-2419258 -4854044</f>
        <v>-7273302</v>
      </c>
      <c r="E1433" t="s">
        <v>10</v>
      </c>
      <c r="F1433" t="s">
        <v>11</v>
      </c>
      <c r="G1433" s="1">
        <v>-2419258</v>
      </c>
      <c r="H1433" s="1">
        <v>-4854044</v>
      </c>
    </row>
    <row r="1434" spans="1:8" x14ac:dyDescent="0.25">
      <c r="A1434" t="s">
        <v>8</v>
      </c>
      <c r="B1434" t="s">
        <v>9</v>
      </c>
      <c r="C1434">
        <v>218.32</v>
      </c>
      <c r="D1434">
        <f>-2419262 -4854042</f>
        <v>-7273304</v>
      </c>
      <c r="E1434" t="s">
        <v>10</v>
      </c>
      <c r="F1434" t="s">
        <v>11</v>
      </c>
      <c r="G1434" s="1">
        <v>-2419262</v>
      </c>
      <c r="H1434" s="1">
        <v>-4854042</v>
      </c>
    </row>
    <row r="1435" spans="1:8" x14ac:dyDescent="0.25">
      <c r="A1435" t="s">
        <v>8</v>
      </c>
      <c r="B1435" t="s">
        <v>9</v>
      </c>
      <c r="C1435">
        <v>218.33</v>
      </c>
      <c r="D1435">
        <f>-2419266 -4854042</f>
        <v>-7273308</v>
      </c>
      <c r="E1435" t="s">
        <v>10</v>
      </c>
      <c r="F1435" t="s">
        <v>11</v>
      </c>
      <c r="G1435" s="1">
        <v>-2419266</v>
      </c>
      <c r="H1435" s="1">
        <v>-4854042</v>
      </c>
    </row>
    <row r="1436" spans="1:8" x14ac:dyDescent="0.25">
      <c r="A1436" t="s">
        <v>8</v>
      </c>
      <c r="B1436" t="s">
        <v>9</v>
      </c>
      <c r="C1436">
        <v>218.34</v>
      </c>
      <c r="D1436">
        <f>-2419276 -485404</f>
        <v>-2904680</v>
      </c>
      <c r="E1436" t="s">
        <v>10</v>
      </c>
      <c r="F1436" t="s">
        <v>11</v>
      </c>
      <c r="G1436" s="1">
        <v>-2419276</v>
      </c>
      <c r="H1436" s="1">
        <v>-485404</v>
      </c>
    </row>
    <row r="1437" spans="1:8" x14ac:dyDescent="0.25">
      <c r="A1437" t="s">
        <v>8</v>
      </c>
      <c r="B1437" t="s">
        <v>9</v>
      </c>
      <c r="C1437">
        <v>218.35</v>
      </c>
      <c r="D1437">
        <f>-2419308 -4854044</f>
        <v>-7273352</v>
      </c>
      <c r="E1437" t="s">
        <v>10</v>
      </c>
      <c r="F1437" t="s">
        <v>11</v>
      </c>
      <c r="G1437" s="1">
        <v>-2419308</v>
      </c>
      <c r="H1437" s="1">
        <v>-4854044</v>
      </c>
    </row>
    <row r="1438" spans="1:8" x14ac:dyDescent="0.25">
      <c r="A1438" t="s">
        <v>8</v>
      </c>
      <c r="B1438" t="s">
        <v>9</v>
      </c>
      <c r="C1438">
        <v>218.36</v>
      </c>
      <c r="D1438">
        <f>-2419362 -4854057</f>
        <v>-7273419</v>
      </c>
      <c r="E1438" t="s">
        <v>10</v>
      </c>
      <c r="F1438" t="s">
        <v>11</v>
      </c>
      <c r="G1438" s="1">
        <v>-2419362</v>
      </c>
      <c r="H1438" s="1">
        <v>-4854057</v>
      </c>
    </row>
    <row r="1439" spans="1:8" x14ac:dyDescent="0.25">
      <c r="A1439" t="s">
        <v>8</v>
      </c>
      <c r="B1439" t="s">
        <v>9</v>
      </c>
      <c r="C1439">
        <v>218.37</v>
      </c>
      <c r="D1439">
        <f>-2419387 -4854067</f>
        <v>-7273454</v>
      </c>
      <c r="E1439" t="s">
        <v>10</v>
      </c>
      <c r="F1439" t="s">
        <v>11</v>
      </c>
      <c r="G1439" s="1">
        <v>-2419387</v>
      </c>
      <c r="H1439" s="1">
        <v>-4854067</v>
      </c>
    </row>
    <row r="1440" spans="1:8" x14ac:dyDescent="0.25">
      <c r="A1440" t="s">
        <v>8</v>
      </c>
      <c r="B1440" t="s">
        <v>9</v>
      </c>
      <c r="C1440">
        <v>218.38</v>
      </c>
      <c r="D1440">
        <f>-2419393 -4854071</f>
        <v>-7273464</v>
      </c>
      <c r="E1440" t="s">
        <v>10</v>
      </c>
      <c r="F1440" t="s">
        <v>11</v>
      </c>
      <c r="G1440" s="1">
        <v>-2419393</v>
      </c>
      <c r="H1440" s="1">
        <v>-4854071</v>
      </c>
    </row>
    <row r="1441" spans="1:8" x14ac:dyDescent="0.25">
      <c r="A1441" t="s">
        <v>8</v>
      </c>
      <c r="B1441" t="s">
        <v>9</v>
      </c>
      <c r="C1441">
        <v>218.39</v>
      </c>
      <c r="D1441">
        <f>-2419396 -4854074</f>
        <v>-7273470</v>
      </c>
      <c r="E1441" t="s">
        <v>10</v>
      </c>
      <c r="F1441" t="s">
        <v>11</v>
      </c>
      <c r="G1441" s="1">
        <v>-2419396</v>
      </c>
      <c r="H1441" s="1">
        <v>-4854074</v>
      </c>
    </row>
    <row r="1442" spans="1:8" x14ac:dyDescent="0.25">
      <c r="A1442" t="s">
        <v>8</v>
      </c>
      <c r="B1442" t="s">
        <v>9</v>
      </c>
      <c r="C1442">
        <v>218.4</v>
      </c>
      <c r="D1442">
        <f>-24194 -4854081</f>
        <v>-4878275</v>
      </c>
      <c r="E1442" t="s">
        <v>10</v>
      </c>
      <c r="F1442" t="s">
        <v>11</v>
      </c>
      <c r="G1442" s="1">
        <v>-24194</v>
      </c>
      <c r="H1442" s="1">
        <v>-4854081</v>
      </c>
    </row>
    <row r="1443" spans="1:8" x14ac:dyDescent="0.25">
      <c r="A1443" t="s">
        <v>8</v>
      </c>
      <c r="B1443" t="s">
        <v>9</v>
      </c>
      <c r="C1443">
        <v>218.41</v>
      </c>
      <c r="D1443">
        <f>-2419403 -4854091</f>
        <v>-7273494</v>
      </c>
      <c r="E1443" t="s">
        <v>10</v>
      </c>
      <c r="F1443" t="s">
        <v>11</v>
      </c>
      <c r="G1443" s="1">
        <v>-2419403</v>
      </c>
      <c r="H1443" s="1">
        <v>-4854091</v>
      </c>
    </row>
    <row r="1444" spans="1:8" x14ac:dyDescent="0.25">
      <c r="A1444" t="s">
        <v>8</v>
      </c>
      <c r="B1444" t="s">
        <v>9</v>
      </c>
      <c r="C1444">
        <v>218.42</v>
      </c>
      <c r="D1444">
        <f>-2419404 -4854093</f>
        <v>-7273497</v>
      </c>
      <c r="E1444" t="s">
        <v>10</v>
      </c>
      <c r="F1444" t="s">
        <v>11</v>
      </c>
      <c r="G1444" s="1">
        <v>-2419404</v>
      </c>
      <c r="H1444" s="1">
        <v>-4854093</v>
      </c>
    </row>
    <row r="1445" spans="1:8" x14ac:dyDescent="0.25">
      <c r="A1445" t="s">
        <v>8</v>
      </c>
      <c r="B1445" t="s">
        <v>9</v>
      </c>
      <c r="C1445">
        <v>218.43</v>
      </c>
      <c r="D1445">
        <f>-2419405 -4854103</f>
        <v>-7273508</v>
      </c>
      <c r="E1445" t="s">
        <v>10</v>
      </c>
      <c r="F1445" t="s">
        <v>11</v>
      </c>
      <c r="G1445" s="1">
        <v>-2419405</v>
      </c>
      <c r="H1445" s="1">
        <v>-4854103</v>
      </c>
    </row>
    <row r="1446" spans="1:8" x14ac:dyDescent="0.25">
      <c r="A1446" t="s">
        <v>8</v>
      </c>
      <c r="B1446" t="s">
        <v>9</v>
      </c>
      <c r="C1446">
        <v>218.44</v>
      </c>
      <c r="D1446">
        <f>-2419405 -4854116</f>
        <v>-7273521</v>
      </c>
      <c r="E1446" t="s">
        <v>10</v>
      </c>
      <c r="F1446" t="s">
        <v>11</v>
      </c>
      <c r="G1446" s="1">
        <v>-2419405</v>
      </c>
      <c r="H1446" s="1">
        <v>-4854116</v>
      </c>
    </row>
    <row r="1447" spans="1:8" x14ac:dyDescent="0.25">
      <c r="A1447" t="s">
        <v>8</v>
      </c>
      <c r="B1447" t="s">
        <v>9</v>
      </c>
      <c r="C1447">
        <v>218.45</v>
      </c>
      <c r="D1447">
        <f>-2419403 -4854124</f>
        <v>-7273527</v>
      </c>
      <c r="E1447" t="s">
        <v>10</v>
      </c>
      <c r="F1447" t="s">
        <v>11</v>
      </c>
      <c r="G1447" s="1">
        <v>-2419403</v>
      </c>
      <c r="H1447" s="1">
        <v>-4854124</v>
      </c>
    </row>
    <row r="1448" spans="1:8" x14ac:dyDescent="0.25">
      <c r="A1448" t="s">
        <v>8</v>
      </c>
      <c r="B1448" t="s">
        <v>9</v>
      </c>
      <c r="C1448">
        <v>218.46</v>
      </c>
      <c r="D1448">
        <f>-2419394 -485414</f>
        <v>-2904808</v>
      </c>
      <c r="E1448" t="s">
        <v>10</v>
      </c>
      <c r="F1448" t="s">
        <v>11</v>
      </c>
      <c r="G1448" s="1">
        <v>-2419394</v>
      </c>
      <c r="H1448" s="1">
        <v>-485414</v>
      </c>
    </row>
    <row r="1449" spans="1:8" x14ac:dyDescent="0.25">
      <c r="A1449" t="s">
        <v>8</v>
      </c>
      <c r="B1449" t="s">
        <v>9</v>
      </c>
      <c r="C1449">
        <v>218.47</v>
      </c>
      <c r="D1449">
        <f>-2419383 -4854151</f>
        <v>-7273534</v>
      </c>
      <c r="E1449" t="s">
        <v>10</v>
      </c>
      <c r="F1449" t="s">
        <v>11</v>
      </c>
      <c r="G1449" s="1">
        <v>-2419383</v>
      </c>
      <c r="H1449" s="1">
        <v>-4854151</v>
      </c>
    </row>
    <row r="1450" spans="1:8" x14ac:dyDescent="0.25">
      <c r="A1450" t="s">
        <v>8</v>
      </c>
      <c r="B1450" t="s">
        <v>9</v>
      </c>
      <c r="C1450">
        <v>218.48</v>
      </c>
      <c r="D1450">
        <f>-2419372 -485416</f>
        <v>-2904788</v>
      </c>
      <c r="E1450" t="s">
        <v>10</v>
      </c>
      <c r="F1450" t="s">
        <v>11</v>
      </c>
      <c r="G1450" s="1">
        <v>-2419372</v>
      </c>
      <c r="H1450" s="1">
        <v>-485416</v>
      </c>
    </row>
    <row r="1451" spans="1:8" x14ac:dyDescent="0.25">
      <c r="A1451" t="s">
        <v>8</v>
      </c>
      <c r="B1451" t="s">
        <v>9</v>
      </c>
      <c r="C1451">
        <v>218.49</v>
      </c>
      <c r="D1451">
        <f>-2419348 -4854176</f>
        <v>-7273524</v>
      </c>
      <c r="E1451" t="s">
        <v>10</v>
      </c>
      <c r="F1451" t="s">
        <v>11</v>
      </c>
      <c r="G1451" s="1">
        <v>-2419348</v>
      </c>
      <c r="H1451" s="1">
        <v>-4854176</v>
      </c>
    </row>
    <row r="1452" spans="1:8" x14ac:dyDescent="0.25">
      <c r="A1452" t="s">
        <v>8</v>
      </c>
      <c r="B1452" t="s">
        <v>9</v>
      </c>
      <c r="C1452">
        <v>218.5</v>
      </c>
      <c r="D1452">
        <f>-2419322 -4854182</f>
        <v>-7273504</v>
      </c>
      <c r="E1452" t="s">
        <v>10</v>
      </c>
      <c r="F1452" t="s">
        <v>11</v>
      </c>
      <c r="G1452" s="1">
        <v>-2419322</v>
      </c>
      <c r="H1452" s="1">
        <v>-4854182</v>
      </c>
    </row>
    <row r="1453" spans="1:8" x14ac:dyDescent="0.25">
      <c r="A1453" t="s">
        <v>8</v>
      </c>
      <c r="B1453" t="s">
        <v>9</v>
      </c>
      <c r="C1453">
        <v>218.51</v>
      </c>
      <c r="D1453">
        <f>-2419242 -4854181</f>
        <v>-7273423</v>
      </c>
      <c r="E1453" t="s">
        <v>10</v>
      </c>
      <c r="F1453" t="s">
        <v>11</v>
      </c>
      <c r="G1453" s="1">
        <v>-2419242</v>
      </c>
      <c r="H1453" s="1">
        <v>-4854181</v>
      </c>
    </row>
    <row r="1454" spans="1:8" x14ac:dyDescent="0.25">
      <c r="A1454" t="s">
        <v>8</v>
      </c>
      <c r="B1454" t="s">
        <v>9</v>
      </c>
      <c r="C1454">
        <v>218.52</v>
      </c>
      <c r="D1454">
        <f>-2419217 -4854183</f>
        <v>-7273400</v>
      </c>
      <c r="E1454" t="s">
        <v>10</v>
      </c>
      <c r="F1454" t="s">
        <v>11</v>
      </c>
      <c r="G1454" s="1">
        <v>-2419217</v>
      </c>
      <c r="H1454" s="1">
        <v>-4854183</v>
      </c>
    </row>
    <row r="1455" spans="1:8" x14ac:dyDescent="0.25">
      <c r="A1455" t="s">
        <v>8</v>
      </c>
      <c r="B1455" t="s">
        <v>9</v>
      </c>
      <c r="C1455">
        <v>218.53</v>
      </c>
      <c r="D1455">
        <f>-2419194 -4854182</f>
        <v>-7273376</v>
      </c>
      <c r="E1455" t="s">
        <v>10</v>
      </c>
      <c r="F1455" t="s">
        <v>11</v>
      </c>
      <c r="G1455" s="1">
        <v>-2419194</v>
      </c>
      <c r="H1455" s="1">
        <v>-4854182</v>
      </c>
    </row>
    <row r="1456" spans="1:8" x14ac:dyDescent="0.25">
      <c r="A1456" t="s">
        <v>8</v>
      </c>
      <c r="B1456" t="s">
        <v>9</v>
      </c>
      <c r="C1456">
        <v>218.54</v>
      </c>
      <c r="D1456">
        <f>-2419183 -4854185</f>
        <v>-7273368</v>
      </c>
      <c r="E1456" t="s">
        <v>10</v>
      </c>
      <c r="F1456" t="s">
        <v>11</v>
      </c>
      <c r="G1456" s="1">
        <v>-2419183</v>
      </c>
      <c r="H1456" s="1">
        <v>-4854185</v>
      </c>
    </row>
    <row r="1457" spans="1:8" x14ac:dyDescent="0.25">
      <c r="A1457" t="s">
        <v>8</v>
      </c>
      <c r="B1457" t="s">
        <v>9</v>
      </c>
      <c r="C1457">
        <v>218.55</v>
      </c>
      <c r="D1457">
        <f>-2419182 -4854185</f>
        <v>-7273367</v>
      </c>
      <c r="E1457" t="s">
        <v>10</v>
      </c>
      <c r="F1457" t="s">
        <v>11</v>
      </c>
      <c r="G1457" s="1">
        <v>-2419182</v>
      </c>
      <c r="H1457" s="1">
        <v>-4854185</v>
      </c>
    </row>
    <row r="1458" spans="1:8" x14ac:dyDescent="0.25">
      <c r="A1458" t="s">
        <v>8</v>
      </c>
      <c r="B1458" t="s">
        <v>9</v>
      </c>
      <c r="C1458">
        <v>218.56</v>
      </c>
      <c r="D1458">
        <f>-241917 -4854189</f>
        <v>-5096106</v>
      </c>
      <c r="E1458" t="s">
        <v>10</v>
      </c>
      <c r="F1458" t="s">
        <v>11</v>
      </c>
      <c r="G1458" s="1">
        <v>-241917</v>
      </c>
      <c r="H1458" s="1">
        <v>-4854189</v>
      </c>
    </row>
    <row r="1459" spans="1:8" x14ac:dyDescent="0.25">
      <c r="A1459" t="s">
        <v>8</v>
      </c>
      <c r="B1459" t="s">
        <v>9</v>
      </c>
      <c r="C1459">
        <v>218.57</v>
      </c>
      <c r="D1459">
        <f>-2419166 -4854191</f>
        <v>-7273357</v>
      </c>
      <c r="E1459" t="s">
        <v>10</v>
      </c>
      <c r="F1459" t="s">
        <v>11</v>
      </c>
      <c r="G1459" s="1">
        <v>-2419166</v>
      </c>
      <c r="H1459" s="1">
        <v>-4854191</v>
      </c>
    </row>
    <row r="1460" spans="1:8" x14ac:dyDescent="0.25">
      <c r="A1460" t="s">
        <v>8</v>
      </c>
      <c r="B1460" t="s">
        <v>9</v>
      </c>
      <c r="C1460">
        <v>218.58</v>
      </c>
      <c r="D1460">
        <f>-2419076 -4854257</f>
        <v>-7273333</v>
      </c>
      <c r="E1460" t="s">
        <v>10</v>
      </c>
      <c r="F1460" t="s">
        <v>11</v>
      </c>
      <c r="G1460" s="1">
        <v>-2419076</v>
      </c>
      <c r="H1460" s="1">
        <v>-4854257</v>
      </c>
    </row>
    <row r="1461" spans="1:8" x14ac:dyDescent="0.25">
      <c r="A1461" t="s">
        <v>8</v>
      </c>
      <c r="B1461" t="s">
        <v>9</v>
      </c>
      <c r="C1461">
        <v>218.59</v>
      </c>
      <c r="D1461">
        <f>-2419059 -4854272</f>
        <v>-7273331</v>
      </c>
      <c r="E1461" t="s">
        <v>10</v>
      </c>
      <c r="F1461" t="s">
        <v>11</v>
      </c>
      <c r="G1461" s="1">
        <v>-2419059</v>
      </c>
      <c r="H1461" s="1">
        <v>-4854272</v>
      </c>
    </row>
    <row r="1462" spans="1:8" x14ac:dyDescent="0.25">
      <c r="A1462" t="s">
        <v>8</v>
      </c>
      <c r="B1462" t="s">
        <v>9</v>
      </c>
      <c r="C1462">
        <v>218.6</v>
      </c>
      <c r="D1462">
        <f>-241905 -4854284</f>
        <v>-5096189</v>
      </c>
      <c r="E1462" t="s">
        <v>10</v>
      </c>
      <c r="F1462" t="s">
        <v>11</v>
      </c>
      <c r="G1462" s="1">
        <v>-241905</v>
      </c>
      <c r="H1462" s="1">
        <v>-4854284</v>
      </c>
    </row>
    <row r="1463" spans="1:8" x14ac:dyDescent="0.25">
      <c r="A1463" t="s">
        <v>8</v>
      </c>
      <c r="B1463" t="s">
        <v>9</v>
      </c>
      <c r="C1463">
        <v>218.61</v>
      </c>
      <c r="D1463">
        <f>-2419045 -4854295</f>
        <v>-7273340</v>
      </c>
      <c r="E1463" t="s">
        <v>10</v>
      </c>
      <c r="F1463" t="s">
        <v>11</v>
      </c>
      <c r="G1463" s="1">
        <v>-2419045</v>
      </c>
      <c r="H1463" s="1">
        <v>-4854295</v>
      </c>
    </row>
    <row r="1464" spans="1:8" x14ac:dyDescent="0.25">
      <c r="A1464" t="s">
        <v>8</v>
      </c>
      <c r="B1464" t="s">
        <v>9</v>
      </c>
      <c r="C1464">
        <v>218.62</v>
      </c>
      <c r="D1464">
        <f>-2419045 -4854296</f>
        <v>-7273341</v>
      </c>
      <c r="E1464" t="s">
        <v>10</v>
      </c>
      <c r="F1464" t="s">
        <v>11</v>
      </c>
      <c r="G1464" s="1">
        <v>-2419045</v>
      </c>
      <c r="H1464" s="1">
        <v>-4854296</v>
      </c>
    </row>
    <row r="1465" spans="1:8" x14ac:dyDescent="0.25">
      <c r="A1465" t="s">
        <v>8</v>
      </c>
      <c r="B1465" t="s">
        <v>9</v>
      </c>
      <c r="C1465">
        <v>218.63</v>
      </c>
      <c r="D1465">
        <f>-2419044 -4854298</f>
        <v>-7273342</v>
      </c>
      <c r="E1465" t="s">
        <v>10</v>
      </c>
      <c r="F1465" t="s">
        <v>11</v>
      </c>
      <c r="G1465" s="1">
        <v>-2419044</v>
      </c>
      <c r="H1465" s="1">
        <v>-4854298</v>
      </c>
    </row>
    <row r="1466" spans="1:8" x14ac:dyDescent="0.25">
      <c r="A1466" t="s">
        <v>8</v>
      </c>
      <c r="B1466" t="s">
        <v>9</v>
      </c>
      <c r="C1466">
        <v>218.64</v>
      </c>
      <c r="D1466">
        <f>-2419043 -4854303</f>
        <v>-7273346</v>
      </c>
      <c r="E1466" t="s">
        <v>10</v>
      </c>
      <c r="F1466" t="s">
        <v>11</v>
      </c>
      <c r="G1466" s="1">
        <v>-2419043</v>
      </c>
      <c r="H1466" s="1">
        <v>-4854303</v>
      </c>
    </row>
    <row r="1467" spans="1:8" x14ac:dyDescent="0.25">
      <c r="A1467" t="s">
        <v>8</v>
      </c>
      <c r="B1467" t="s">
        <v>9</v>
      </c>
      <c r="C1467">
        <v>218.65</v>
      </c>
      <c r="D1467">
        <f>-2419043 -485433</f>
        <v>-2904476</v>
      </c>
      <c r="E1467" t="s">
        <v>10</v>
      </c>
      <c r="F1467" t="s">
        <v>11</v>
      </c>
      <c r="G1467" s="1">
        <v>-2419043</v>
      </c>
      <c r="H1467" s="1">
        <v>-485433</v>
      </c>
    </row>
    <row r="1468" spans="1:8" x14ac:dyDescent="0.25">
      <c r="A1468" t="s">
        <v>8</v>
      </c>
      <c r="B1468" t="s">
        <v>9</v>
      </c>
      <c r="C1468">
        <v>218.66</v>
      </c>
      <c r="D1468">
        <f>-2419059 -4854455</f>
        <v>-7273514</v>
      </c>
      <c r="E1468" t="s">
        <v>10</v>
      </c>
      <c r="F1468" t="s">
        <v>11</v>
      </c>
      <c r="G1468" s="1">
        <v>-2419059</v>
      </c>
      <c r="H1468" s="1">
        <v>-4854455</v>
      </c>
    </row>
    <row r="1469" spans="1:8" x14ac:dyDescent="0.25">
      <c r="A1469" t="s">
        <v>8</v>
      </c>
      <c r="B1469" t="s">
        <v>9</v>
      </c>
      <c r="C1469">
        <v>218.67</v>
      </c>
      <c r="D1469">
        <f>-2419071 -4854592</f>
        <v>-7273663</v>
      </c>
      <c r="E1469" t="s">
        <v>10</v>
      </c>
      <c r="F1469" t="s">
        <v>11</v>
      </c>
      <c r="G1469" s="1">
        <v>-2419071</v>
      </c>
      <c r="H1469" s="1">
        <v>-4854592</v>
      </c>
    </row>
    <row r="1470" spans="1:8" x14ac:dyDescent="0.25">
      <c r="A1470" t="s">
        <v>8</v>
      </c>
      <c r="B1470" t="s">
        <v>9</v>
      </c>
      <c r="C1470">
        <v>218.68</v>
      </c>
      <c r="D1470">
        <f>-2419087 -4854647</f>
        <v>-7273734</v>
      </c>
      <c r="E1470" t="s">
        <v>10</v>
      </c>
      <c r="F1470" t="s">
        <v>11</v>
      </c>
      <c r="G1470" s="1">
        <v>-2419087</v>
      </c>
      <c r="H1470" s="1">
        <v>-4854647</v>
      </c>
    </row>
    <row r="1471" spans="1:8" x14ac:dyDescent="0.25">
      <c r="A1471" t="s">
        <v>8</v>
      </c>
      <c r="B1471" t="s">
        <v>9</v>
      </c>
      <c r="C1471">
        <v>218.69</v>
      </c>
      <c r="D1471">
        <f>-2419094 -4854664</f>
        <v>-7273758</v>
      </c>
      <c r="E1471" t="s">
        <v>10</v>
      </c>
      <c r="F1471" t="s">
        <v>11</v>
      </c>
      <c r="G1471" s="1">
        <v>-2419094</v>
      </c>
      <c r="H1471" s="1">
        <v>-4854664</v>
      </c>
    </row>
    <row r="1472" spans="1:8" x14ac:dyDescent="0.25">
      <c r="A1472" t="s">
        <v>8</v>
      </c>
      <c r="B1472" t="s">
        <v>9</v>
      </c>
      <c r="C1472">
        <v>218.7</v>
      </c>
      <c r="D1472">
        <f>-2419104 -4854681</f>
        <v>-7273785</v>
      </c>
      <c r="E1472" t="s">
        <v>10</v>
      </c>
      <c r="F1472" t="s">
        <v>11</v>
      </c>
      <c r="G1472" s="1">
        <v>-2419104</v>
      </c>
      <c r="H1472" s="1">
        <v>-4854681</v>
      </c>
    </row>
    <row r="1473" spans="1:8" x14ac:dyDescent="0.25">
      <c r="A1473" t="s">
        <v>8</v>
      </c>
      <c r="B1473" t="s">
        <v>9</v>
      </c>
      <c r="C1473">
        <v>218.71</v>
      </c>
      <c r="D1473">
        <f>-2419158 -4854794</f>
        <v>-7273952</v>
      </c>
      <c r="E1473" t="s">
        <v>10</v>
      </c>
      <c r="F1473" t="s">
        <v>11</v>
      </c>
      <c r="G1473" s="1">
        <v>-2419158</v>
      </c>
      <c r="H1473" s="1">
        <v>-4854794</v>
      </c>
    </row>
    <row r="1474" spans="1:8" x14ac:dyDescent="0.25">
      <c r="A1474" t="s">
        <v>8</v>
      </c>
      <c r="B1474" t="s">
        <v>9</v>
      </c>
      <c r="C1474">
        <v>218.72</v>
      </c>
      <c r="D1474">
        <f>-2419163 -485481</f>
        <v>-2904644</v>
      </c>
      <c r="E1474" t="s">
        <v>10</v>
      </c>
      <c r="F1474" t="s">
        <v>11</v>
      </c>
      <c r="G1474" s="1">
        <v>-2419163</v>
      </c>
      <c r="H1474" s="1">
        <v>-485481</v>
      </c>
    </row>
    <row r="1475" spans="1:8" x14ac:dyDescent="0.25">
      <c r="A1475" t="s">
        <v>8</v>
      </c>
      <c r="B1475" t="s">
        <v>9</v>
      </c>
      <c r="C1475">
        <v>218.73</v>
      </c>
      <c r="D1475">
        <f>-2419165 -4854829</f>
        <v>-7273994</v>
      </c>
      <c r="E1475" t="s">
        <v>10</v>
      </c>
      <c r="F1475" t="s">
        <v>11</v>
      </c>
      <c r="G1475" s="1">
        <v>-2419165</v>
      </c>
      <c r="H1475" s="1">
        <v>-4854829</v>
      </c>
    </row>
    <row r="1476" spans="1:8" x14ac:dyDescent="0.25">
      <c r="A1476" t="s">
        <v>8</v>
      </c>
      <c r="B1476" t="s">
        <v>9</v>
      </c>
      <c r="C1476">
        <v>218.74</v>
      </c>
      <c r="D1476">
        <f>-2419165 -4854854</f>
        <v>-7274019</v>
      </c>
      <c r="E1476" t="s">
        <v>10</v>
      </c>
      <c r="F1476" t="s">
        <v>11</v>
      </c>
      <c r="G1476" s="1">
        <v>-2419165</v>
      </c>
      <c r="H1476" s="1">
        <v>-4854854</v>
      </c>
    </row>
    <row r="1477" spans="1:8" x14ac:dyDescent="0.25">
      <c r="A1477" t="s">
        <v>8</v>
      </c>
      <c r="B1477" t="s">
        <v>9</v>
      </c>
      <c r="C1477">
        <v>218.75</v>
      </c>
      <c r="D1477">
        <f>-2419163 -4854874</f>
        <v>-7274037</v>
      </c>
      <c r="E1477" t="s">
        <v>10</v>
      </c>
      <c r="F1477" t="s">
        <v>11</v>
      </c>
      <c r="G1477" s="1">
        <v>-2419163</v>
      </c>
      <c r="H1477" s="1">
        <v>-4854874</v>
      </c>
    </row>
    <row r="1478" spans="1:8" x14ac:dyDescent="0.25">
      <c r="A1478" t="s">
        <v>8</v>
      </c>
      <c r="B1478" t="s">
        <v>9</v>
      </c>
      <c r="C1478">
        <v>218.76</v>
      </c>
      <c r="D1478">
        <f>-2419157 -4854904</f>
        <v>-7274061</v>
      </c>
      <c r="E1478" t="s">
        <v>10</v>
      </c>
      <c r="F1478" t="s">
        <v>11</v>
      </c>
      <c r="G1478" s="1">
        <v>-2419157</v>
      </c>
      <c r="H1478" s="1">
        <v>-4854904</v>
      </c>
    </row>
    <row r="1479" spans="1:8" x14ac:dyDescent="0.25">
      <c r="A1479" t="s">
        <v>8</v>
      </c>
      <c r="B1479" t="s">
        <v>9</v>
      </c>
      <c r="C1479">
        <v>218.77</v>
      </c>
      <c r="D1479">
        <f>-2419157 -4854909</f>
        <v>-7274066</v>
      </c>
      <c r="E1479" t="s">
        <v>10</v>
      </c>
      <c r="F1479" t="s">
        <v>11</v>
      </c>
      <c r="G1479" s="1">
        <v>-2419157</v>
      </c>
      <c r="H1479" s="1">
        <v>-4854909</v>
      </c>
    </row>
    <row r="1480" spans="1:8" x14ac:dyDescent="0.25">
      <c r="A1480" t="s">
        <v>8</v>
      </c>
      <c r="B1480" t="s">
        <v>9</v>
      </c>
      <c r="C1480">
        <v>218.78</v>
      </c>
      <c r="D1480">
        <f>-2419154 -4854923</f>
        <v>-7274077</v>
      </c>
      <c r="E1480" t="s">
        <v>10</v>
      </c>
      <c r="F1480" t="s">
        <v>11</v>
      </c>
      <c r="G1480" s="1">
        <v>-2419154</v>
      </c>
      <c r="H1480" s="1">
        <v>-4854923</v>
      </c>
    </row>
    <row r="1481" spans="1:8" x14ac:dyDescent="0.25">
      <c r="A1481" t="s">
        <v>8</v>
      </c>
      <c r="B1481" t="s">
        <v>9</v>
      </c>
      <c r="C1481">
        <v>218.79</v>
      </c>
      <c r="D1481">
        <f>-2419154 -4854928</f>
        <v>-7274082</v>
      </c>
      <c r="E1481" t="s">
        <v>10</v>
      </c>
      <c r="F1481" t="s">
        <v>11</v>
      </c>
      <c r="G1481" s="1">
        <v>-2419154</v>
      </c>
      <c r="H1481" s="1">
        <v>-4854928</v>
      </c>
    </row>
    <row r="1482" spans="1:8" x14ac:dyDescent="0.25">
      <c r="A1482" t="s">
        <v>8</v>
      </c>
      <c r="B1482" t="s">
        <v>9</v>
      </c>
      <c r="C1482">
        <v>218.8</v>
      </c>
      <c r="D1482">
        <f>-2419146 -4854995</f>
        <v>-7274141</v>
      </c>
      <c r="E1482" t="s">
        <v>10</v>
      </c>
      <c r="F1482" t="s">
        <v>11</v>
      </c>
      <c r="G1482" s="1">
        <v>-2419146</v>
      </c>
      <c r="H1482" s="1">
        <v>-4854995</v>
      </c>
    </row>
    <row r="1483" spans="1:8" x14ac:dyDescent="0.25">
      <c r="A1483" t="s">
        <v>8</v>
      </c>
      <c r="B1483" t="s">
        <v>9</v>
      </c>
      <c r="C1483">
        <v>218.81</v>
      </c>
      <c r="D1483">
        <f>-2419143 -4855006</f>
        <v>-7274149</v>
      </c>
      <c r="E1483" t="s">
        <v>10</v>
      </c>
      <c r="F1483" t="s">
        <v>11</v>
      </c>
      <c r="G1483" s="1">
        <v>-2419143</v>
      </c>
      <c r="H1483" s="1">
        <v>-4855006</v>
      </c>
    </row>
    <row r="1484" spans="1:8" x14ac:dyDescent="0.25">
      <c r="A1484" t="s">
        <v>8</v>
      </c>
      <c r="B1484" t="s">
        <v>9</v>
      </c>
      <c r="C1484">
        <v>218.82</v>
      </c>
      <c r="D1484">
        <f>-2419141 -485502</f>
        <v>-2904643</v>
      </c>
      <c r="E1484" t="s">
        <v>10</v>
      </c>
      <c r="F1484" t="s">
        <v>11</v>
      </c>
      <c r="G1484" s="1">
        <v>-2419141</v>
      </c>
      <c r="H1484" s="1">
        <v>-485502</v>
      </c>
    </row>
    <row r="1485" spans="1:8" x14ac:dyDescent="0.25">
      <c r="A1485" t="s">
        <v>8</v>
      </c>
      <c r="B1485" t="s">
        <v>9</v>
      </c>
      <c r="C1485">
        <v>218.83</v>
      </c>
      <c r="D1485">
        <f>-2419141 -4855036</f>
        <v>-7274177</v>
      </c>
      <c r="E1485" t="s">
        <v>10</v>
      </c>
      <c r="F1485" t="s">
        <v>11</v>
      </c>
      <c r="G1485" s="1">
        <v>-2419141</v>
      </c>
      <c r="H1485" s="1">
        <v>-4855036</v>
      </c>
    </row>
    <row r="1486" spans="1:8" x14ac:dyDescent="0.25">
      <c r="A1486" t="s">
        <v>8</v>
      </c>
      <c r="B1486" t="s">
        <v>9</v>
      </c>
      <c r="C1486">
        <v>218.84</v>
      </c>
      <c r="D1486">
        <f>-2419145 -4855049</f>
        <v>-7274194</v>
      </c>
      <c r="E1486" t="s">
        <v>10</v>
      </c>
      <c r="F1486" t="s">
        <v>11</v>
      </c>
      <c r="G1486" s="1">
        <v>-2419145</v>
      </c>
      <c r="H1486" s="1">
        <v>-4855049</v>
      </c>
    </row>
    <row r="1487" spans="1:8" x14ac:dyDescent="0.25">
      <c r="A1487" t="s">
        <v>8</v>
      </c>
      <c r="B1487" t="s">
        <v>9</v>
      </c>
      <c r="C1487">
        <v>218.85</v>
      </c>
      <c r="D1487">
        <f>-2419152 -4855064</f>
        <v>-7274216</v>
      </c>
      <c r="E1487" t="s">
        <v>10</v>
      </c>
      <c r="F1487" t="s">
        <v>11</v>
      </c>
      <c r="G1487" s="1">
        <v>-2419152</v>
      </c>
      <c r="H1487" s="1">
        <v>-4855064</v>
      </c>
    </row>
    <row r="1488" spans="1:8" x14ac:dyDescent="0.25">
      <c r="A1488" t="s">
        <v>8</v>
      </c>
      <c r="B1488" t="s">
        <v>9</v>
      </c>
      <c r="C1488">
        <v>218.86</v>
      </c>
      <c r="D1488">
        <f>-2419161 -4855078</f>
        <v>-7274239</v>
      </c>
      <c r="E1488" t="s">
        <v>10</v>
      </c>
      <c r="F1488" t="s">
        <v>11</v>
      </c>
      <c r="G1488" s="1">
        <v>-2419161</v>
      </c>
      <c r="H1488" s="1">
        <v>-4855078</v>
      </c>
    </row>
    <row r="1489" spans="1:8" x14ac:dyDescent="0.25">
      <c r="A1489" t="s">
        <v>8</v>
      </c>
      <c r="B1489" t="s">
        <v>9</v>
      </c>
      <c r="C1489">
        <v>218.87</v>
      </c>
      <c r="D1489">
        <f>-2419171 -4855089</f>
        <v>-7274260</v>
      </c>
      <c r="E1489" t="s">
        <v>10</v>
      </c>
      <c r="F1489" t="s">
        <v>11</v>
      </c>
      <c r="G1489" s="1">
        <v>-2419171</v>
      </c>
      <c r="H1489" s="1">
        <v>-4855089</v>
      </c>
    </row>
    <row r="1490" spans="1:8" x14ac:dyDescent="0.25">
      <c r="A1490" t="s">
        <v>8</v>
      </c>
      <c r="B1490" t="s">
        <v>9</v>
      </c>
      <c r="C1490">
        <v>218.88</v>
      </c>
      <c r="D1490">
        <f>-2419175 -4855092</f>
        <v>-7274267</v>
      </c>
      <c r="E1490" t="s">
        <v>10</v>
      </c>
      <c r="F1490" t="s">
        <v>11</v>
      </c>
      <c r="G1490" s="1">
        <v>-2419175</v>
      </c>
      <c r="H1490" s="1">
        <v>-4855092</v>
      </c>
    </row>
    <row r="1491" spans="1:8" x14ac:dyDescent="0.25">
      <c r="A1491" t="s">
        <v>8</v>
      </c>
      <c r="B1491" t="s">
        <v>9</v>
      </c>
      <c r="C1491">
        <v>218.89</v>
      </c>
      <c r="D1491">
        <f>-2419188 -4855105</f>
        <v>-7274293</v>
      </c>
      <c r="E1491" t="s">
        <v>10</v>
      </c>
      <c r="F1491" t="s">
        <v>11</v>
      </c>
      <c r="G1491" s="1">
        <v>-2419188</v>
      </c>
      <c r="H1491" s="1">
        <v>-4855105</v>
      </c>
    </row>
    <row r="1492" spans="1:8" x14ac:dyDescent="0.25">
      <c r="A1492" t="s">
        <v>8</v>
      </c>
      <c r="B1492" t="s">
        <v>9</v>
      </c>
      <c r="C1492">
        <v>218.9</v>
      </c>
      <c r="D1492">
        <f>-2419224 -4855136</f>
        <v>-7274360</v>
      </c>
      <c r="E1492" t="s">
        <v>10</v>
      </c>
      <c r="F1492" t="s">
        <v>11</v>
      </c>
      <c r="G1492" s="1">
        <v>-2419224</v>
      </c>
      <c r="H1492" s="1">
        <v>-4855136</v>
      </c>
    </row>
    <row r="1493" spans="1:8" x14ac:dyDescent="0.25">
      <c r="A1493" t="s">
        <v>8</v>
      </c>
      <c r="B1493" t="s">
        <v>9</v>
      </c>
      <c r="C1493">
        <v>218.91</v>
      </c>
      <c r="D1493">
        <f>-2419455 -4855369</f>
        <v>-7274824</v>
      </c>
      <c r="E1493" t="s">
        <v>10</v>
      </c>
      <c r="F1493" t="s">
        <v>11</v>
      </c>
      <c r="G1493" s="1">
        <v>-2419455</v>
      </c>
      <c r="H1493" s="1">
        <v>-4855369</v>
      </c>
    </row>
    <row r="1494" spans="1:8" x14ac:dyDescent="0.25">
      <c r="A1494" t="s">
        <v>8</v>
      </c>
      <c r="B1494" t="s">
        <v>9</v>
      </c>
      <c r="C1494">
        <v>218.92</v>
      </c>
      <c r="D1494">
        <f>-2419494 -4855402</f>
        <v>-7274896</v>
      </c>
      <c r="E1494" t="s">
        <v>10</v>
      </c>
      <c r="F1494" t="s">
        <v>11</v>
      </c>
      <c r="G1494" s="1">
        <v>-2419494</v>
      </c>
      <c r="H1494" s="1">
        <v>-4855402</v>
      </c>
    </row>
    <row r="1495" spans="1:8" x14ac:dyDescent="0.25">
      <c r="A1495" t="s">
        <v>8</v>
      </c>
      <c r="B1495" t="s">
        <v>9</v>
      </c>
      <c r="C1495">
        <v>218.93</v>
      </c>
      <c r="D1495">
        <f>-2419508 -4855412</f>
        <v>-7274920</v>
      </c>
      <c r="E1495" t="s">
        <v>10</v>
      </c>
      <c r="F1495" t="s">
        <v>11</v>
      </c>
      <c r="G1495" s="1">
        <v>-2419508</v>
      </c>
      <c r="H1495" s="1">
        <v>-4855412</v>
      </c>
    </row>
    <row r="1496" spans="1:8" x14ac:dyDescent="0.25">
      <c r="A1496" t="s">
        <v>8</v>
      </c>
      <c r="B1496" t="s">
        <v>9</v>
      </c>
      <c r="C1496">
        <v>218.94</v>
      </c>
      <c r="D1496">
        <f>-2419513 -4855414</f>
        <v>-7274927</v>
      </c>
      <c r="E1496" t="s">
        <v>10</v>
      </c>
      <c r="F1496" t="s">
        <v>11</v>
      </c>
      <c r="G1496" s="1">
        <v>-2419513</v>
      </c>
      <c r="H1496" s="1">
        <v>-4855414</v>
      </c>
    </row>
    <row r="1497" spans="1:8" x14ac:dyDescent="0.25">
      <c r="A1497" t="s">
        <v>8</v>
      </c>
      <c r="B1497" t="s">
        <v>9</v>
      </c>
      <c r="C1497">
        <v>218.95</v>
      </c>
      <c r="D1497">
        <f>-2419514 -4855415</f>
        <v>-7274929</v>
      </c>
      <c r="E1497" t="s">
        <v>10</v>
      </c>
      <c r="F1497" t="s">
        <v>11</v>
      </c>
      <c r="G1497" s="1">
        <v>-2419514</v>
      </c>
      <c r="H1497" s="1">
        <v>-4855415</v>
      </c>
    </row>
    <row r="1498" spans="1:8" x14ac:dyDescent="0.25">
      <c r="A1498" t="s">
        <v>8</v>
      </c>
      <c r="B1498" t="s">
        <v>9</v>
      </c>
      <c r="C1498">
        <v>218.96</v>
      </c>
      <c r="D1498">
        <f>-241952 -4855419</f>
        <v>-5097371</v>
      </c>
      <c r="E1498" t="s">
        <v>10</v>
      </c>
      <c r="F1498" t="s">
        <v>11</v>
      </c>
      <c r="G1498" s="1">
        <v>-241952</v>
      </c>
      <c r="H1498" s="1">
        <v>-4855419</v>
      </c>
    </row>
    <row r="1499" spans="1:8" x14ac:dyDescent="0.25">
      <c r="A1499" t="s">
        <v>8</v>
      </c>
      <c r="B1499" t="s">
        <v>9</v>
      </c>
      <c r="C1499">
        <v>218.97</v>
      </c>
      <c r="D1499">
        <f>-241954 -4855428</f>
        <v>-5097382</v>
      </c>
      <c r="E1499" t="s">
        <v>10</v>
      </c>
      <c r="F1499" t="s">
        <v>11</v>
      </c>
      <c r="G1499" s="1">
        <v>-241954</v>
      </c>
      <c r="H1499" s="1">
        <v>-4855428</v>
      </c>
    </row>
    <row r="1500" spans="1:8" x14ac:dyDescent="0.25">
      <c r="A1500" t="s">
        <v>8</v>
      </c>
      <c r="B1500" t="s">
        <v>9</v>
      </c>
      <c r="C1500">
        <v>218.98</v>
      </c>
      <c r="D1500">
        <f>-2419649 -4855465</f>
        <v>-7275114</v>
      </c>
      <c r="E1500" t="s">
        <v>10</v>
      </c>
      <c r="F1500" t="s">
        <v>11</v>
      </c>
      <c r="G1500" s="1">
        <v>-2419649</v>
      </c>
      <c r="H1500" s="1">
        <v>-4855465</v>
      </c>
    </row>
    <row r="1501" spans="1:8" x14ac:dyDescent="0.25">
      <c r="A1501" t="s">
        <v>8</v>
      </c>
      <c r="B1501" t="s">
        <v>9</v>
      </c>
      <c r="C1501">
        <v>218.99</v>
      </c>
      <c r="D1501">
        <f>-241965 -4855465</f>
        <v>-5097430</v>
      </c>
      <c r="E1501" t="s">
        <v>10</v>
      </c>
      <c r="F1501" t="s">
        <v>11</v>
      </c>
      <c r="G1501" s="1">
        <v>-241965</v>
      </c>
      <c r="H1501" s="1">
        <v>-4855465</v>
      </c>
    </row>
    <row r="1502" spans="1:8" x14ac:dyDescent="0.25">
      <c r="A1502" t="s">
        <v>8</v>
      </c>
      <c r="B1502" t="s">
        <v>9</v>
      </c>
      <c r="C1502">
        <v>219</v>
      </c>
      <c r="D1502">
        <f>-2419666 -4855472</f>
        <v>-7275138</v>
      </c>
      <c r="E1502" t="s">
        <v>10</v>
      </c>
      <c r="F1502" t="s">
        <v>11</v>
      </c>
      <c r="G1502" s="1">
        <v>-2419666</v>
      </c>
      <c r="H1502" s="1">
        <v>-4855472</v>
      </c>
    </row>
    <row r="1503" spans="1:8" x14ac:dyDescent="0.25">
      <c r="A1503" t="s">
        <v>8</v>
      </c>
      <c r="B1503" t="s">
        <v>9</v>
      </c>
      <c r="C1503">
        <v>219.01</v>
      </c>
      <c r="D1503">
        <f>-2419667 -4855472</f>
        <v>-7275139</v>
      </c>
      <c r="E1503" t="s">
        <v>10</v>
      </c>
      <c r="F1503" t="s">
        <v>11</v>
      </c>
      <c r="G1503" s="1">
        <v>-2419667</v>
      </c>
      <c r="H1503" s="1">
        <v>-4855472</v>
      </c>
    </row>
    <row r="1504" spans="1:8" x14ac:dyDescent="0.25">
      <c r="A1504" t="s">
        <v>8</v>
      </c>
      <c r="B1504" t="s">
        <v>9</v>
      </c>
      <c r="C1504">
        <v>219.02</v>
      </c>
      <c r="D1504">
        <f>-2419681 -485548</f>
        <v>-2905229</v>
      </c>
      <c r="E1504" t="s">
        <v>10</v>
      </c>
      <c r="F1504" t="s">
        <v>11</v>
      </c>
      <c r="G1504" s="1">
        <v>-2419681</v>
      </c>
      <c r="H1504" s="1">
        <v>-485548</v>
      </c>
    </row>
    <row r="1505" spans="1:8" x14ac:dyDescent="0.25">
      <c r="A1505" t="s">
        <v>8</v>
      </c>
      <c r="B1505" t="s">
        <v>9</v>
      </c>
      <c r="C1505">
        <v>219.03</v>
      </c>
      <c r="D1505">
        <f>-2419691 -4855488</f>
        <v>-7275179</v>
      </c>
      <c r="E1505" t="s">
        <v>10</v>
      </c>
      <c r="F1505" t="s">
        <v>11</v>
      </c>
      <c r="G1505" s="1">
        <v>-2419691</v>
      </c>
      <c r="H1505" s="1">
        <v>-4855488</v>
      </c>
    </row>
    <row r="1506" spans="1:8" x14ac:dyDescent="0.25">
      <c r="A1506" t="s">
        <v>8</v>
      </c>
      <c r="B1506" t="s">
        <v>9</v>
      </c>
      <c r="C1506">
        <v>219.04</v>
      </c>
      <c r="D1506">
        <f>-2419699 -4855499</f>
        <v>-7275198</v>
      </c>
      <c r="E1506" t="s">
        <v>10</v>
      </c>
      <c r="F1506" t="s">
        <v>11</v>
      </c>
      <c r="G1506" s="1">
        <v>-2419699</v>
      </c>
      <c r="H1506" s="1">
        <v>-4855499</v>
      </c>
    </row>
    <row r="1507" spans="1:8" x14ac:dyDescent="0.25">
      <c r="A1507" t="s">
        <v>8</v>
      </c>
      <c r="B1507" t="s">
        <v>9</v>
      </c>
      <c r="C1507">
        <v>219.05</v>
      </c>
      <c r="D1507">
        <f>-2419706 -4855512</f>
        <v>-7275218</v>
      </c>
      <c r="E1507" t="s">
        <v>10</v>
      </c>
      <c r="F1507" t="s">
        <v>11</v>
      </c>
      <c r="G1507" s="1">
        <v>-2419706</v>
      </c>
      <c r="H1507" s="1">
        <v>-4855512</v>
      </c>
    </row>
    <row r="1508" spans="1:8" x14ac:dyDescent="0.25">
      <c r="A1508" t="s">
        <v>8</v>
      </c>
      <c r="B1508" t="s">
        <v>9</v>
      </c>
      <c r="C1508">
        <v>219.06</v>
      </c>
      <c r="D1508">
        <f>-2419709 -4855528</f>
        <v>-7275237</v>
      </c>
      <c r="E1508" t="s">
        <v>10</v>
      </c>
      <c r="F1508" t="s">
        <v>11</v>
      </c>
      <c r="G1508" s="1">
        <v>-2419709</v>
      </c>
      <c r="H1508" s="1">
        <v>-4855528</v>
      </c>
    </row>
    <row r="1509" spans="1:8" x14ac:dyDescent="0.25">
      <c r="A1509" t="s">
        <v>8</v>
      </c>
      <c r="B1509" t="s">
        <v>9</v>
      </c>
      <c r="C1509">
        <v>219.07</v>
      </c>
      <c r="D1509">
        <f>-2419709 -4855541</f>
        <v>-7275250</v>
      </c>
      <c r="E1509" t="s">
        <v>10</v>
      </c>
      <c r="F1509" t="s">
        <v>11</v>
      </c>
      <c r="G1509" s="1">
        <v>-2419709</v>
      </c>
      <c r="H1509" s="1">
        <v>-4855541</v>
      </c>
    </row>
    <row r="1510" spans="1:8" x14ac:dyDescent="0.25">
      <c r="A1510" t="s">
        <v>8</v>
      </c>
      <c r="B1510" t="s">
        <v>9</v>
      </c>
      <c r="C1510">
        <v>219.08</v>
      </c>
      <c r="D1510">
        <f>-2419707 -485555</f>
        <v>-2905262</v>
      </c>
      <c r="E1510" t="s">
        <v>10</v>
      </c>
      <c r="F1510" t="s">
        <v>11</v>
      </c>
      <c r="G1510" s="1">
        <v>-2419707</v>
      </c>
      <c r="H1510" s="1">
        <v>-485555</v>
      </c>
    </row>
    <row r="1511" spans="1:8" x14ac:dyDescent="0.25">
      <c r="A1511" t="s">
        <v>8</v>
      </c>
      <c r="B1511" t="s">
        <v>9</v>
      </c>
      <c r="C1511">
        <v>219.09</v>
      </c>
      <c r="D1511">
        <f>-2419707 -4855553</f>
        <v>-7275260</v>
      </c>
      <c r="E1511" t="s">
        <v>10</v>
      </c>
      <c r="F1511" t="s">
        <v>11</v>
      </c>
      <c r="G1511" s="1">
        <v>-2419707</v>
      </c>
      <c r="H1511" s="1">
        <v>-4855553</v>
      </c>
    </row>
    <row r="1512" spans="1:8" x14ac:dyDescent="0.25">
      <c r="A1512" t="s">
        <v>8</v>
      </c>
      <c r="B1512" t="s">
        <v>9</v>
      </c>
      <c r="C1512">
        <v>219.1</v>
      </c>
      <c r="D1512">
        <f>-2419698 -4855591</f>
        <v>-7275289</v>
      </c>
      <c r="E1512" t="s">
        <v>10</v>
      </c>
      <c r="F1512" t="s">
        <v>11</v>
      </c>
      <c r="G1512" s="1">
        <v>-2419698</v>
      </c>
      <c r="H1512" s="1">
        <v>-4855591</v>
      </c>
    </row>
    <row r="1513" spans="1:8" x14ac:dyDescent="0.25">
      <c r="A1513" t="s">
        <v>8</v>
      </c>
      <c r="B1513" t="s">
        <v>9</v>
      </c>
      <c r="C1513">
        <v>219.11</v>
      </c>
      <c r="D1513">
        <f>-2419693 -4855606</f>
        <v>-7275299</v>
      </c>
      <c r="E1513" t="s">
        <v>10</v>
      </c>
      <c r="F1513" t="s">
        <v>11</v>
      </c>
      <c r="G1513" s="1">
        <v>-2419693</v>
      </c>
      <c r="H1513" s="1">
        <v>-4855606</v>
      </c>
    </row>
    <row r="1514" spans="1:8" x14ac:dyDescent="0.25">
      <c r="A1514" t="s">
        <v>8</v>
      </c>
      <c r="B1514" t="s">
        <v>9</v>
      </c>
      <c r="C1514">
        <v>219.12</v>
      </c>
      <c r="D1514">
        <f>-2419685 -4855644</f>
        <v>-7275329</v>
      </c>
      <c r="E1514" t="s">
        <v>10</v>
      </c>
      <c r="F1514" t="s">
        <v>11</v>
      </c>
      <c r="G1514" s="1">
        <v>-2419685</v>
      </c>
      <c r="H1514" s="1">
        <v>-4855644</v>
      </c>
    </row>
    <row r="1515" spans="1:8" x14ac:dyDescent="0.25">
      <c r="A1515" t="s">
        <v>8</v>
      </c>
      <c r="B1515" t="s">
        <v>9</v>
      </c>
      <c r="C1515">
        <v>219.13</v>
      </c>
      <c r="D1515">
        <f>-2419685 -4855647</f>
        <v>-7275332</v>
      </c>
      <c r="E1515" t="s">
        <v>10</v>
      </c>
      <c r="F1515" t="s">
        <v>11</v>
      </c>
      <c r="G1515" s="1">
        <v>-2419685</v>
      </c>
      <c r="H1515" s="1">
        <v>-4855647</v>
      </c>
    </row>
    <row r="1516" spans="1:8" x14ac:dyDescent="0.25">
      <c r="A1516" t="s">
        <v>8</v>
      </c>
      <c r="B1516" t="s">
        <v>9</v>
      </c>
      <c r="C1516">
        <v>219.14</v>
      </c>
      <c r="D1516">
        <f>-2419674 -4855701</f>
        <v>-7275375</v>
      </c>
      <c r="E1516" t="s">
        <v>10</v>
      </c>
      <c r="F1516" t="s">
        <v>11</v>
      </c>
      <c r="G1516" s="1">
        <v>-2419674</v>
      </c>
      <c r="H1516" s="1">
        <v>-4855701</v>
      </c>
    </row>
    <row r="1517" spans="1:8" x14ac:dyDescent="0.25">
      <c r="A1517" t="s">
        <v>8</v>
      </c>
      <c r="B1517" t="s">
        <v>9</v>
      </c>
      <c r="C1517">
        <v>219.15</v>
      </c>
      <c r="D1517">
        <f>-2419674 -4855703</f>
        <v>-7275377</v>
      </c>
      <c r="E1517" t="s">
        <v>10</v>
      </c>
      <c r="F1517" t="s">
        <v>11</v>
      </c>
      <c r="G1517" s="1">
        <v>-2419674</v>
      </c>
      <c r="H1517" s="1">
        <v>-4855703</v>
      </c>
    </row>
    <row r="1518" spans="1:8" x14ac:dyDescent="0.25">
      <c r="A1518" t="s">
        <v>8</v>
      </c>
      <c r="B1518" t="s">
        <v>9</v>
      </c>
      <c r="C1518">
        <v>219.16</v>
      </c>
      <c r="D1518">
        <f>-2419651 -4855819</f>
        <v>-7275470</v>
      </c>
      <c r="E1518" t="s">
        <v>10</v>
      </c>
      <c r="F1518" t="s">
        <v>11</v>
      </c>
      <c r="G1518" s="1">
        <v>-2419651</v>
      </c>
      <c r="H1518" s="1">
        <v>-4855819</v>
      </c>
    </row>
    <row r="1519" spans="1:8" x14ac:dyDescent="0.25">
      <c r="A1519" t="s">
        <v>8</v>
      </c>
      <c r="B1519" t="s">
        <v>9</v>
      </c>
      <c r="C1519">
        <v>219.17</v>
      </c>
      <c r="D1519">
        <f>-2419647 -4855832</f>
        <v>-7275479</v>
      </c>
      <c r="E1519" t="s">
        <v>10</v>
      </c>
      <c r="F1519" t="s">
        <v>11</v>
      </c>
      <c r="G1519" s="1">
        <v>-2419647</v>
      </c>
      <c r="H1519" s="1">
        <v>-4855832</v>
      </c>
    </row>
    <row r="1520" spans="1:8" x14ac:dyDescent="0.25">
      <c r="A1520" t="s">
        <v>8</v>
      </c>
      <c r="B1520" t="s">
        <v>9</v>
      </c>
      <c r="C1520">
        <v>219.18</v>
      </c>
      <c r="D1520">
        <f>-2419645 -4855845</f>
        <v>-7275490</v>
      </c>
      <c r="E1520" t="s">
        <v>10</v>
      </c>
      <c r="F1520" t="s">
        <v>11</v>
      </c>
      <c r="G1520" s="1">
        <v>-2419645</v>
      </c>
      <c r="H1520" s="1">
        <v>-4855845</v>
      </c>
    </row>
    <row r="1521" spans="1:8" x14ac:dyDescent="0.25">
      <c r="A1521" t="s">
        <v>8</v>
      </c>
      <c r="B1521" t="s">
        <v>9</v>
      </c>
      <c r="C1521">
        <v>219.19</v>
      </c>
      <c r="D1521">
        <f>-2419646 -4855868</f>
        <v>-7275514</v>
      </c>
      <c r="E1521" t="s">
        <v>10</v>
      </c>
      <c r="F1521" t="s">
        <v>11</v>
      </c>
      <c r="G1521" s="1">
        <v>-2419646</v>
      </c>
      <c r="H1521" s="1">
        <v>-4855868</v>
      </c>
    </row>
    <row r="1522" spans="1:8" x14ac:dyDescent="0.25">
      <c r="A1522" t="s">
        <v>8</v>
      </c>
      <c r="B1522" t="s">
        <v>9</v>
      </c>
      <c r="C1522">
        <v>219.2</v>
      </c>
      <c r="D1522">
        <f>-241965 -4855878</f>
        <v>-5097843</v>
      </c>
      <c r="E1522" t="s">
        <v>10</v>
      </c>
      <c r="F1522" t="s">
        <v>11</v>
      </c>
      <c r="G1522" s="1">
        <v>-241965</v>
      </c>
      <c r="H1522" s="1">
        <v>-4855878</v>
      </c>
    </row>
    <row r="1523" spans="1:8" x14ac:dyDescent="0.25">
      <c r="A1523" t="s">
        <v>8</v>
      </c>
      <c r="B1523" t="s">
        <v>9</v>
      </c>
      <c r="C1523">
        <v>219.21</v>
      </c>
      <c r="D1523">
        <f>-2419656 -4855887</f>
        <v>-7275543</v>
      </c>
      <c r="E1523" t="s">
        <v>10</v>
      </c>
      <c r="F1523" t="s">
        <v>11</v>
      </c>
      <c r="G1523" s="1">
        <v>-2419656</v>
      </c>
      <c r="H1523" s="1">
        <v>-4855887</v>
      </c>
    </row>
    <row r="1524" spans="1:8" x14ac:dyDescent="0.25">
      <c r="A1524" t="s">
        <v>8</v>
      </c>
      <c r="B1524" t="s">
        <v>9</v>
      </c>
      <c r="C1524">
        <v>219.22</v>
      </c>
      <c r="D1524">
        <f>-2419663 -4855893</f>
        <v>-7275556</v>
      </c>
      <c r="E1524" t="s">
        <v>10</v>
      </c>
      <c r="F1524" t="s">
        <v>11</v>
      </c>
      <c r="G1524" s="1">
        <v>-2419663</v>
      </c>
      <c r="H1524" s="1">
        <v>-4855893</v>
      </c>
    </row>
    <row r="1525" spans="1:8" x14ac:dyDescent="0.25">
      <c r="A1525" t="s">
        <v>8</v>
      </c>
      <c r="B1525" t="s">
        <v>9</v>
      </c>
      <c r="C1525">
        <v>219.23</v>
      </c>
      <c r="D1525">
        <f>-2419675 -4855898</f>
        <v>-7275573</v>
      </c>
      <c r="E1525" t="s">
        <v>10</v>
      </c>
      <c r="F1525" t="s">
        <v>11</v>
      </c>
      <c r="G1525" s="1">
        <v>-2419675</v>
      </c>
      <c r="H1525" s="1">
        <v>-4855898</v>
      </c>
    </row>
    <row r="1526" spans="1:8" x14ac:dyDescent="0.25">
      <c r="A1526" t="s">
        <v>8</v>
      </c>
      <c r="B1526" t="s">
        <v>9</v>
      </c>
      <c r="C1526">
        <v>219.24</v>
      </c>
      <c r="D1526">
        <f>-2419716 -485593</f>
        <v>-2905309</v>
      </c>
      <c r="E1526" t="s">
        <v>10</v>
      </c>
      <c r="F1526" t="s">
        <v>11</v>
      </c>
      <c r="G1526" s="1">
        <v>-2419716</v>
      </c>
      <c r="H1526" s="1">
        <v>-485593</v>
      </c>
    </row>
    <row r="1527" spans="1:8" x14ac:dyDescent="0.25">
      <c r="A1527" t="s">
        <v>8</v>
      </c>
      <c r="B1527" t="s">
        <v>9</v>
      </c>
      <c r="C1527">
        <v>219.25</v>
      </c>
      <c r="D1527">
        <f>-2419763 -4855962</f>
        <v>-7275725</v>
      </c>
      <c r="E1527" t="s">
        <v>10</v>
      </c>
      <c r="F1527" t="s">
        <v>11</v>
      </c>
      <c r="G1527" s="1">
        <v>-2419763</v>
      </c>
      <c r="H1527" s="1">
        <v>-4855962</v>
      </c>
    </row>
    <row r="1528" spans="1:8" x14ac:dyDescent="0.25">
      <c r="A1528" t="s">
        <v>8</v>
      </c>
      <c r="B1528" t="s">
        <v>9</v>
      </c>
      <c r="C1528">
        <v>219.26</v>
      </c>
      <c r="D1528">
        <f>-2419796 -4855978</f>
        <v>-7275774</v>
      </c>
      <c r="E1528" t="s">
        <v>10</v>
      </c>
      <c r="F1528" t="s">
        <v>11</v>
      </c>
      <c r="G1528" s="1">
        <v>-2419796</v>
      </c>
      <c r="H1528" s="1">
        <v>-4855978</v>
      </c>
    </row>
    <row r="1529" spans="1:8" x14ac:dyDescent="0.25">
      <c r="A1529" t="s">
        <v>8</v>
      </c>
      <c r="B1529" t="s">
        <v>9</v>
      </c>
      <c r="C1529">
        <v>219.27</v>
      </c>
      <c r="D1529">
        <f>-241984 -4855996</f>
        <v>-5097980</v>
      </c>
      <c r="E1529" t="s">
        <v>10</v>
      </c>
      <c r="F1529" t="s">
        <v>11</v>
      </c>
      <c r="G1529" s="1">
        <v>-241984</v>
      </c>
      <c r="H1529" s="1">
        <v>-4855996</v>
      </c>
    </row>
    <row r="1530" spans="1:8" x14ac:dyDescent="0.25">
      <c r="A1530" t="s">
        <v>8</v>
      </c>
      <c r="B1530" t="s">
        <v>9</v>
      </c>
      <c r="C1530">
        <v>219.28</v>
      </c>
      <c r="D1530">
        <f>-2419917 -4856018</f>
        <v>-7275935</v>
      </c>
      <c r="E1530" t="s">
        <v>10</v>
      </c>
      <c r="F1530" t="s">
        <v>11</v>
      </c>
      <c r="G1530" s="1">
        <v>-2419917</v>
      </c>
      <c r="H1530" s="1">
        <v>-4856018</v>
      </c>
    </row>
    <row r="1531" spans="1:8" x14ac:dyDescent="0.25">
      <c r="A1531" t="s">
        <v>8</v>
      </c>
      <c r="B1531" t="s">
        <v>9</v>
      </c>
      <c r="C1531">
        <v>219.29</v>
      </c>
      <c r="D1531">
        <f>-2419984 -4856044</f>
        <v>-7276028</v>
      </c>
      <c r="E1531" t="s">
        <v>10</v>
      </c>
      <c r="F1531" t="s">
        <v>11</v>
      </c>
      <c r="G1531" s="1">
        <v>-2419984</v>
      </c>
      <c r="H1531" s="1">
        <v>-4856044</v>
      </c>
    </row>
    <row r="1532" spans="1:8" x14ac:dyDescent="0.25">
      <c r="A1532" t="s">
        <v>8</v>
      </c>
      <c r="B1532" t="s">
        <v>9</v>
      </c>
      <c r="C1532">
        <v>219.3</v>
      </c>
      <c r="D1532">
        <f>-2420106 -4856082</f>
        <v>-7276188</v>
      </c>
      <c r="E1532" t="s">
        <v>10</v>
      </c>
      <c r="F1532" t="s">
        <v>11</v>
      </c>
      <c r="G1532" s="1">
        <v>-2420106</v>
      </c>
      <c r="H1532" s="1">
        <v>-4856082</v>
      </c>
    </row>
    <row r="1533" spans="1:8" x14ac:dyDescent="0.25">
      <c r="A1533" t="s">
        <v>8</v>
      </c>
      <c r="B1533" t="s">
        <v>9</v>
      </c>
      <c r="C1533">
        <v>219.31</v>
      </c>
      <c r="D1533">
        <f>-2420157 -4856101</f>
        <v>-7276258</v>
      </c>
      <c r="E1533" t="s">
        <v>10</v>
      </c>
      <c r="F1533" t="s">
        <v>11</v>
      </c>
      <c r="G1533" s="1">
        <v>-2420157</v>
      </c>
      <c r="H1533" s="1">
        <v>-4856101</v>
      </c>
    </row>
    <row r="1534" spans="1:8" x14ac:dyDescent="0.25">
      <c r="A1534" t="s">
        <v>8</v>
      </c>
      <c r="B1534" t="s">
        <v>9</v>
      </c>
      <c r="C1534">
        <v>219.32</v>
      </c>
      <c r="D1534">
        <f>-242021 -4856127</f>
        <v>-5098148</v>
      </c>
      <c r="E1534" t="s">
        <v>10</v>
      </c>
      <c r="F1534" t="s">
        <v>11</v>
      </c>
      <c r="G1534" s="1">
        <v>-242021</v>
      </c>
      <c r="H1534" s="1">
        <v>-4856127</v>
      </c>
    </row>
    <row r="1535" spans="1:8" x14ac:dyDescent="0.25">
      <c r="A1535" t="s">
        <v>8</v>
      </c>
      <c r="B1535" t="s">
        <v>9</v>
      </c>
      <c r="C1535">
        <v>219.33</v>
      </c>
      <c r="D1535">
        <f>-2420299 -4856181</f>
        <v>-7276480</v>
      </c>
      <c r="E1535" t="s">
        <v>10</v>
      </c>
      <c r="F1535" t="s">
        <v>11</v>
      </c>
      <c r="G1535" s="1">
        <v>-2420299</v>
      </c>
      <c r="H1535" s="1">
        <v>-4856181</v>
      </c>
    </row>
    <row r="1536" spans="1:8" x14ac:dyDescent="0.25">
      <c r="A1536" t="s">
        <v>8</v>
      </c>
      <c r="B1536" t="s">
        <v>9</v>
      </c>
      <c r="C1536">
        <v>219.34</v>
      </c>
      <c r="D1536">
        <f>-24203 -4856182</f>
        <v>-4880385</v>
      </c>
      <c r="E1536" t="s">
        <v>10</v>
      </c>
      <c r="F1536" t="s">
        <v>11</v>
      </c>
      <c r="G1536" s="1">
        <v>-24203</v>
      </c>
      <c r="H1536" s="1">
        <v>-4856182</v>
      </c>
    </row>
    <row r="1537" spans="1:8" x14ac:dyDescent="0.25">
      <c r="A1537" t="s">
        <v>8</v>
      </c>
      <c r="B1537" t="s">
        <v>9</v>
      </c>
      <c r="C1537">
        <v>219.35</v>
      </c>
      <c r="D1537">
        <f>-2420376 -4856231</f>
        <v>-7276607</v>
      </c>
      <c r="E1537" t="s">
        <v>10</v>
      </c>
      <c r="F1537" t="s">
        <v>11</v>
      </c>
      <c r="G1537" s="1">
        <v>-2420376</v>
      </c>
      <c r="H1537" s="1">
        <v>-4856231</v>
      </c>
    </row>
    <row r="1538" spans="1:8" x14ac:dyDescent="0.25">
      <c r="A1538" t="s">
        <v>8</v>
      </c>
      <c r="B1538" t="s">
        <v>9</v>
      </c>
      <c r="C1538">
        <v>219.36</v>
      </c>
      <c r="D1538">
        <f>-2420481 -4856292</f>
        <v>-7276773</v>
      </c>
      <c r="E1538" t="s">
        <v>10</v>
      </c>
      <c r="F1538" t="s">
        <v>11</v>
      </c>
      <c r="G1538" s="1">
        <v>-2420481</v>
      </c>
      <c r="H1538" s="1">
        <v>-4856292</v>
      </c>
    </row>
    <row r="1539" spans="1:8" x14ac:dyDescent="0.25">
      <c r="A1539" t="s">
        <v>8</v>
      </c>
      <c r="B1539" t="s">
        <v>9</v>
      </c>
      <c r="C1539">
        <v>219.37</v>
      </c>
      <c r="D1539">
        <f>-2420493 -4856298</f>
        <v>-7276791</v>
      </c>
      <c r="E1539" t="s">
        <v>10</v>
      </c>
      <c r="F1539" t="s">
        <v>11</v>
      </c>
      <c r="G1539" s="1">
        <v>-2420493</v>
      </c>
      <c r="H1539" s="1">
        <v>-4856298</v>
      </c>
    </row>
    <row r="1540" spans="1:8" x14ac:dyDescent="0.25">
      <c r="A1540" t="s">
        <v>8</v>
      </c>
      <c r="B1540" t="s">
        <v>9</v>
      </c>
      <c r="C1540">
        <v>219.38</v>
      </c>
      <c r="D1540">
        <f>-2420506 -4856307</f>
        <v>-7276813</v>
      </c>
      <c r="E1540" t="s">
        <v>10</v>
      </c>
      <c r="F1540" t="s">
        <v>11</v>
      </c>
      <c r="G1540" s="1">
        <v>-2420506</v>
      </c>
      <c r="H1540" s="1">
        <v>-4856307</v>
      </c>
    </row>
    <row r="1541" spans="1:8" x14ac:dyDescent="0.25">
      <c r="A1541" t="s">
        <v>8</v>
      </c>
      <c r="B1541" t="s">
        <v>9</v>
      </c>
      <c r="C1541">
        <v>219.39</v>
      </c>
      <c r="D1541">
        <f>-2420518 -485632</f>
        <v>-2906150</v>
      </c>
      <c r="E1541" t="s">
        <v>10</v>
      </c>
      <c r="F1541" t="s">
        <v>11</v>
      </c>
      <c r="G1541" s="1">
        <v>-2420518</v>
      </c>
      <c r="H1541" s="1">
        <v>-485632</v>
      </c>
    </row>
    <row r="1542" spans="1:8" x14ac:dyDescent="0.25">
      <c r="A1542" t="s">
        <v>8</v>
      </c>
      <c r="B1542" t="s">
        <v>9</v>
      </c>
      <c r="C1542">
        <v>219.4</v>
      </c>
      <c r="D1542">
        <f>-2420526 -4856332</f>
        <v>-7276858</v>
      </c>
      <c r="E1542" t="s">
        <v>10</v>
      </c>
      <c r="F1542" t="s">
        <v>11</v>
      </c>
      <c r="G1542" s="1">
        <v>-2420526</v>
      </c>
      <c r="H1542" s="1">
        <v>-4856332</v>
      </c>
    </row>
    <row r="1543" spans="1:8" x14ac:dyDescent="0.25">
      <c r="A1543" t="s">
        <v>8</v>
      </c>
      <c r="B1543" t="s">
        <v>9</v>
      </c>
      <c r="C1543">
        <v>219.41</v>
      </c>
      <c r="D1543">
        <f>-2420533 -4856347</f>
        <v>-7276880</v>
      </c>
      <c r="E1543" t="s">
        <v>10</v>
      </c>
      <c r="F1543" t="s">
        <v>11</v>
      </c>
      <c r="G1543" s="1">
        <v>-2420533</v>
      </c>
      <c r="H1543" s="1">
        <v>-4856347</v>
      </c>
    </row>
    <row r="1544" spans="1:8" x14ac:dyDescent="0.25">
      <c r="A1544" t="s">
        <v>8</v>
      </c>
      <c r="B1544" t="s">
        <v>9</v>
      </c>
      <c r="C1544">
        <v>219.42</v>
      </c>
      <c r="D1544">
        <f>-2420608 -485659</f>
        <v>-2906267</v>
      </c>
      <c r="E1544" t="s">
        <v>10</v>
      </c>
      <c r="F1544" t="s">
        <v>11</v>
      </c>
      <c r="G1544" s="1">
        <v>-2420608</v>
      </c>
      <c r="H1544" s="1">
        <v>-485659</v>
      </c>
    </row>
    <row r="1545" spans="1:8" x14ac:dyDescent="0.25">
      <c r="A1545" t="s">
        <v>8</v>
      </c>
      <c r="B1545" t="s">
        <v>9</v>
      </c>
      <c r="C1545">
        <v>219.43</v>
      </c>
      <c r="D1545">
        <f>-2420619 -485661</f>
        <v>-2906280</v>
      </c>
      <c r="E1545" t="s">
        <v>10</v>
      </c>
      <c r="F1545" t="s">
        <v>11</v>
      </c>
      <c r="G1545" s="1">
        <v>-2420619</v>
      </c>
      <c r="H1545" s="1">
        <v>-485661</v>
      </c>
    </row>
    <row r="1546" spans="1:8" x14ac:dyDescent="0.25">
      <c r="A1546" t="s">
        <v>8</v>
      </c>
      <c r="B1546" t="s">
        <v>9</v>
      </c>
      <c r="C1546">
        <v>219.44</v>
      </c>
      <c r="D1546">
        <f>-2420625 -4856619</f>
        <v>-7277244</v>
      </c>
      <c r="E1546" t="s">
        <v>10</v>
      </c>
      <c r="F1546" t="s">
        <v>11</v>
      </c>
      <c r="G1546" s="1">
        <v>-2420625</v>
      </c>
      <c r="H1546" s="1">
        <v>-4856619</v>
      </c>
    </row>
    <row r="1547" spans="1:8" x14ac:dyDescent="0.25">
      <c r="A1547" t="s">
        <v>8</v>
      </c>
      <c r="B1547" t="s">
        <v>9</v>
      </c>
      <c r="C1547">
        <v>219.45</v>
      </c>
      <c r="D1547">
        <f>-2420632 -4856626</f>
        <v>-7277258</v>
      </c>
      <c r="E1547" t="s">
        <v>10</v>
      </c>
      <c r="F1547" t="s">
        <v>11</v>
      </c>
      <c r="G1547" s="1">
        <v>-2420632</v>
      </c>
      <c r="H1547" s="1">
        <v>-4856626</v>
      </c>
    </row>
    <row r="1548" spans="1:8" x14ac:dyDescent="0.25">
      <c r="A1548" t="s">
        <v>8</v>
      </c>
      <c r="B1548" t="s">
        <v>9</v>
      </c>
      <c r="C1548">
        <v>219.46</v>
      </c>
      <c r="D1548">
        <f>-2420641 -4856633</f>
        <v>-7277274</v>
      </c>
      <c r="E1548" t="s">
        <v>10</v>
      </c>
      <c r="F1548" t="s">
        <v>11</v>
      </c>
      <c r="G1548" s="1">
        <v>-2420641</v>
      </c>
      <c r="H1548" s="1">
        <v>-4856633</v>
      </c>
    </row>
    <row r="1549" spans="1:8" x14ac:dyDescent="0.25">
      <c r="A1549" t="s">
        <v>8</v>
      </c>
      <c r="B1549" t="s">
        <v>9</v>
      </c>
      <c r="C1549">
        <v>219.47</v>
      </c>
      <c r="D1549">
        <f>-2420661 -4856643</f>
        <v>-7277304</v>
      </c>
      <c r="E1549" t="s">
        <v>10</v>
      </c>
      <c r="F1549" t="s">
        <v>11</v>
      </c>
      <c r="G1549" s="1">
        <v>-2420661</v>
      </c>
      <c r="H1549" s="1">
        <v>-4856643</v>
      </c>
    </row>
    <row r="1550" spans="1:8" x14ac:dyDescent="0.25">
      <c r="A1550" t="s">
        <v>8</v>
      </c>
      <c r="B1550" t="s">
        <v>9</v>
      </c>
      <c r="C1550">
        <v>219.48</v>
      </c>
      <c r="D1550">
        <f>-242071 -4856661</f>
        <v>-5098732</v>
      </c>
      <c r="E1550" t="s">
        <v>10</v>
      </c>
      <c r="F1550" t="s">
        <v>11</v>
      </c>
      <c r="G1550" s="1">
        <v>-242071</v>
      </c>
      <c r="H1550" s="1">
        <v>-4856661</v>
      </c>
    </row>
    <row r="1551" spans="1:8" x14ac:dyDescent="0.25">
      <c r="A1551" t="s">
        <v>8</v>
      </c>
      <c r="B1551" t="s">
        <v>9</v>
      </c>
      <c r="C1551">
        <v>219.49</v>
      </c>
      <c r="D1551">
        <f>-2420745 -4856681</f>
        <v>-7277426</v>
      </c>
      <c r="E1551" t="s">
        <v>10</v>
      </c>
      <c r="F1551" t="s">
        <v>11</v>
      </c>
      <c r="G1551" s="1">
        <v>-2420745</v>
      </c>
      <c r="H1551" s="1">
        <v>-4856681</v>
      </c>
    </row>
    <row r="1552" spans="1:8" x14ac:dyDescent="0.25">
      <c r="A1552" t="s">
        <v>8</v>
      </c>
      <c r="B1552" t="s">
        <v>9</v>
      </c>
      <c r="C1552">
        <v>219.5</v>
      </c>
      <c r="D1552">
        <f>-2420775 -4856705</f>
        <v>-7277480</v>
      </c>
      <c r="E1552" t="s">
        <v>10</v>
      </c>
      <c r="F1552" t="s">
        <v>11</v>
      </c>
      <c r="G1552" s="1">
        <v>-2420775</v>
      </c>
      <c r="H1552" s="1">
        <v>-4856705</v>
      </c>
    </row>
    <row r="1553" spans="1:8" x14ac:dyDescent="0.25">
      <c r="A1553" t="s">
        <v>8</v>
      </c>
      <c r="B1553" t="s">
        <v>9</v>
      </c>
      <c r="C1553">
        <v>219.51</v>
      </c>
      <c r="D1553">
        <f>-2420868 -485679</f>
        <v>-2906547</v>
      </c>
      <c r="E1553" t="s">
        <v>10</v>
      </c>
      <c r="F1553" t="s">
        <v>11</v>
      </c>
      <c r="G1553" s="1">
        <v>-2420868</v>
      </c>
      <c r="H1553" s="1">
        <v>-485679</v>
      </c>
    </row>
    <row r="1554" spans="1:8" x14ac:dyDescent="0.25">
      <c r="A1554" t="s">
        <v>8</v>
      </c>
      <c r="B1554" t="s">
        <v>9</v>
      </c>
      <c r="C1554">
        <v>219.52</v>
      </c>
      <c r="D1554">
        <f>-242098 -4856887</f>
        <v>-5098985</v>
      </c>
      <c r="E1554" t="s">
        <v>10</v>
      </c>
      <c r="F1554" t="s">
        <v>11</v>
      </c>
      <c r="G1554" s="1">
        <v>-242098</v>
      </c>
      <c r="H1554" s="1">
        <v>-4856887</v>
      </c>
    </row>
    <row r="1555" spans="1:8" x14ac:dyDescent="0.25">
      <c r="A1555" t="s">
        <v>8</v>
      </c>
      <c r="B1555" t="s">
        <v>9</v>
      </c>
      <c r="C1555">
        <v>219.53</v>
      </c>
      <c r="D1555">
        <f>-2421021 -4856928</f>
        <v>-7277949</v>
      </c>
      <c r="E1555" t="s">
        <v>10</v>
      </c>
      <c r="F1555" t="s">
        <v>11</v>
      </c>
      <c r="G1555" s="1">
        <v>-2421021</v>
      </c>
      <c r="H1555" s="1">
        <v>-4856928</v>
      </c>
    </row>
    <row r="1556" spans="1:8" x14ac:dyDescent="0.25">
      <c r="A1556" t="s">
        <v>8</v>
      </c>
      <c r="B1556" t="s">
        <v>9</v>
      </c>
      <c r="C1556">
        <v>219.54</v>
      </c>
      <c r="D1556">
        <f>-2421043 -4856953</f>
        <v>-7277996</v>
      </c>
      <c r="E1556" t="s">
        <v>10</v>
      </c>
      <c r="F1556" t="s">
        <v>11</v>
      </c>
      <c r="G1556" s="1">
        <v>-2421043</v>
      </c>
      <c r="H1556" s="1">
        <v>-4856953</v>
      </c>
    </row>
    <row r="1557" spans="1:8" x14ac:dyDescent="0.25">
      <c r="A1557" t="s">
        <v>8</v>
      </c>
      <c r="B1557" t="s">
        <v>9</v>
      </c>
      <c r="C1557">
        <v>219.55</v>
      </c>
      <c r="D1557">
        <f>-2421066 -4856983</f>
        <v>-7278049</v>
      </c>
      <c r="E1557" t="s">
        <v>10</v>
      </c>
      <c r="F1557" t="s">
        <v>11</v>
      </c>
      <c r="G1557" s="1">
        <v>-2421066</v>
      </c>
      <c r="H1557" s="1">
        <v>-4856983</v>
      </c>
    </row>
    <row r="1558" spans="1:8" x14ac:dyDescent="0.25">
      <c r="A1558" t="s">
        <v>8</v>
      </c>
      <c r="B1558" t="s">
        <v>9</v>
      </c>
      <c r="C1558">
        <v>219.56</v>
      </c>
      <c r="D1558">
        <f>-2421082 -4857011</f>
        <v>-7278093</v>
      </c>
      <c r="E1558" t="s">
        <v>10</v>
      </c>
      <c r="F1558" t="s">
        <v>11</v>
      </c>
      <c r="G1558" s="1">
        <v>-2421082</v>
      </c>
      <c r="H1558" s="1">
        <v>-4857011</v>
      </c>
    </row>
    <row r="1559" spans="1:8" x14ac:dyDescent="0.25">
      <c r="A1559" t="s">
        <v>8</v>
      </c>
      <c r="B1559" t="s">
        <v>9</v>
      </c>
      <c r="C1559">
        <v>219.57</v>
      </c>
      <c r="D1559">
        <f>-2421089 -4857021</f>
        <v>-7278110</v>
      </c>
      <c r="E1559" t="s">
        <v>10</v>
      </c>
      <c r="F1559" t="s">
        <v>11</v>
      </c>
      <c r="G1559" s="1">
        <v>-2421089</v>
      </c>
      <c r="H1559" s="1">
        <v>-4857021</v>
      </c>
    </row>
    <row r="1560" spans="1:8" x14ac:dyDescent="0.25">
      <c r="A1560" t="s">
        <v>8</v>
      </c>
      <c r="B1560" t="s">
        <v>9</v>
      </c>
      <c r="C1560">
        <v>219.58</v>
      </c>
      <c r="D1560">
        <f>-2421106 -4857032</f>
        <v>-7278138</v>
      </c>
      <c r="E1560" t="s">
        <v>10</v>
      </c>
      <c r="F1560" t="s">
        <v>11</v>
      </c>
      <c r="G1560" s="1">
        <v>-2421106</v>
      </c>
      <c r="H1560" s="1">
        <v>-4857032</v>
      </c>
    </row>
    <row r="1561" spans="1:8" x14ac:dyDescent="0.25">
      <c r="A1561" t="s">
        <v>8</v>
      </c>
      <c r="B1561" t="s">
        <v>9</v>
      </c>
      <c r="C1561">
        <v>219.59</v>
      </c>
      <c r="D1561">
        <f>-2421116 -4857037</f>
        <v>-7278153</v>
      </c>
      <c r="E1561" t="s">
        <v>10</v>
      </c>
      <c r="F1561" t="s">
        <v>11</v>
      </c>
      <c r="G1561" s="1">
        <v>-2421116</v>
      </c>
      <c r="H1561" s="1">
        <v>-4857037</v>
      </c>
    </row>
    <row r="1562" spans="1:8" x14ac:dyDescent="0.25">
      <c r="A1562" t="s">
        <v>8</v>
      </c>
      <c r="B1562" t="s">
        <v>9</v>
      </c>
      <c r="C1562">
        <v>219.6</v>
      </c>
      <c r="D1562">
        <f>-2421126 -4857039</f>
        <v>-7278165</v>
      </c>
      <c r="E1562" t="s">
        <v>10</v>
      </c>
      <c r="F1562" t="s">
        <v>11</v>
      </c>
      <c r="G1562" s="1">
        <v>-2421126</v>
      </c>
      <c r="H1562" s="1">
        <v>-4857039</v>
      </c>
    </row>
    <row r="1563" spans="1:8" x14ac:dyDescent="0.25">
      <c r="A1563" t="s">
        <v>8</v>
      </c>
      <c r="B1563" t="s">
        <v>9</v>
      </c>
      <c r="C1563">
        <v>219.61</v>
      </c>
      <c r="D1563">
        <f>-2421249 -485705</f>
        <v>-2906954</v>
      </c>
      <c r="E1563" t="s">
        <v>10</v>
      </c>
      <c r="F1563" t="s">
        <v>11</v>
      </c>
      <c r="G1563" s="1">
        <v>-2421249</v>
      </c>
      <c r="H1563" s="1">
        <v>-485705</v>
      </c>
    </row>
    <row r="1564" spans="1:8" x14ac:dyDescent="0.25">
      <c r="A1564" t="s">
        <v>8</v>
      </c>
      <c r="B1564" t="s">
        <v>9</v>
      </c>
      <c r="C1564">
        <v>219.62</v>
      </c>
      <c r="D1564">
        <f>-2421268 -4857055</f>
        <v>-7278323</v>
      </c>
      <c r="E1564" t="s">
        <v>10</v>
      </c>
      <c r="F1564" t="s">
        <v>11</v>
      </c>
      <c r="G1564" s="1">
        <v>-2421268</v>
      </c>
      <c r="H1564" s="1">
        <v>-4857055</v>
      </c>
    </row>
    <row r="1565" spans="1:8" x14ac:dyDescent="0.25">
      <c r="A1565" t="s">
        <v>8</v>
      </c>
      <c r="B1565" t="s">
        <v>9</v>
      </c>
      <c r="C1565">
        <v>219.63</v>
      </c>
      <c r="D1565">
        <f>-2421277 -485706</f>
        <v>-2906983</v>
      </c>
      <c r="E1565" t="s">
        <v>10</v>
      </c>
      <c r="F1565" t="s">
        <v>11</v>
      </c>
      <c r="G1565" s="1">
        <v>-2421277</v>
      </c>
      <c r="H1565" s="1">
        <v>-485706</v>
      </c>
    </row>
    <row r="1566" spans="1:8" x14ac:dyDescent="0.25">
      <c r="A1566" t="s">
        <v>8</v>
      </c>
      <c r="B1566" t="s">
        <v>9</v>
      </c>
      <c r="C1566">
        <v>219.64</v>
      </c>
      <c r="D1566">
        <f>-2421286 -4857069</f>
        <v>-7278355</v>
      </c>
      <c r="E1566" t="s">
        <v>10</v>
      </c>
      <c r="F1566" t="s">
        <v>11</v>
      </c>
      <c r="G1566" s="1">
        <v>-2421286</v>
      </c>
      <c r="H1566" s="1">
        <v>-4857069</v>
      </c>
    </row>
    <row r="1567" spans="1:8" x14ac:dyDescent="0.25">
      <c r="A1567" t="s">
        <v>8</v>
      </c>
      <c r="B1567" t="s">
        <v>9</v>
      </c>
      <c r="C1567">
        <v>219.65</v>
      </c>
      <c r="D1567">
        <f>-2421331 -4857129</f>
        <v>-7278460</v>
      </c>
      <c r="E1567" t="s">
        <v>10</v>
      </c>
      <c r="F1567" t="s">
        <v>11</v>
      </c>
      <c r="G1567" s="1">
        <v>-2421331</v>
      </c>
      <c r="H1567" s="1">
        <v>-4857129</v>
      </c>
    </row>
    <row r="1568" spans="1:8" x14ac:dyDescent="0.25">
      <c r="A1568" t="s">
        <v>8</v>
      </c>
      <c r="B1568" t="s">
        <v>9</v>
      </c>
      <c r="C1568">
        <v>219.66</v>
      </c>
      <c r="D1568">
        <f>-2421369 -4857187</f>
        <v>-7278556</v>
      </c>
      <c r="E1568" t="s">
        <v>10</v>
      </c>
      <c r="F1568" t="s">
        <v>11</v>
      </c>
      <c r="G1568" s="1">
        <v>-2421369</v>
      </c>
      <c r="H1568" s="1">
        <v>-4857187</v>
      </c>
    </row>
    <row r="1569" spans="1:8" x14ac:dyDescent="0.25">
      <c r="A1569" t="s">
        <v>8</v>
      </c>
      <c r="B1569" t="s">
        <v>9</v>
      </c>
      <c r="C1569">
        <v>219.67</v>
      </c>
      <c r="D1569">
        <f>-2421386 -4857206</f>
        <v>-7278592</v>
      </c>
      <c r="E1569" t="s">
        <v>10</v>
      </c>
      <c r="F1569" t="s">
        <v>11</v>
      </c>
      <c r="G1569" s="1">
        <v>-2421386</v>
      </c>
      <c r="H1569" s="1">
        <v>-4857206</v>
      </c>
    </row>
    <row r="1570" spans="1:8" x14ac:dyDescent="0.25">
      <c r="A1570" t="s">
        <v>8</v>
      </c>
      <c r="B1570" t="s">
        <v>9</v>
      </c>
      <c r="C1570">
        <v>219.68</v>
      </c>
      <c r="D1570">
        <f>-2421418 -485725</f>
        <v>-2907143</v>
      </c>
      <c r="E1570" t="s">
        <v>10</v>
      </c>
      <c r="F1570" t="s">
        <v>11</v>
      </c>
      <c r="G1570" s="1">
        <v>-2421418</v>
      </c>
      <c r="H1570" s="1">
        <v>-485725</v>
      </c>
    </row>
    <row r="1571" spans="1:8" x14ac:dyDescent="0.25">
      <c r="A1571" t="s">
        <v>8</v>
      </c>
      <c r="B1571" t="s">
        <v>9</v>
      </c>
      <c r="C1571">
        <v>219.69</v>
      </c>
      <c r="D1571">
        <f>-2421437 -4857282</f>
        <v>-7278719</v>
      </c>
      <c r="E1571" t="s">
        <v>10</v>
      </c>
      <c r="F1571" t="s">
        <v>11</v>
      </c>
      <c r="G1571" s="1">
        <v>-2421437</v>
      </c>
      <c r="H1571" s="1">
        <v>-4857282</v>
      </c>
    </row>
    <row r="1572" spans="1:8" x14ac:dyDescent="0.25">
      <c r="A1572" t="s">
        <v>8</v>
      </c>
      <c r="B1572" t="s">
        <v>9</v>
      </c>
      <c r="C1572">
        <v>219.7</v>
      </c>
      <c r="D1572">
        <f>-2421439 -4857287</f>
        <v>-7278726</v>
      </c>
      <c r="E1572" t="s">
        <v>10</v>
      </c>
      <c r="F1572" t="s">
        <v>11</v>
      </c>
      <c r="G1572" s="1">
        <v>-2421439</v>
      </c>
      <c r="H1572" s="1">
        <v>-4857287</v>
      </c>
    </row>
    <row r="1573" spans="1:8" x14ac:dyDescent="0.25">
      <c r="A1573" t="s">
        <v>8</v>
      </c>
      <c r="B1573" t="s">
        <v>9</v>
      </c>
      <c r="C1573">
        <v>219.71</v>
      </c>
      <c r="D1573">
        <f>-2421441 -4857297</f>
        <v>-7278738</v>
      </c>
      <c r="E1573" t="s">
        <v>10</v>
      </c>
      <c r="F1573" t="s">
        <v>11</v>
      </c>
      <c r="G1573" s="1">
        <v>-2421441</v>
      </c>
      <c r="H1573" s="1">
        <v>-4857297</v>
      </c>
    </row>
    <row r="1574" spans="1:8" x14ac:dyDescent="0.25">
      <c r="A1574" t="s">
        <v>8</v>
      </c>
      <c r="B1574" t="s">
        <v>9</v>
      </c>
      <c r="C1574">
        <v>219.72</v>
      </c>
      <c r="D1574">
        <f>-2421442 -4857308</f>
        <v>-7278750</v>
      </c>
      <c r="E1574" t="s">
        <v>10</v>
      </c>
      <c r="F1574" t="s">
        <v>11</v>
      </c>
      <c r="G1574" s="1">
        <v>-2421442</v>
      </c>
      <c r="H1574" s="1">
        <v>-4857308</v>
      </c>
    </row>
    <row r="1575" spans="1:8" x14ac:dyDescent="0.25">
      <c r="A1575" t="s">
        <v>8</v>
      </c>
      <c r="B1575" t="s">
        <v>9</v>
      </c>
      <c r="C1575">
        <v>219.73</v>
      </c>
      <c r="D1575">
        <f>-2421442 -485734</f>
        <v>-2907176</v>
      </c>
      <c r="E1575" t="s">
        <v>10</v>
      </c>
      <c r="F1575" t="s">
        <v>11</v>
      </c>
      <c r="G1575" s="1">
        <v>-2421442</v>
      </c>
      <c r="H1575" s="1">
        <v>-485734</v>
      </c>
    </row>
    <row r="1576" spans="1:8" x14ac:dyDescent="0.25">
      <c r="A1576" t="s">
        <v>8</v>
      </c>
      <c r="B1576" t="s">
        <v>9</v>
      </c>
      <c r="C1576">
        <v>219.74</v>
      </c>
      <c r="D1576">
        <f>-2421444 -4857359</f>
        <v>-7278803</v>
      </c>
      <c r="E1576" t="s">
        <v>10</v>
      </c>
      <c r="F1576" t="s">
        <v>11</v>
      </c>
      <c r="G1576" s="1">
        <v>-2421444</v>
      </c>
      <c r="H1576" s="1">
        <v>-4857359</v>
      </c>
    </row>
    <row r="1577" spans="1:8" x14ac:dyDescent="0.25">
      <c r="A1577" t="s">
        <v>8</v>
      </c>
      <c r="B1577" t="s">
        <v>9</v>
      </c>
      <c r="C1577">
        <v>219.75</v>
      </c>
      <c r="D1577">
        <f>-2421448 -4857376</f>
        <v>-7278824</v>
      </c>
      <c r="E1577" t="s">
        <v>10</v>
      </c>
      <c r="F1577" t="s">
        <v>11</v>
      </c>
      <c r="G1577" s="1">
        <v>-2421448</v>
      </c>
      <c r="H1577" s="1">
        <v>-4857376</v>
      </c>
    </row>
    <row r="1578" spans="1:8" x14ac:dyDescent="0.25">
      <c r="A1578" t="s">
        <v>8</v>
      </c>
      <c r="B1578" t="s">
        <v>9</v>
      </c>
      <c r="C1578">
        <v>219.76</v>
      </c>
      <c r="D1578">
        <f>-2421456 -4857386</f>
        <v>-7278842</v>
      </c>
      <c r="E1578" t="s">
        <v>10</v>
      </c>
      <c r="F1578" t="s">
        <v>11</v>
      </c>
      <c r="G1578" s="1">
        <v>-2421456</v>
      </c>
      <c r="H1578" s="1">
        <v>-4857386</v>
      </c>
    </row>
    <row r="1579" spans="1:8" x14ac:dyDescent="0.25">
      <c r="A1579" t="s">
        <v>8</v>
      </c>
      <c r="B1579" t="s">
        <v>9</v>
      </c>
      <c r="C1579">
        <v>219.77</v>
      </c>
      <c r="D1579">
        <f>-2421472 -4857402</f>
        <v>-7278874</v>
      </c>
      <c r="E1579" t="s">
        <v>10</v>
      </c>
      <c r="F1579" t="s">
        <v>11</v>
      </c>
      <c r="G1579" s="1">
        <v>-2421472</v>
      </c>
      <c r="H1579" s="1">
        <v>-4857402</v>
      </c>
    </row>
    <row r="1580" spans="1:8" x14ac:dyDescent="0.25">
      <c r="A1580" t="s">
        <v>8</v>
      </c>
      <c r="B1580" t="s">
        <v>9</v>
      </c>
      <c r="C1580">
        <v>219.78</v>
      </c>
      <c r="D1580">
        <f>-2421489 -4857413</f>
        <v>-7278902</v>
      </c>
      <c r="E1580" t="s">
        <v>10</v>
      </c>
      <c r="F1580" t="s">
        <v>11</v>
      </c>
      <c r="G1580" s="1">
        <v>-2421489</v>
      </c>
      <c r="H1580" s="1">
        <v>-4857413</v>
      </c>
    </row>
    <row r="1581" spans="1:8" x14ac:dyDescent="0.25">
      <c r="A1581" t="s">
        <v>8</v>
      </c>
      <c r="B1581" t="s">
        <v>9</v>
      </c>
      <c r="C1581">
        <v>219.79</v>
      </c>
      <c r="D1581">
        <f>-2421495 -4857415</f>
        <v>-7278910</v>
      </c>
      <c r="E1581" t="s">
        <v>10</v>
      </c>
      <c r="F1581" t="s">
        <v>11</v>
      </c>
      <c r="G1581" s="1">
        <v>-2421495</v>
      </c>
      <c r="H1581" s="1">
        <v>-4857415</v>
      </c>
    </row>
    <row r="1582" spans="1:8" x14ac:dyDescent="0.25">
      <c r="A1582" t="s">
        <v>8</v>
      </c>
      <c r="B1582" t="s">
        <v>9</v>
      </c>
      <c r="C1582">
        <v>219.8</v>
      </c>
      <c r="D1582">
        <f>-2421506 -4857421</f>
        <v>-7278927</v>
      </c>
      <c r="E1582" t="s">
        <v>10</v>
      </c>
      <c r="F1582" t="s">
        <v>11</v>
      </c>
      <c r="G1582" s="1">
        <v>-2421506</v>
      </c>
      <c r="H1582" s="1">
        <v>-4857421</v>
      </c>
    </row>
    <row r="1583" spans="1:8" x14ac:dyDescent="0.25">
      <c r="A1583" t="s">
        <v>8</v>
      </c>
      <c r="B1583" t="s">
        <v>9</v>
      </c>
      <c r="C1583">
        <v>219.81</v>
      </c>
      <c r="D1583">
        <f>-242152 -4857426</f>
        <v>-5099578</v>
      </c>
      <c r="E1583" t="s">
        <v>10</v>
      </c>
      <c r="F1583" t="s">
        <v>11</v>
      </c>
      <c r="G1583" s="1">
        <v>-242152</v>
      </c>
      <c r="H1583" s="1">
        <v>-4857426</v>
      </c>
    </row>
    <row r="1584" spans="1:8" x14ac:dyDescent="0.25">
      <c r="A1584" t="s">
        <v>8</v>
      </c>
      <c r="B1584" t="s">
        <v>9</v>
      </c>
      <c r="C1584">
        <v>219.82</v>
      </c>
      <c r="D1584">
        <f>-2421529 -4857428</f>
        <v>-7278957</v>
      </c>
      <c r="E1584" t="s">
        <v>10</v>
      </c>
      <c r="F1584" t="s">
        <v>11</v>
      </c>
      <c r="G1584" s="1">
        <v>-2421529</v>
      </c>
      <c r="H1584" s="1">
        <v>-4857428</v>
      </c>
    </row>
    <row r="1585" spans="1:8" x14ac:dyDescent="0.25">
      <c r="A1585" t="s">
        <v>8</v>
      </c>
      <c r="B1585" t="s">
        <v>9</v>
      </c>
      <c r="C1585">
        <v>219.83</v>
      </c>
      <c r="D1585">
        <f>-2421549 -485743</f>
        <v>-2907292</v>
      </c>
      <c r="E1585" t="s">
        <v>10</v>
      </c>
      <c r="F1585" t="s">
        <v>11</v>
      </c>
      <c r="G1585" s="1">
        <v>-2421549</v>
      </c>
      <c r="H1585" s="1">
        <v>-485743</v>
      </c>
    </row>
    <row r="1586" spans="1:8" x14ac:dyDescent="0.25">
      <c r="A1586" t="s">
        <v>8</v>
      </c>
      <c r="B1586" t="s">
        <v>9</v>
      </c>
      <c r="C1586">
        <v>219.84</v>
      </c>
      <c r="D1586">
        <f>-2421569 -4857428</f>
        <v>-7278997</v>
      </c>
      <c r="E1586" t="s">
        <v>10</v>
      </c>
      <c r="F1586" t="s">
        <v>11</v>
      </c>
      <c r="G1586" s="1">
        <v>-2421569</v>
      </c>
      <c r="H1586" s="1">
        <v>-4857428</v>
      </c>
    </row>
    <row r="1587" spans="1:8" x14ac:dyDescent="0.25">
      <c r="A1587" t="s">
        <v>8</v>
      </c>
      <c r="B1587" t="s">
        <v>9</v>
      </c>
      <c r="C1587">
        <v>219.85</v>
      </c>
      <c r="D1587">
        <f>-2421582 -4857428</f>
        <v>-7279010</v>
      </c>
      <c r="E1587" t="s">
        <v>10</v>
      </c>
      <c r="F1587" t="s">
        <v>11</v>
      </c>
      <c r="G1587" s="1">
        <v>-2421582</v>
      </c>
      <c r="H1587" s="1">
        <v>-4857428</v>
      </c>
    </row>
    <row r="1588" spans="1:8" x14ac:dyDescent="0.25">
      <c r="A1588" t="s">
        <v>8</v>
      </c>
      <c r="B1588" t="s">
        <v>9</v>
      </c>
      <c r="C1588">
        <v>219.86</v>
      </c>
      <c r="D1588">
        <f>-242159 -4857431</f>
        <v>-5099590</v>
      </c>
      <c r="E1588" t="s">
        <v>10</v>
      </c>
      <c r="F1588" t="s">
        <v>11</v>
      </c>
      <c r="G1588" s="1">
        <v>-242159</v>
      </c>
      <c r="H1588" s="1">
        <v>-4857431</v>
      </c>
    </row>
    <row r="1589" spans="1:8" x14ac:dyDescent="0.25">
      <c r="A1589" t="s">
        <v>8</v>
      </c>
      <c r="B1589" t="s">
        <v>9</v>
      </c>
      <c r="C1589">
        <v>219.87</v>
      </c>
      <c r="D1589">
        <f>-2421602 -4857437</f>
        <v>-7279039</v>
      </c>
      <c r="E1589" t="s">
        <v>10</v>
      </c>
      <c r="F1589" t="s">
        <v>11</v>
      </c>
      <c r="G1589" s="1">
        <v>-2421602</v>
      </c>
      <c r="H1589" s="1">
        <v>-4857437</v>
      </c>
    </row>
    <row r="1590" spans="1:8" x14ac:dyDescent="0.25">
      <c r="A1590" t="s">
        <v>8</v>
      </c>
      <c r="B1590" t="s">
        <v>9</v>
      </c>
      <c r="C1590">
        <v>219.88</v>
      </c>
      <c r="D1590">
        <f>-2421613 -4857446</f>
        <v>-7279059</v>
      </c>
      <c r="E1590" t="s">
        <v>10</v>
      </c>
      <c r="F1590" t="s">
        <v>11</v>
      </c>
      <c r="G1590" s="1">
        <v>-2421613</v>
      </c>
      <c r="H1590" s="1">
        <v>-4857446</v>
      </c>
    </row>
    <row r="1591" spans="1:8" x14ac:dyDescent="0.25">
      <c r="A1591" t="s">
        <v>8</v>
      </c>
      <c r="B1591" t="s">
        <v>9</v>
      </c>
      <c r="C1591">
        <v>219.89</v>
      </c>
      <c r="D1591">
        <f>-2421648 -4857468</f>
        <v>-7279116</v>
      </c>
      <c r="E1591" t="s">
        <v>10</v>
      </c>
      <c r="F1591" t="s">
        <v>11</v>
      </c>
      <c r="G1591" s="1">
        <v>-2421648</v>
      </c>
      <c r="H1591" s="1">
        <v>-4857468</v>
      </c>
    </row>
    <row r="1592" spans="1:8" x14ac:dyDescent="0.25">
      <c r="A1592" t="s">
        <v>8</v>
      </c>
      <c r="B1592" t="s">
        <v>9</v>
      </c>
      <c r="C1592">
        <v>219.9</v>
      </c>
      <c r="D1592">
        <f>-2421657 -485747</f>
        <v>-2907404</v>
      </c>
      <c r="E1592" t="s">
        <v>10</v>
      </c>
      <c r="F1592" t="s">
        <v>11</v>
      </c>
      <c r="G1592" s="1">
        <v>-2421657</v>
      </c>
      <c r="H1592" s="1">
        <v>-485747</v>
      </c>
    </row>
    <row r="1593" spans="1:8" x14ac:dyDescent="0.25">
      <c r="A1593" t="s">
        <v>8</v>
      </c>
      <c r="B1593" t="s">
        <v>9</v>
      </c>
      <c r="C1593">
        <v>219.91</v>
      </c>
      <c r="D1593">
        <f>-2421677 -4857466</f>
        <v>-7279143</v>
      </c>
      <c r="E1593" t="s">
        <v>10</v>
      </c>
      <c r="F1593" t="s">
        <v>11</v>
      </c>
      <c r="G1593" s="1">
        <v>-2421677</v>
      </c>
      <c r="H1593" s="1">
        <v>-4857466</v>
      </c>
    </row>
    <row r="1594" spans="1:8" x14ac:dyDescent="0.25">
      <c r="A1594" t="s">
        <v>8</v>
      </c>
      <c r="B1594" t="s">
        <v>9</v>
      </c>
      <c r="C1594">
        <v>219.92</v>
      </c>
      <c r="D1594">
        <f>-2421685 -4857463</f>
        <v>-7279148</v>
      </c>
      <c r="E1594" t="s">
        <v>10</v>
      </c>
      <c r="F1594" t="s">
        <v>11</v>
      </c>
      <c r="G1594" s="1">
        <v>-2421685</v>
      </c>
      <c r="H1594" s="1">
        <v>-4857463</v>
      </c>
    </row>
    <row r="1595" spans="1:8" x14ac:dyDescent="0.25">
      <c r="A1595" t="s">
        <v>8</v>
      </c>
      <c r="B1595" t="s">
        <v>9</v>
      </c>
      <c r="C1595">
        <v>219.93</v>
      </c>
      <c r="D1595">
        <f>-242169 -485746</f>
        <v>-727915</v>
      </c>
      <c r="E1595" t="s">
        <v>10</v>
      </c>
      <c r="F1595" t="s">
        <v>11</v>
      </c>
      <c r="G1595" s="1">
        <v>-242169</v>
      </c>
      <c r="H1595" s="1">
        <v>-485746</v>
      </c>
    </row>
    <row r="1596" spans="1:8" x14ac:dyDescent="0.25">
      <c r="A1596" t="s">
        <v>8</v>
      </c>
      <c r="B1596" t="s">
        <v>9</v>
      </c>
      <c r="C1596">
        <v>219.94</v>
      </c>
      <c r="D1596">
        <f>-2421691 -485746</f>
        <v>-2907437</v>
      </c>
      <c r="E1596" t="s">
        <v>10</v>
      </c>
      <c r="F1596" t="s">
        <v>11</v>
      </c>
      <c r="G1596" s="1">
        <v>-2421691</v>
      </c>
      <c r="H1596" s="1">
        <v>-485746</v>
      </c>
    </row>
    <row r="1597" spans="1:8" x14ac:dyDescent="0.25">
      <c r="A1597" t="s">
        <v>8</v>
      </c>
      <c r="B1597" t="s">
        <v>9</v>
      </c>
      <c r="C1597">
        <v>219.95</v>
      </c>
      <c r="D1597">
        <f>-2421711 -485745</f>
        <v>-2907456</v>
      </c>
      <c r="E1597" t="s">
        <v>10</v>
      </c>
      <c r="F1597" t="s">
        <v>11</v>
      </c>
      <c r="G1597" s="1">
        <v>-2421711</v>
      </c>
      <c r="H1597" s="1">
        <v>-485745</v>
      </c>
    </row>
    <row r="1598" spans="1:8" x14ac:dyDescent="0.25">
      <c r="A1598" t="s">
        <v>8</v>
      </c>
      <c r="B1598" t="s">
        <v>9</v>
      </c>
      <c r="C1598">
        <v>219.96</v>
      </c>
      <c r="D1598">
        <f>-2421721 -4857446</f>
        <v>-7279167</v>
      </c>
      <c r="E1598" t="s">
        <v>10</v>
      </c>
      <c r="F1598" t="s">
        <v>11</v>
      </c>
      <c r="G1598" s="1">
        <v>-2421721</v>
      </c>
      <c r="H1598" s="1">
        <v>-4857446</v>
      </c>
    </row>
    <row r="1599" spans="1:8" x14ac:dyDescent="0.25">
      <c r="A1599" t="s">
        <v>8</v>
      </c>
      <c r="B1599" t="s">
        <v>9</v>
      </c>
      <c r="C1599">
        <v>219.97</v>
      </c>
      <c r="D1599">
        <f>-2421737 -4857446</f>
        <v>-7279183</v>
      </c>
      <c r="E1599" t="s">
        <v>10</v>
      </c>
      <c r="F1599" t="s">
        <v>11</v>
      </c>
      <c r="G1599" s="1">
        <v>-2421737</v>
      </c>
      <c r="H1599" s="1">
        <v>-4857446</v>
      </c>
    </row>
    <row r="1600" spans="1:8" x14ac:dyDescent="0.25">
      <c r="A1600" t="s">
        <v>8</v>
      </c>
      <c r="B1600" t="s">
        <v>9</v>
      </c>
      <c r="C1600">
        <v>219.98</v>
      </c>
      <c r="D1600">
        <f>-2421745 -4857447</f>
        <v>-7279192</v>
      </c>
      <c r="E1600" t="s">
        <v>10</v>
      </c>
      <c r="F1600" t="s">
        <v>11</v>
      </c>
      <c r="G1600" s="1">
        <v>-2421745</v>
      </c>
      <c r="H1600" s="1">
        <v>-4857447</v>
      </c>
    </row>
    <row r="1601" spans="1:8" x14ac:dyDescent="0.25">
      <c r="A1601" t="s">
        <v>8</v>
      </c>
      <c r="B1601" t="s">
        <v>9</v>
      </c>
      <c r="C1601">
        <v>219.99</v>
      </c>
      <c r="D1601">
        <f>-2421836 -4857483</f>
        <v>-7279319</v>
      </c>
      <c r="E1601" t="s">
        <v>10</v>
      </c>
      <c r="F1601" t="s">
        <v>11</v>
      </c>
      <c r="G1601" s="1">
        <v>-2421836</v>
      </c>
      <c r="H1601" s="1">
        <v>-4857483</v>
      </c>
    </row>
    <row r="1602" spans="1:8" x14ac:dyDescent="0.25">
      <c r="A1602" t="s">
        <v>8</v>
      </c>
      <c r="B1602" t="s">
        <v>9</v>
      </c>
      <c r="C1602">
        <v>220</v>
      </c>
      <c r="D1602">
        <f>-2421862 -4857487</f>
        <v>-7279349</v>
      </c>
      <c r="E1602" t="s">
        <v>10</v>
      </c>
      <c r="F1602" t="s">
        <v>11</v>
      </c>
      <c r="G1602" s="1">
        <v>-2421862</v>
      </c>
      <c r="H1602" s="1">
        <v>-4857487</v>
      </c>
    </row>
    <row r="1603" spans="1:8" x14ac:dyDescent="0.25">
      <c r="A1603" t="s">
        <v>8</v>
      </c>
      <c r="B1603" t="s">
        <v>9</v>
      </c>
      <c r="C1603">
        <v>220.01</v>
      </c>
      <c r="D1603">
        <f>-2421869 -4857486</f>
        <v>-7279355</v>
      </c>
      <c r="E1603" t="s">
        <v>10</v>
      </c>
      <c r="F1603" t="s">
        <v>11</v>
      </c>
      <c r="G1603" s="1">
        <v>-2421869</v>
      </c>
      <c r="H1603" s="1">
        <v>-4857486</v>
      </c>
    </row>
    <row r="1604" spans="1:8" x14ac:dyDescent="0.25">
      <c r="A1604" t="s">
        <v>8</v>
      </c>
      <c r="B1604" t="s">
        <v>9</v>
      </c>
      <c r="C1604">
        <v>220.02</v>
      </c>
      <c r="D1604">
        <f>-2421881 -4857482</f>
        <v>-7279363</v>
      </c>
      <c r="E1604" t="s">
        <v>10</v>
      </c>
      <c r="F1604" t="s">
        <v>11</v>
      </c>
      <c r="G1604" s="1">
        <v>-2421881</v>
      </c>
      <c r="H1604" s="1">
        <v>-4857482</v>
      </c>
    </row>
    <row r="1605" spans="1:8" x14ac:dyDescent="0.25">
      <c r="A1605" t="s">
        <v>8</v>
      </c>
      <c r="B1605" t="s">
        <v>9</v>
      </c>
      <c r="C1605">
        <v>220.03</v>
      </c>
      <c r="D1605">
        <f>-2421882 -4857481</f>
        <v>-7279363</v>
      </c>
      <c r="E1605" t="s">
        <v>10</v>
      </c>
      <c r="F1605" t="s">
        <v>11</v>
      </c>
      <c r="G1605" s="1">
        <v>-2421882</v>
      </c>
      <c r="H1605" s="1">
        <v>-4857481</v>
      </c>
    </row>
    <row r="1606" spans="1:8" x14ac:dyDescent="0.25">
      <c r="A1606" t="s">
        <v>8</v>
      </c>
      <c r="B1606" t="s">
        <v>9</v>
      </c>
      <c r="C1606">
        <v>220.04</v>
      </c>
      <c r="D1606">
        <f>-2421889 -4857477</f>
        <v>-7279366</v>
      </c>
      <c r="E1606" t="s">
        <v>10</v>
      </c>
      <c r="F1606" t="s">
        <v>11</v>
      </c>
      <c r="G1606" s="1">
        <v>-2421889</v>
      </c>
      <c r="H1606" s="1">
        <v>-4857477</v>
      </c>
    </row>
    <row r="1607" spans="1:8" x14ac:dyDescent="0.25">
      <c r="A1607" t="s">
        <v>8</v>
      </c>
      <c r="B1607" t="s">
        <v>9</v>
      </c>
      <c r="C1607">
        <v>220.05</v>
      </c>
      <c r="D1607">
        <f>-2421902 -4857465</f>
        <v>-7279367</v>
      </c>
      <c r="E1607" t="s">
        <v>10</v>
      </c>
      <c r="F1607" t="s">
        <v>11</v>
      </c>
      <c r="G1607" s="1">
        <v>-2421902</v>
      </c>
      <c r="H1607" s="1">
        <v>-4857465</v>
      </c>
    </row>
    <row r="1608" spans="1:8" x14ac:dyDescent="0.25">
      <c r="A1608" t="s">
        <v>8</v>
      </c>
      <c r="B1608" t="s">
        <v>9</v>
      </c>
      <c r="C1608">
        <v>220.06</v>
      </c>
      <c r="D1608">
        <f>-2421926 -4857431</f>
        <v>-7279357</v>
      </c>
      <c r="E1608" t="s">
        <v>10</v>
      </c>
      <c r="F1608" t="s">
        <v>11</v>
      </c>
      <c r="G1608" s="1">
        <v>-2421926</v>
      </c>
      <c r="H1608" s="1">
        <v>-4857431</v>
      </c>
    </row>
    <row r="1609" spans="1:8" x14ac:dyDescent="0.25">
      <c r="A1609" t="s">
        <v>8</v>
      </c>
      <c r="B1609" t="s">
        <v>9</v>
      </c>
      <c r="C1609">
        <v>220.07</v>
      </c>
      <c r="D1609">
        <f>-2421938 -4857417</f>
        <v>-7279355</v>
      </c>
      <c r="E1609" t="s">
        <v>10</v>
      </c>
      <c r="F1609" t="s">
        <v>11</v>
      </c>
      <c r="G1609" s="1">
        <v>-2421938</v>
      </c>
      <c r="H1609" s="1">
        <v>-4857417</v>
      </c>
    </row>
    <row r="1610" spans="1:8" x14ac:dyDescent="0.25">
      <c r="A1610" t="s">
        <v>8</v>
      </c>
      <c r="B1610" t="s">
        <v>9</v>
      </c>
      <c r="C1610">
        <v>220.08</v>
      </c>
      <c r="D1610">
        <f>-2421944 -4857413</f>
        <v>-7279357</v>
      </c>
      <c r="E1610" t="s">
        <v>10</v>
      </c>
      <c r="F1610" t="s">
        <v>11</v>
      </c>
      <c r="G1610" s="1">
        <v>-2421944</v>
      </c>
      <c r="H1610" s="1">
        <v>-4857413</v>
      </c>
    </row>
    <row r="1611" spans="1:8" x14ac:dyDescent="0.25">
      <c r="A1611" t="s">
        <v>8</v>
      </c>
      <c r="B1611" t="s">
        <v>9</v>
      </c>
      <c r="C1611">
        <v>220.09</v>
      </c>
      <c r="D1611">
        <f>-2421949 -4857408</f>
        <v>-7279357</v>
      </c>
      <c r="E1611" t="s">
        <v>10</v>
      </c>
      <c r="F1611" t="s">
        <v>11</v>
      </c>
      <c r="G1611" s="1">
        <v>-2421949</v>
      </c>
      <c r="H1611" s="1">
        <v>-4857408</v>
      </c>
    </row>
    <row r="1612" spans="1:8" x14ac:dyDescent="0.25">
      <c r="A1612" t="s">
        <v>8</v>
      </c>
      <c r="B1612" t="s">
        <v>9</v>
      </c>
      <c r="C1612">
        <v>220.1</v>
      </c>
      <c r="D1612">
        <f>-242196 -4857406</f>
        <v>-5099602</v>
      </c>
      <c r="E1612" t="s">
        <v>10</v>
      </c>
      <c r="F1612" t="s">
        <v>11</v>
      </c>
      <c r="G1612" s="1">
        <v>-242196</v>
      </c>
      <c r="H1612" s="1">
        <v>-4857406</v>
      </c>
    </row>
    <row r="1613" spans="1:8" x14ac:dyDescent="0.25">
      <c r="A1613" t="s">
        <v>8</v>
      </c>
      <c r="B1613" t="s">
        <v>9</v>
      </c>
      <c r="C1613">
        <v>220.11</v>
      </c>
      <c r="D1613">
        <f>-2421972 -4857407</f>
        <v>-7279379</v>
      </c>
      <c r="E1613" t="s">
        <v>10</v>
      </c>
      <c r="F1613" t="s">
        <v>11</v>
      </c>
      <c r="G1613" s="1">
        <v>-2421972</v>
      </c>
      <c r="H1613" s="1">
        <v>-4857407</v>
      </c>
    </row>
    <row r="1614" spans="1:8" x14ac:dyDescent="0.25">
      <c r="A1614" t="s">
        <v>8</v>
      </c>
      <c r="B1614" t="s">
        <v>9</v>
      </c>
      <c r="C1614">
        <v>220.12</v>
      </c>
      <c r="D1614">
        <f>-2421982 -4857411</f>
        <v>-7279393</v>
      </c>
      <c r="E1614" t="s">
        <v>10</v>
      </c>
      <c r="F1614" t="s">
        <v>11</v>
      </c>
      <c r="G1614" s="1">
        <v>-2421982</v>
      </c>
      <c r="H1614" s="1">
        <v>-4857411</v>
      </c>
    </row>
    <row r="1615" spans="1:8" x14ac:dyDescent="0.25">
      <c r="A1615" t="s">
        <v>8</v>
      </c>
      <c r="B1615" t="s">
        <v>9</v>
      </c>
      <c r="C1615">
        <v>220.13</v>
      </c>
      <c r="D1615">
        <f>-2421994 -4857418</f>
        <v>-7279412</v>
      </c>
      <c r="E1615" t="s">
        <v>10</v>
      </c>
      <c r="F1615" t="s">
        <v>11</v>
      </c>
      <c r="G1615" s="1">
        <v>-2421994</v>
      </c>
      <c r="H1615" s="1">
        <v>-4857418</v>
      </c>
    </row>
    <row r="1616" spans="1:8" x14ac:dyDescent="0.25">
      <c r="A1616" t="s">
        <v>8</v>
      </c>
      <c r="B1616" t="s">
        <v>9</v>
      </c>
      <c r="C1616">
        <v>220.14</v>
      </c>
      <c r="D1616">
        <f>-2422043 -4857471</f>
        <v>-7279514</v>
      </c>
      <c r="E1616" t="s">
        <v>10</v>
      </c>
      <c r="F1616" t="s">
        <v>11</v>
      </c>
      <c r="G1616" s="1">
        <v>-2422043</v>
      </c>
      <c r="H1616" s="1">
        <v>-4857471</v>
      </c>
    </row>
    <row r="1617" spans="1:8" x14ac:dyDescent="0.25">
      <c r="A1617" t="s">
        <v>8</v>
      </c>
      <c r="B1617" t="s">
        <v>9</v>
      </c>
      <c r="C1617">
        <v>220.15</v>
      </c>
      <c r="D1617">
        <f>-2422074 -485751</f>
        <v>-2907825</v>
      </c>
      <c r="E1617" t="s">
        <v>10</v>
      </c>
      <c r="F1617" t="s">
        <v>11</v>
      </c>
      <c r="G1617" s="1">
        <v>-2422074</v>
      </c>
      <c r="H1617" s="1">
        <v>-485751</v>
      </c>
    </row>
    <row r="1618" spans="1:8" x14ac:dyDescent="0.25">
      <c r="A1618" t="s">
        <v>8</v>
      </c>
      <c r="B1618" t="s">
        <v>9</v>
      </c>
      <c r="C1618">
        <v>220.16</v>
      </c>
      <c r="D1618">
        <f>-2422083 -4857519</f>
        <v>-7279602</v>
      </c>
      <c r="E1618" t="s">
        <v>10</v>
      </c>
      <c r="F1618" t="s">
        <v>11</v>
      </c>
      <c r="G1618" s="1">
        <v>-2422083</v>
      </c>
      <c r="H1618" s="1">
        <v>-4857519</v>
      </c>
    </row>
    <row r="1619" spans="1:8" x14ac:dyDescent="0.25">
      <c r="A1619" t="s">
        <v>8</v>
      </c>
      <c r="B1619" t="s">
        <v>9</v>
      </c>
      <c r="C1619">
        <v>220.17</v>
      </c>
      <c r="D1619">
        <f>-2422099 -4857539</f>
        <v>-7279638</v>
      </c>
      <c r="E1619" t="s">
        <v>10</v>
      </c>
      <c r="F1619" t="s">
        <v>11</v>
      </c>
      <c r="G1619" s="1">
        <v>-2422099</v>
      </c>
      <c r="H1619" s="1">
        <v>-4857539</v>
      </c>
    </row>
    <row r="1620" spans="1:8" x14ac:dyDescent="0.25">
      <c r="A1620" t="s">
        <v>8</v>
      </c>
      <c r="B1620" t="s">
        <v>9</v>
      </c>
      <c r="C1620">
        <v>220.18</v>
      </c>
      <c r="D1620">
        <f>-2422107 -4857552</f>
        <v>-7279659</v>
      </c>
      <c r="E1620" t="s">
        <v>10</v>
      </c>
      <c r="F1620" t="s">
        <v>11</v>
      </c>
      <c r="G1620" s="1">
        <v>-2422107</v>
      </c>
      <c r="H1620" s="1">
        <v>-4857552</v>
      </c>
    </row>
    <row r="1621" spans="1:8" x14ac:dyDescent="0.25">
      <c r="A1621" t="s">
        <v>8</v>
      </c>
      <c r="B1621" t="s">
        <v>9</v>
      </c>
      <c r="C1621">
        <v>220.19</v>
      </c>
      <c r="D1621">
        <f>-2422119 -485759</f>
        <v>-2907878</v>
      </c>
      <c r="E1621" t="s">
        <v>10</v>
      </c>
      <c r="F1621" t="s">
        <v>11</v>
      </c>
      <c r="G1621" s="1">
        <v>-2422119</v>
      </c>
      <c r="H1621" s="1">
        <v>-485759</v>
      </c>
    </row>
    <row r="1622" spans="1:8" x14ac:dyDescent="0.25">
      <c r="A1622" t="s">
        <v>8</v>
      </c>
      <c r="B1622" t="s">
        <v>9</v>
      </c>
      <c r="C1622">
        <v>220.2</v>
      </c>
      <c r="D1622">
        <f>-2422119 -4857596</f>
        <v>-7279715</v>
      </c>
      <c r="E1622" t="s">
        <v>10</v>
      </c>
      <c r="F1622" t="s">
        <v>11</v>
      </c>
      <c r="G1622" s="1">
        <v>-2422119</v>
      </c>
      <c r="H1622" s="1">
        <v>-4857596</v>
      </c>
    </row>
    <row r="1623" spans="1:8" x14ac:dyDescent="0.25">
      <c r="A1623" t="s">
        <v>8</v>
      </c>
      <c r="B1623" t="s">
        <v>9</v>
      </c>
      <c r="C1623">
        <v>220.21</v>
      </c>
      <c r="D1623">
        <f>-242213 -485768</f>
        <v>-727981</v>
      </c>
      <c r="E1623" t="s">
        <v>10</v>
      </c>
      <c r="F1623" t="s">
        <v>11</v>
      </c>
      <c r="G1623" s="1">
        <v>-242213</v>
      </c>
      <c r="H1623" s="1">
        <v>-485768</v>
      </c>
    </row>
    <row r="1624" spans="1:8" x14ac:dyDescent="0.25">
      <c r="A1624" t="s">
        <v>8</v>
      </c>
      <c r="B1624" t="s">
        <v>9</v>
      </c>
      <c r="C1624">
        <v>220.22</v>
      </c>
      <c r="D1624">
        <f>-2422153 -4857815</f>
        <v>-7279968</v>
      </c>
      <c r="E1624" t="s">
        <v>10</v>
      </c>
      <c r="F1624" t="s">
        <v>11</v>
      </c>
      <c r="G1624" s="1">
        <v>-2422153</v>
      </c>
      <c r="H1624" s="1">
        <v>-4857815</v>
      </c>
    </row>
    <row r="1625" spans="1:8" x14ac:dyDescent="0.25">
      <c r="A1625" t="s">
        <v>8</v>
      </c>
      <c r="B1625" t="s">
        <v>9</v>
      </c>
      <c r="C1625">
        <v>220.23</v>
      </c>
      <c r="D1625">
        <f>-2422153 -4857817</f>
        <v>-7279970</v>
      </c>
      <c r="E1625" t="s">
        <v>10</v>
      </c>
      <c r="F1625" t="s">
        <v>11</v>
      </c>
      <c r="G1625" s="1">
        <v>-2422153</v>
      </c>
      <c r="H1625" s="1">
        <v>-4857817</v>
      </c>
    </row>
    <row r="1626" spans="1:8" x14ac:dyDescent="0.25">
      <c r="A1626" t="s">
        <v>8</v>
      </c>
      <c r="B1626" t="s">
        <v>9</v>
      </c>
      <c r="C1626">
        <v>220.24</v>
      </c>
      <c r="D1626">
        <f>-2422156 -4857834</f>
        <v>-7279990</v>
      </c>
      <c r="E1626" t="s">
        <v>10</v>
      </c>
      <c r="F1626" t="s">
        <v>11</v>
      </c>
      <c r="G1626" s="1">
        <v>-2422156</v>
      </c>
      <c r="H1626" s="1">
        <v>-4857834</v>
      </c>
    </row>
    <row r="1627" spans="1:8" x14ac:dyDescent="0.25">
      <c r="A1627" t="s">
        <v>8</v>
      </c>
      <c r="B1627" t="s">
        <v>9</v>
      </c>
      <c r="C1627">
        <v>220.25</v>
      </c>
      <c r="D1627">
        <f>-2422158 -4857856</f>
        <v>-7280014</v>
      </c>
      <c r="E1627" t="s">
        <v>10</v>
      </c>
      <c r="F1627" t="s">
        <v>11</v>
      </c>
      <c r="G1627" s="1">
        <v>-2422158</v>
      </c>
      <c r="H1627" s="1">
        <v>-4857856</v>
      </c>
    </row>
    <row r="1628" spans="1:8" x14ac:dyDescent="0.25">
      <c r="A1628" t="s">
        <v>8</v>
      </c>
      <c r="B1628" t="s">
        <v>9</v>
      </c>
      <c r="C1628">
        <v>220.26</v>
      </c>
      <c r="D1628">
        <f>-2422162 -485787</f>
        <v>-2907949</v>
      </c>
      <c r="E1628" t="s">
        <v>10</v>
      </c>
      <c r="F1628" t="s">
        <v>11</v>
      </c>
      <c r="G1628" s="1">
        <v>-2422162</v>
      </c>
      <c r="H1628" s="1">
        <v>-485787</v>
      </c>
    </row>
    <row r="1629" spans="1:8" x14ac:dyDescent="0.25">
      <c r="A1629" t="s">
        <v>8</v>
      </c>
      <c r="B1629" t="s">
        <v>9</v>
      </c>
      <c r="C1629">
        <v>220.27</v>
      </c>
      <c r="D1629">
        <f>-2422175 -4857895</f>
        <v>-7280070</v>
      </c>
      <c r="E1629" t="s">
        <v>10</v>
      </c>
      <c r="F1629" t="s">
        <v>11</v>
      </c>
      <c r="G1629" s="1">
        <v>-2422175</v>
      </c>
      <c r="H1629" s="1">
        <v>-4857895</v>
      </c>
    </row>
    <row r="1630" spans="1:8" x14ac:dyDescent="0.25">
      <c r="A1630" t="s">
        <v>8</v>
      </c>
      <c r="B1630" t="s">
        <v>9</v>
      </c>
      <c r="C1630">
        <v>220.28</v>
      </c>
      <c r="D1630">
        <f>-2422184 -4857907</f>
        <v>-7280091</v>
      </c>
      <c r="E1630" t="s">
        <v>10</v>
      </c>
      <c r="F1630" t="s">
        <v>11</v>
      </c>
      <c r="G1630" s="1">
        <v>-2422184</v>
      </c>
      <c r="H1630" s="1">
        <v>-4857907</v>
      </c>
    </row>
    <row r="1631" spans="1:8" x14ac:dyDescent="0.25">
      <c r="A1631" t="s">
        <v>8</v>
      </c>
      <c r="B1631" t="s">
        <v>9</v>
      </c>
      <c r="C1631">
        <v>220.29</v>
      </c>
      <c r="D1631">
        <f>-2422185 -4857907</f>
        <v>-7280092</v>
      </c>
      <c r="E1631" t="s">
        <v>10</v>
      </c>
      <c r="F1631" t="s">
        <v>11</v>
      </c>
      <c r="G1631" s="1">
        <v>-2422185</v>
      </c>
      <c r="H1631" s="1">
        <v>-4857907</v>
      </c>
    </row>
    <row r="1632" spans="1:8" x14ac:dyDescent="0.25">
      <c r="A1632" t="s">
        <v>8</v>
      </c>
      <c r="B1632" t="s">
        <v>9</v>
      </c>
      <c r="C1632">
        <v>220.3</v>
      </c>
      <c r="D1632">
        <f>-2422197 -4857918</f>
        <v>-7280115</v>
      </c>
      <c r="E1632" t="s">
        <v>10</v>
      </c>
      <c r="F1632" t="s">
        <v>11</v>
      </c>
      <c r="G1632" s="1">
        <v>-2422197</v>
      </c>
      <c r="H1632" s="1">
        <v>-4857918</v>
      </c>
    </row>
    <row r="1633" spans="1:8" x14ac:dyDescent="0.25">
      <c r="A1633" t="s">
        <v>8</v>
      </c>
      <c r="B1633" t="s">
        <v>9</v>
      </c>
      <c r="C1633">
        <v>220.31</v>
      </c>
      <c r="D1633">
        <f>-2422199 -4857919</f>
        <v>-7280118</v>
      </c>
      <c r="E1633" t="s">
        <v>10</v>
      </c>
      <c r="F1633" t="s">
        <v>11</v>
      </c>
      <c r="G1633" s="1">
        <v>-2422199</v>
      </c>
      <c r="H1633" s="1">
        <v>-4857919</v>
      </c>
    </row>
    <row r="1634" spans="1:8" x14ac:dyDescent="0.25">
      <c r="A1634" t="s">
        <v>8</v>
      </c>
      <c r="B1634" t="s">
        <v>9</v>
      </c>
      <c r="C1634">
        <v>220.32</v>
      </c>
      <c r="D1634">
        <f>-2422248 -4857955</f>
        <v>-7280203</v>
      </c>
      <c r="E1634" t="s">
        <v>10</v>
      </c>
      <c r="F1634" t="s">
        <v>11</v>
      </c>
      <c r="G1634" s="1">
        <v>-2422248</v>
      </c>
      <c r="H1634" s="1">
        <v>-4857955</v>
      </c>
    </row>
    <row r="1635" spans="1:8" x14ac:dyDescent="0.25">
      <c r="A1635" t="s">
        <v>8</v>
      </c>
      <c r="B1635" t="s">
        <v>9</v>
      </c>
      <c r="C1635">
        <v>220.33</v>
      </c>
      <c r="D1635">
        <f>-2422314 -4858009</f>
        <v>-7280323</v>
      </c>
      <c r="E1635" t="s">
        <v>10</v>
      </c>
      <c r="F1635" t="s">
        <v>11</v>
      </c>
      <c r="G1635" s="1">
        <v>-2422314</v>
      </c>
      <c r="H1635" s="1">
        <v>-4858009</v>
      </c>
    </row>
    <row r="1636" spans="1:8" x14ac:dyDescent="0.25">
      <c r="A1636" t="s">
        <v>8</v>
      </c>
      <c r="B1636" t="s">
        <v>9</v>
      </c>
      <c r="C1636">
        <v>220.34</v>
      </c>
      <c r="D1636">
        <f>-2422405 -4858078</f>
        <v>-7280483</v>
      </c>
      <c r="E1636" t="s">
        <v>10</v>
      </c>
      <c r="F1636" t="s">
        <v>11</v>
      </c>
      <c r="G1636" s="1">
        <v>-2422405</v>
      </c>
      <c r="H1636" s="1">
        <v>-4858078</v>
      </c>
    </row>
    <row r="1637" spans="1:8" x14ac:dyDescent="0.25">
      <c r="A1637" t="s">
        <v>8</v>
      </c>
      <c r="B1637" t="s">
        <v>9</v>
      </c>
      <c r="C1637">
        <v>220.35</v>
      </c>
      <c r="D1637">
        <f>-2422405 -4858079</f>
        <v>-7280484</v>
      </c>
      <c r="E1637" t="s">
        <v>10</v>
      </c>
      <c r="F1637" t="s">
        <v>11</v>
      </c>
      <c r="G1637" s="1">
        <v>-2422405</v>
      </c>
      <c r="H1637" s="1">
        <v>-4858079</v>
      </c>
    </row>
    <row r="1638" spans="1:8" x14ac:dyDescent="0.25">
      <c r="A1638" t="s">
        <v>8</v>
      </c>
      <c r="B1638" t="s">
        <v>9</v>
      </c>
      <c r="C1638">
        <v>220.36</v>
      </c>
      <c r="D1638">
        <f>-2422463 -4858125</f>
        <v>-7280588</v>
      </c>
      <c r="E1638" t="s">
        <v>10</v>
      </c>
      <c r="F1638" t="s">
        <v>11</v>
      </c>
      <c r="G1638" s="1">
        <v>-2422463</v>
      </c>
      <c r="H1638" s="1">
        <v>-4858125</v>
      </c>
    </row>
    <row r="1639" spans="1:8" x14ac:dyDescent="0.25">
      <c r="A1639" t="s">
        <v>8</v>
      </c>
      <c r="B1639" t="s">
        <v>9</v>
      </c>
      <c r="C1639">
        <v>220.37</v>
      </c>
      <c r="D1639">
        <f>-2422465 -4858126</f>
        <v>-7280591</v>
      </c>
      <c r="E1639" t="s">
        <v>10</v>
      </c>
      <c r="F1639" t="s">
        <v>11</v>
      </c>
      <c r="G1639" s="1">
        <v>-2422465</v>
      </c>
      <c r="H1639" s="1">
        <v>-4858126</v>
      </c>
    </row>
    <row r="1640" spans="1:8" x14ac:dyDescent="0.25">
      <c r="A1640" t="s">
        <v>8</v>
      </c>
      <c r="B1640" t="s">
        <v>9</v>
      </c>
      <c r="C1640">
        <v>220.38</v>
      </c>
      <c r="D1640">
        <f>-2422474 -485814</f>
        <v>-2908288</v>
      </c>
      <c r="E1640" t="s">
        <v>10</v>
      </c>
      <c r="F1640" t="s">
        <v>11</v>
      </c>
      <c r="G1640" s="1">
        <v>-2422474</v>
      </c>
      <c r="H1640" s="1">
        <v>-485814</v>
      </c>
    </row>
    <row r="1641" spans="1:8" x14ac:dyDescent="0.25">
      <c r="A1641" t="s">
        <v>8</v>
      </c>
      <c r="B1641" t="s">
        <v>9</v>
      </c>
      <c r="C1641">
        <v>220.39</v>
      </c>
      <c r="D1641">
        <f>-2422483 -485816</f>
        <v>-2908299</v>
      </c>
      <c r="E1641" t="s">
        <v>10</v>
      </c>
      <c r="F1641" t="s">
        <v>11</v>
      </c>
      <c r="G1641" s="1">
        <v>-2422483</v>
      </c>
      <c r="H1641" s="1">
        <v>-485816</v>
      </c>
    </row>
    <row r="1642" spans="1:8" x14ac:dyDescent="0.25">
      <c r="A1642" t="s">
        <v>8</v>
      </c>
      <c r="B1642" t="s">
        <v>9</v>
      </c>
      <c r="C1642">
        <v>220.4</v>
      </c>
      <c r="D1642">
        <f>-2422494 -4858194</f>
        <v>-7280688</v>
      </c>
      <c r="E1642" t="s">
        <v>10</v>
      </c>
      <c r="F1642" t="s">
        <v>11</v>
      </c>
      <c r="G1642" s="1">
        <v>-2422494</v>
      </c>
      <c r="H1642" s="1">
        <v>-4858194</v>
      </c>
    </row>
    <row r="1643" spans="1:8" x14ac:dyDescent="0.25">
      <c r="A1643" t="s">
        <v>8</v>
      </c>
      <c r="B1643" t="s">
        <v>9</v>
      </c>
      <c r="C1643">
        <v>220.41</v>
      </c>
      <c r="D1643">
        <f>-2422529 -4858327</f>
        <v>-7280856</v>
      </c>
      <c r="E1643" t="s">
        <v>10</v>
      </c>
      <c r="F1643" t="s">
        <v>11</v>
      </c>
      <c r="G1643" s="1">
        <v>-2422529</v>
      </c>
      <c r="H1643" s="1">
        <v>-4858327</v>
      </c>
    </row>
    <row r="1644" spans="1:8" x14ac:dyDescent="0.25">
      <c r="A1644" t="s">
        <v>8</v>
      </c>
      <c r="B1644" t="s">
        <v>9</v>
      </c>
      <c r="C1644">
        <v>220.42</v>
      </c>
      <c r="D1644">
        <f>-2422531 -4858339</f>
        <v>-7280870</v>
      </c>
      <c r="E1644" t="s">
        <v>10</v>
      </c>
      <c r="F1644" t="s">
        <v>11</v>
      </c>
      <c r="G1644" s="1">
        <v>-2422531</v>
      </c>
      <c r="H1644" s="1">
        <v>-4858339</v>
      </c>
    </row>
    <row r="1645" spans="1:8" x14ac:dyDescent="0.25">
      <c r="A1645" t="s">
        <v>8</v>
      </c>
      <c r="B1645" t="s">
        <v>9</v>
      </c>
      <c r="C1645">
        <v>220.43</v>
      </c>
      <c r="D1645">
        <f>-242253 -4858355</f>
        <v>-5100608</v>
      </c>
      <c r="E1645" t="s">
        <v>10</v>
      </c>
      <c r="F1645" t="s">
        <v>11</v>
      </c>
      <c r="G1645" s="1">
        <v>-242253</v>
      </c>
      <c r="H1645" s="1">
        <v>-4858355</v>
      </c>
    </row>
    <row r="1646" spans="1:8" x14ac:dyDescent="0.25">
      <c r="A1646" t="s">
        <v>8</v>
      </c>
      <c r="B1646" t="s">
        <v>9</v>
      </c>
      <c r="C1646">
        <v>220.44</v>
      </c>
      <c r="D1646">
        <f>-2422529 -4858359</f>
        <v>-7280888</v>
      </c>
      <c r="E1646" t="s">
        <v>10</v>
      </c>
      <c r="F1646" t="s">
        <v>11</v>
      </c>
      <c r="G1646" s="1">
        <v>-2422529</v>
      </c>
      <c r="H1646" s="1">
        <v>-4858359</v>
      </c>
    </row>
    <row r="1647" spans="1:8" x14ac:dyDescent="0.25">
      <c r="A1647" t="s">
        <v>8</v>
      </c>
      <c r="B1647" t="s">
        <v>9</v>
      </c>
      <c r="C1647">
        <v>220.45</v>
      </c>
      <c r="D1647">
        <f>-2422527 -4858375</f>
        <v>-7280902</v>
      </c>
      <c r="E1647" t="s">
        <v>10</v>
      </c>
      <c r="F1647" t="s">
        <v>11</v>
      </c>
      <c r="G1647" s="1">
        <v>-2422527</v>
      </c>
      <c r="H1647" s="1">
        <v>-4858375</v>
      </c>
    </row>
    <row r="1648" spans="1:8" x14ac:dyDescent="0.25">
      <c r="A1648" t="s">
        <v>8</v>
      </c>
      <c r="B1648" t="s">
        <v>9</v>
      </c>
      <c r="C1648">
        <v>220.46</v>
      </c>
      <c r="D1648">
        <f>-2422457 -4858631</f>
        <v>-7281088</v>
      </c>
      <c r="E1648" t="s">
        <v>10</v>
      </c>
      <c r="F1648" t="s">
        <v>11</v>
      </c>
      <c r="G1648" s="1">
        <v>-2422457</v>
      </c>
      <c r="H1648" s="1">
        <v>-4858631</v>
      </c>
    </row>
    <row r="1649" spans="1:8" x14ac:dyDescent="0.25">
      <c r="A1649" t="s">
        <v>8</v>
      </c>
      <c r="B1649" t="s">
        <v>9</v>
      </c>
      <c r="C1649">
        <v>220.47</v>
      </c>
      <c r="D1649">
        <f>-2422456 -4858642</f>
        <v>-7281098</v>
      </c>
      <c r="E1649" t="s">
        <v>10</v>
      </c>
      <c r="F1649" t="s">
        <v>11</v>
      </c>
      <c r="G1649" s="1">
        <v>-2422456</v>
      </c>
      <c r="H1649" s="1">
        <v>-4858642</v>
      </c>
    </row>
    <row r="1650" spans="1:8" x14ac:dyDescent="0.25">
      <c r="A1650" t="s">
        <v>8</v>
      </c>
      <c r="B1650" t="s">
        <v>9</v>
      </c>
      <c r="C1650">
        <v>220.48</v>
      </c>
      <c r="D1650">
        <f>-2422459 -4858655</f>
        <v>-7281114</v>
      </c>
      <c r="E1650" t="s">
        <v>10</v>
      </c>
      <c r="F1650" t="s">
        <v>11</v>
      </c>
      <c r="G1650" s="1">
        <v>-2422459</v>
      </c>
      <c r="H1650" s="1">
        <v>-4858655</v>
      </c>
    </row>
    <row r="1651" spans="1:8" x14ac:dyDescent="0.25">
      <c r="A1651" t="s">
        <v>8</v>
      </c>
      <c r="B1651" t="s">
        <v>9</v>
      </c>
      <c r="C1651">
        <v>220.49</v>
      </c>
      <c r="D1651">
        <f>-2422463 -4858665</f>
        <v>-7281128</v>
      </c>
      <c r="E1651" t="s">
        <v>10</v>
      </c>
      <c r="F1651" t="s">
        <v>11</v>
      </c>
      <c r="G1651" s="1">
        <v>-2422463</v>
      </c>
      <c r="H1651" s="1">
        <v>-4858665</v>
      </c>
    </row>
    <row r="1652" spans="1:8" x14ac:dyDescent="0.25">
      <c r="A1652" t="s">
        <v>8</v>
      </c>
      <c r="B1652" t="s">
        <v>9</v>
      </c>
      <c r="C1652">
        <v>220.5</v>
      </c>
      <c r="D1652">
        <f>-2422475 -4858684</f>
        <v>-7281159</v>
      </c>
      <c r="E1652" t="s">
        <v>10</v>
      </c>
      <c r="F1652" t="s">
        <v>11</v>
      </c>
      <c r="G1652" s="1">
        <v>-2422475</v>
      </c>
      <c r="H1652" s="1">
        <v>-4858684</v>
      </c>
    </row>
    <row r="1653" spans="1:8" x14ac:dyDescent="0.25">
      <c r="A1653" t="s">
        <v>8</v>
      </c>
      <c r="B1653" t="s">
        <v>9</v>
      </c>
      <c r="C1653">
        <v>220.51</v>
      </c>
      <c r="D1653">
        <f>-2422562 -4858768</f>
        <v>-7281330</v>
      </c>
      <c r="E1653" t="s">
        <v>10</v>
      </c>
      <c r="F1653" t="s">
        <v>11</v>
      </c>
      <c r="G1653" s="1">
        <v>-2422562</v>
      </c>
      <c r="H1653" s="1">
        <v>-4858768</v>
      </c>
    </row>
    <row r="1654" spans="1:8" x14ac:dyDescent="0.25">
      <c r="A1654" t="s">
        <v>8</v>
      </c>
      <c r="B1654" t="s">
        <v>9</v>
      </c>
      <c r="C1654">
        <v>220.52</v>
      </c>
      <c r="D1654">
        <f>-2422592 -4858805</f>
        <v>-7281397</v>
      </c>
      <c r="E1654" t="s">
        <v>10</v>
      </c>
      <c r="F1654" t="s">
        <v>11</v>
      </c>
      <c r="G1654" s="1">
        <v>-2422592</v>
      </c>
      <c r="H1654" s="1">
        <v>-4858805</v>
      </c>
    </row>
    <row r="1655" spans="1:8" x14ac:dyDescent="0.25">
      <c r="A1655" t="s">
        <v>8</v>
      </c>
      <c r="B1655" t="s">
        <v>9</v>
      </c>
      <c r="C1655">
        <v>220.53</v>
      </c>
      <c r="D1655">
        <f>-2422623 -4858859</f>
        <v>-7281482</v>
      </c>
      <c r="E1655" t="s">
        <v>10</v>
      </c>
      <c r="F1655" t="s">
        <v>11</v>
      </c>
      <c r="G1655" s="1">
        <v>-2422623</v>
      </c>
      <c r="H1655" s="1">
        <v>-4858859</v>
      </c>
    </row>
    <row r="1656" spans="1:8" x14ac:dyDescent="0.25">
      <c r="A1656" t="s">
        <v>8</v>
      </c>
      <c r="B1656" t="s">
        <v>9</v>
      </c>
      <c r="C1656">
        <v>220.54</v>
      </c>
      <c r="D1656">
        <f>-2422626 -4858867</f>
        <v>-7281493</v>
      </c>
      <c r="E1656" t="s">
        <v>10</v>
      </c>
      <c r="F1656" t="s">
        <v>11</v>
      </c>
      <c r="G1656" s="1">
        <v>-2422626</v>
      </c>
      <c r="H1656" s="1">
        <v>-4858867</v>
      </c>
    </row>
    <row r="1657" spans="1:8" x14ac:dyDescent="0.25">
      <c r="A1657" t="s">
        <v>8</v>
      </c>
      <c r="B1657" t="s">
        <v>9</v>
      </c>
      <c r="C1657">
        <v>220.55</v>
      </c>
      <c r="D1657">
        <f>-2422627 -4858873</f>
        <v>-7281500</v>
      </c>
      <c r="E1657" t="s">
        <v>10</v>
      </c>
      <c r="F1657" t="s">
        <v>11</v>
      </c>
      <c r="G1657" s="1">
        <v>-2422627</v>
      </c>
      <c r="H1657" s="1">
        <v>-4858873</v>
      </c>
    </row>
    <row r="1658" spans="1:8" x14ac:dyDescent="0.25">
      <c r="A1658" t="s">
        <v>8</v>
      </c>
      <c r="B1658" t="s">
        <v>9</v>
      </c>
      <c r="C1658">
        <v>220.56</v>
      </c>
      <c r="D1658">
        <f>-2422627 -4858886</f>
        <v>-7281513</v>
      </c>
      <c r="E1658" t="s">
        <v>10</v>
      </c>
      <c r="F1658" t="s">
        <v>11</v>
      </c>
      <c r="G1658" s="1">
        <v>-2422627</v>
      </c>
      <c r="H1658" s="1">
        <v>-4858886</v>
      </c>
    </row>
    <row r="1659" spans="1:8" x14ac:dyDescent="0.25">
      <c r="A1659" t="s">
        <v>8</v>
      </c>
      <c r="B1659" t="s">
        <v>9</v>
      </c>
      <c r="C1659">
        <v>220.57</v>
      </c>
      <c r="D1659">
        <f>-2422625 -4858899</f>
        <v>-7281524</v>
      </c>
      <c r="E1659" t="s">
        <v>10</v>
      </c>
      <c r="F1659" t="s">
        <v>11</v>
      </c>
      <c r="G1659" s="1">
        <v>-2422625</v>
      </c>
      <c r="H1659" s="1">
        <v>-4858899</v>
      </c>
    </row>
    <row r="1660" spans="1:8" x14ac:dyDescent="0.25">
      <c r="A1660" t="s">
        <v>8</v>
      </c>
      <c r="B1660" t="s">
        <v>9</v>
      </c>
      <c r="C1660">
        <v>220.58</v>
      </c>
      <c r="D1660">
        <f>-2422622 -485891</f>
        <v>-2908513</v>
      </c>
      <c r="E1660" t="s">
        <v>10</v>
      </c>
      <c r="F1660" t="s">
        <v>11</v>
      </c>
      <c r="G1660" s="1">
        <v>-2422622</v>
      </c>
      <c r="H1660" s="1">
        <v>-485891</v>
      </c>
    </row>
    <row r="1661" spans="1:8" x14ac:dyDescent="0.25">
      <c r="A1661" t="s">
        <v>8</v>
      </c>
      <c r="B1661" t="s">
        <v>9</v>
      </c>
      <c r="C1661">
        <v>220.59</v>
      </c>
      <c r="D1661">
        <f>-2422592 -4858988</f>
        <v>-7281580</v>
      </c>
      <c r="E1661" t="s">
        <v>10</v>
      </c>
      <c r="F1661" t="s">
        <v>11</v>
      </c>
      <c r="G1661" s="1">
        <v>-2422592</v>
      </c>
      <c r="H1661" s="1">
        <v>-4858988</v>
      </c>
    </row>
    <row r="1662" spans="1:8" x14ac:dyDescent="0.25">
      <c r="A1662" t="s">
        <v>8</v>
      </c>
      <c r="B1662" t="s">
        <v>9</v>
      </c>
      <c r="C1662">
        <v>220.6</v>
      </c>
      <c r="D1662">
        <f>-2422571 -4859035</f>
        <v>-7281606</v>
      </c>
      <c r="E1662" t="s">
        <v>10</v>
      </c>
      <c r="F1662" t="s">
        <v>11</v>
      </c>
      <c r="G1662" s="1">
        <v>-2422571</v>
      </c>
      <c r="H1662" s="1">
        <v>-4859035</v>
      </c>
    </row>
    <row r="1663" spans="1:8" x14ac:dyDescent="0.25">
      <c r="A1663" t="s">
        <v>8</v>
      </c>
      <c r="B1663" t="s">
        <v>9</v>
      </c>
      <c r="C1663">
        <v>220.61</v>
      </c>
      <c r="D1663">
        <f>-2422569 -4859037</f>
        <v>-7281606</v>
      </c>
      <c r="E1663" t="s">
        <v>10</v>
      </c>
      <c r="F1663" t="s">
        <v>11</v>
      </c>
      <c r="G1663" s="1">
        <v>-2422569</v>
      </c>
      <c r="H1663" s="1">
        <v>-4859037</v>
      </c>
    </row>
    <row r="1664" spans="1:8" x14ac:dyDescent="0.25">
      <c r="A1664" t="s">
        <v>8</v>
      </c>
      <c r="B1664" t="s">
        <v>9</v>
      </c>
      <c r="C1664">
        <v>220.62</v>
      </c>
      <c r="D1664">
        <f>-2422541 -4859087</f>
        <v>-7281628</v>
      </c>
      <c r="E1664" t="s">
        <v>10</v>
      </c>
      <c r="F1664" t="s">
        <v>11</v>
      </c>
      <c r="G1664" s="1">
        <v>-2422541</v>
      </c>
      <c r="H1664" s="1">
        <v>-4859087</v>
      </c>
    </row>
    <row r="1665" spans="1:8" x14ac:dyDescent="0.25">
      <c r="A1665" t="s">
        <v>8</v>
      </c>
      <c r="B1665" t="s">
        <v>9</v>
      </c>
      <c r="C1665">
        <v>220.63</v>
      </c>
      <c r="D1665">
        <f>-242254 -4859088</f>
        <v>-5101342</v>
      </c>
      <c r="E1665" t="s">
        <v>10</v>
      </c>
      <c r="F1665" t="s">
        <v>11</v>
      </c>
      <c r="G1665" s="1">
        <v>-242254</v>
      </c>
      <c r="H1665" s="1">
        <v>-4859088</v>
      </c>
    </row>
    <row r="1666" spans="1:8" x14ac:dyDescent="0.25">
      <c r="A1666" t="s">
        <v>8</v>
      </c>
      <c r="B1666" t="s">
        <v>9</v>
      </c>
      <c r="C1666">
        <v>220.64</v>
      </c>
      <c r="D1666">
        <f>-2422513 -4859128</f>
        <v>-7281641</v>
      </c>
      <c r="E1666" t="s">
        <v>10</v>
      </c>
      <c r="F1666" t="s">
        <v>11</v>
      </c>
      <c r="G1666" s="1">
        <v>-2422513</v>
      </c>
      <c r="H1666" s="1">
        <v>-4859128</v>
      </c>
    </row>
    <row r="1667" spans="1:8" x14ac:dyDescent="0.25">
      <c r="A1667" t="s">
        <v>8</v>
      </c>
      <c r="B1667" t="s">
        <v>9</v>
      </c>
      <c r="C1667">
        <v>220.65</v>
      </c>
      <c r="D1667">
        <f>-242249 -4859172</f>
        <v>-5101421</v>
      </c>
      <c r="E1667" t="s">
        <v>10</v>
      </c>
      <c r="F1667" t="s">
        <v>11</v>
      </c>
      <c r="G1667" s="1">
        <v>-242249</v>
      </c>
      <c r="H1667" s="1">
        <v>-4859172</v>
      </c>
    </row>
    <row r="1668" spans="1:8" x14ac:dyDescent="0.25">
      <c r="A1668" t="s">
        <v>8</v>
      </c>
      <c r="B1668" t="s">
        <v>9</v>
      </c>
      <c r="C1668">
        <v>220.66</v>
      </c>
      <c r="D1668">
        <f>-2422488 -4859181</f>
        <v>-7281669</v>
      </c>
      <c r="E1668" t="s">
        <v>10</v>
      </c>
      <c r="F1668" t="s">
        <v>11</v>
      </c>
      <c r="G1668" s="1">
        <v>-2422488</v>
      </c>
      <c r="H1668" s="1">
        <v>-4859181</v>
      </c>
    </row>
    <row r="1669" spans="1:8" x14ac:dyDescent="0.25">
      <c r="A1669" t="s">
        <v>8</v>
      </c>
      <c r="B1669" t="s">
        <v>9</v>
      </c>
      <c r="C1669">
        <v>220.67</v>
      </c>
      <c r="D1669">
        <f>-2422487 -4859196</f>
        <v>-7281683</v>
      </c>
      <c r="E1669" t="s">
        <v>10</v>
      </c>
      <c r="F1669" t="s">
        <v>11</v>
      </c>
      <c r="G1669" s="1">
        <v>-2422487</v>
      </c>
      <c r="H1669" s="1">
        <v>-4859196</v>
      </c>
    </row>
    <row r="1670" spans="1:8" x14ac:dyDescent="0.25">
      <c r="A1670" t="s">
        <v>8</v>
      </c>
      <c r="B1670" t="s">
        <v>9</v>
      </c>
      <c r="C1670">
        <v>220.68</v>
      </c>
      <c r="D1670">
        <f>-242249 -4859218</f>
        <v>-5101467</v>
      </c>
      <c r="E1670" t="s">
        <v>10</v>
      </c>
      <c r="F1670" t="s">
        <v>11</v>
      </c>
      <c r="G1670" s="1">
        <v>-242249</v>
      </c>
      <c r="H1670" s="1">
        <v>-4859218</v>
      </c>
    </row>
    <row r="1671" spans="1:8" x14ac:dyDescent="0.25">
      <c r="A1671" t="s">
        <v>8</v>
      </c>
      <c r="B1671" t="s">
        <v>9</v>
      </c>
      <c r="C1671">
        <v>220.69</v>
      </c>
      <c r="D1671">
        <f>-2422496 -4859242</f>
        <v>-7281738</v>
      </c>
      <c r="E1671" t="s">
        <v>10</v>
      </c>
      <c r="F1671" t="s">
        <v>11</v>
      </c>
      <c r="G1671" s="1">
        <v>-2422496</v>
      </c>
      <c r="H1671" s="1">
        <v>-4859242</v>
      </c>
    </row>
    <row r="1672" spans="1:8" x14ac:dyDescent="0.25">
      <c r="A1672" t="s">
        <v>8</v>
      </c>
      <c r="B1672" t="s">
        <v>9</v>
      </c>
      <c r="C1672">
        <v>220.7</v>
      </c>
      <c r="D1672">
        <f>-2422503 -485926</f>
        <v>-2908429</v>
      </c>
      <c r="E1672" t="s">
        <v>10</v>
      </c>
      <c r="F1672" t="s">
        <v>11</v>
      </c>
      <c r="G1672" s="1">
        <v>-2422503</v>
      </c>
      <c r="H1672" s="1">
        <v>-485926</v>
      </c>
    </row>
    <row r="1673" spans="1:8" x14ac:dyDescent="0.25">
      <c r="A1673" t="s">
        <v>8</v>
      </c>
      <c r="B1673" t="s">
        <v>9</v>
      </c>
      <c r="C1673">
        <v>220.71</v>
      </c>
      <c r="D1673">
        <f>-2422508 -485927</f>
        <v>-2908435</v>
      </c>
      <c r="E1673" t="s">
        <v>10</v>
      </c>
      <c r="F1673" t="s">
        <v>11</v>
      </c>
      <c r="G1673" s="1">
        <v>-2422508</v>
      </c>
      <c r="H1673" s="1">
        <v>-485927</v>
      </c>
    </row>
    <row r="1674" spans="1:8" x14ac:dyDescent="0.25">
      <c r="A1674" t="s">
        <v>8</v>
      </c>
      <c r="B1674" t="s">
        <v>9</v>
      </c>
      <c r="C1674">
        <v>220.72</v>
      </c>
      <c r="D1674">
        <f>-2422508 -4859271</f>
        <v>-7281779</v>
      </c>
      <c r="E1674" t="s">
        <v>10</v>
      </c>
      <c r="F1674" t="s">
        <v>11</v>
      </c>
      <c r="G1674" s="1">
        <v>-2422508</v>
      </c>
      <c r="H1674" s="1">
        <v>-4859271</v>
      </c>
    </row>
    <row r="1675" spans="1:8" x14ac:dyDescent="0.25">
      <c r="A1675" t="s">
        <v>8</v>
      </c>
      <c r="B1675" t="s">
        <v>9</v>
      </c>
      <c r="C1675">
        <v>220.73</v>
      </c>
      <c r="D1675">
        <f>-2422514 -4859286</f>
        <v>-7281800</v>
      </c>
      <c r="E1675" t="s">
        <v>10</v>
      </c>
      <c r="F1675" t="s">
        <v>11</v>
      </c>
      <c r="G1675" s="1">
        <v>-2422514</v>
      </c>
      <c r="H1675" s="1">
        <v>-4859286</v>
      </c>
    </row>
    <row r="1676" spans="1:8" x14ac:dyDescent="0.25">
      <c r="A1676" t="s">
        <v>8</v>
      </c>
      <c r="B1676" t="s">
        <v>9</v>
      </c>
      <c r="C1676">
        <v>220.74</v>
      </c>
      <c r="D1676">
        <f>-2422519 -4859295</f>
        <v>-7281814</v>
      </c>
      <c r="E1676" t="s">
        <v>10</v>
      </c>
      <c r="F1676" t="s">
        <v>11</v>
      </c>
      <c r="G1676" s="1">
        <v>-2422519</v>
      </c>
      <c r="H1676" s="1">
        <v>-4859295</v>
      </c>
    </row>
    <row r="1677" spans="1:8" x14ac:dyDescent="0.25">
      <c r="A1677" t="s">
        <v>8</v>
      </c>
      <c r="B1677" t="s">
        <v>9</v>
      </c>
      <c r="C1677">
        <v>220.75</v>
      </c>
      <c r="D1677">
        <f>-242254 -4859323</f>
        <v>-5101577</v>
      </c>
      <c r="E1677" t="s">
        <v>10</v>
      </c>
      <c r="F1677" t="s">
        <v>11</v>
      </c>
      <c r="G1677" s="1">
        <v>-242254</v>
      </c>
      <c r="H1677" s="1">
        <v>-4859323</v>
      </c>
    </row>
    <row r="1678" spans="1:8" x14ac:dyDescent="0.25">
      <c r="A1678" t="s">
        <v>8</v>
      </c>
      <c r="B1678" t="s">
        <v>9</v>
      </c>
      <c r="C1678">
        <v>220.76</v>
      </c>
      <c r="D1678">
        <f>-2422554 -4859344</f>
        <v>-7281898</v>
      </c>
      <c r="E1678" t="s">
        <v>10</v>
      </c>
      <c r="F1678" t="s">
        <v>11</v>
      </c>
      <c r="G1678" s="1">
        <v>-2422554</v>
      </c>
      <c r="H1678" s="1">
        <v>-4859344</v>
      </c>
    </row>
    <row r="1679" spans="1:8" x14ac:dyDescent="0.25">
      <c r="A1679" t="s">
        <v>8</v>
      </c>
      <c r="B1679" t="s">
        <v>9</v>
      </c>
      <c r="C1679">
        <v>220.77</v>
      </c>
      <c r="D1679">
        <f>-2422563 -4859364</f>
        <v>-7281927</v>
      </c>
      <c r="E1679" t="s">
        <v>10</v>
      </c>
      <c r="F1679" t="s">
        <v>11</v>
      </c>
      <c r="G1679" s="1">
        <v>-2422563</v>
      </c>
      <c r="H1679" s="1">
        <v>-4859364</v>
      </c>
    </row>
    <row r="1680" spans="1:8" x14ac:dyDescent="0.25">
      <c r="A1680" t="s">
        <v>8</v>
      </c>
      <c r="B1680" t="s">
        <v>9</v>
      </c>
      <c r="C1680">
        <v>220.78</v>
      </c>
      <c r="D1680">
        <f>-2422566 -4859398</f>
        <v>-7281964</v>
      </c>
      <c r="E1680" t="s">
        <v>10</v>
      </c>
      <c r="F1680" t="s">
        <v>11</v>
      </c>
      <c r="G1680" s="1">
        <v>-2422566</v>
      </c>
      <c r="H1680" s="1">
        <v>-4859398</v>
      </c>
    </row>
    <row r="1681" spans="1:8" x14ac:dyDescent="0.25">
      <c r="A1681" t="s">
        <v>8</v>
      </c>
      <c r="B1681" t="s">
        <v>9</v>
      </c>
      <c r="C1681">
        <v>220.79</v>
      </c>
      <c r="D1681">
        <f>-2422566 -4859429</f>
        <v>-7281995</v>
      </c>
      <c r="E1681" t="s">
        <v>10</v>
      </c>
      <c r="F1681" t="s">
        <v>11</v>
      </c>
      <c r="G1681" s="1">
        <v>-2422566</v>
      </c>
      <c r="H1681" s="1">
        <v>-4859429</v>
      </c>
    </row>
    <row r="1682" spans="1:8" x14ac:dyDescent="0.25">
      <c r="A1682" t="s">
        <v>8</v>
      </c>
      <c r="B1682" t="s">
        <v>9</v>
      </c>
      <c r="C1682">
        <v>220.8</v>
      </c>
      <c r="D1682">
        <f>-2422567 -4859443</f>
        <v>-7282010</v>
      </c>
      <c r="E1682" t="s">
        <v>10</v>
      </c>
      <c r="F1682" t="s">
        <v>11</v>
      </c>
      <c r="G1682" s="1">
        <v>-2422567</v>
      </c>
      <c r="H1682" s="1">
        <v>-4859443</v>
      </c>
    </row>
    <row r="1683" spans="1:8" x14ac:dyDescent="0.25">
      <c r="A1683" t="s">
        <v>8</v>
      </c>
      <c r="B1683" t="s">
        <v>9</v>
      </c>
      <c r="C1683">
        <v>220.81</v>
      </c>
      <c r="D1683">
        <f>-2422571 -4859467</f>
        <v>-7282038</v>
      </c>
      <c r="E1683" t="s">
        <v>10</v>
      </c>
      <c r="F1683" t="s">
        <v>11</v>
      </c>
      <c r="G1683" s="1">
        <v>-2422571</v>
      </c>
      <c r="H1683" s="1">
        <v>-4859467</v>
      </c>
    </row>
    <row r="1684" spans="1:8" x14ac:dyDescent="0.25">
      <c r="A1684" t="s">
        <v>8</v>
      </c>
      <c r="B1684" t="s">
        <v>9</v>
      </c>
      <c r="C1684">
        <v>220.82</v>
      </c>
      <c r="D1684">
        <f>-2422577 -4859486</f>
        <v>-7282063</v>
      </c>
      <c r="E1684" t="s">
        <v>10</v>
      </c>
      <c r="F1684" t="s">
        <v>11</v>
      </c>
      <c r="G1684" s="1">
        <v>-2422577</v>
      </c>
      <c r="H1684" s="1">
        <v>-4859486</v>
      </c>
    </row>
    <row r="1685" spans="1:8" x14ac:dyDescent="0.25">
      <c r="A1685" t="s">
        <v>8</v>
      </c>
      <c r="B1685" t="s">
        <v>9</v>
      </c>
      <c r="C1685">
        <v>220.83</v>
      </c>
      <c r="D1685">
        <f>-242262 -4859578</f>
        <v>-5101840</v>
      </c>
      <c r="E1685" t="s">
        <v>10</v>
      </c>
      <c r="F1685" t="s">
        <v>11</v>
      </c>
      <c r="G1685" s="1">
        <v>-242262</v>
      </c>
      <c r="H1685" s="1">
        <v>-4859578</v>
      </c>
    </row>
    <row r="1686" spans="1:8" x14ac:dyDescent="0.25">
      <c r="A1686" t="s">
        <v>8</v>
      </c>
      <c r="B1686" t="s">
        <v>9</v>
      </c>
      <c r="C1686">
        <v>220.84</v>
      </c>
      <c r="D1686">
        <f>-2422625 -4859587</f>
        <v>-7282212</v>
      </c>
      <c r="E1686" t="s">
        <v>10</v>
      </c>
      <c r="F1686" t="s">
        <v>11</v>
      </c>
      <c r="G1686" s="1">
        <v>-2422625</v>
      </c>
      <c r="H1686" s="1">
        <v>-4859587</v>
      </c>
    </row>
    <row r="1687" spans="1:8" x14ac:dyDescent="0.25">
      <c r="A1687" t="s">
        <v>8</v>
      </c>
      <c r="B1687" t="s">
        <v>9</v>
      </c>
      <c r="C1687">
        <v>220.85</v>
      </c>
      <c r="D1687">
        <f>-2422632 -4859594</f>
        <v>-7282226</v>
      </c>
      <c r="E1687" t="s">
        <v>10</v>
      </c>
      <c r="F1687" t="s">
        <v>11</v>
      </c>
      <c r="G1687" s="1">
        <v>-2422632</v>
      </c>
      <c r="H1687" s="1">
        <v>-4859594</v>
      </c>
    </row>
    <row r="1688" spans="1:8" x14ac:dyDescent="0.25">
      <c r="A1688" t="s">
        <v>8</v>
      </c>
      <c r="B1688" t="s">
        <v>9</v>
      </c>
      <c r="C1688">
        <v>220.86</v>
      </c>
      <c r="D1688">
        <f>-2422639 -4859599</f>
        <v>-7282238</v>
      </c>
      <c r="E1688" t="s">
        <v>10</v>
      </c>
      <c r="F1688" t="s">
        <v>11</v>
      </c>
      <c r="G1688" s="1">
        <v>-2422639</v>
      </c>
      <c r="H1688" s="1">
        <v>-4859599</v>
      </c>
    </row>
    <row r="1689" spans="1:8" x14ac:dyDescent="0.25">
      <c r="A1689" t="s">
        <v>8</v>
      </c>
      <c r="B1689" t="s">
        <v>9</v>
      </c>
      <c r="C1689">
        <v>220.87</v>
      </c>
      <c r="D1689">
        <f>-2422642 -48596</f>
        <v>-2471238</v>
      </c>
      <c r="E1689" t="s">
        <v>10</v>
      </c>
      <c r="F1689" t="s">
        <v>11</v>
      </c>
      <c r="G1689" s="1">
        <v>-2422642</v>
      </c>
      <c r="H1689" s="1">
        <v>-48596</v>
      </c>
    </row>
    <row r="1690" spans="1:8" x14ac:dyDescent="0.25">
      <c r="A1690" t="s">
        <v>8</v>
      </c>
      <c r="B1690" t="s">
        <v>9</v>
      </c>
      <c r="C1690">
        <v>220.88</v>
      </c>
      <c r="D1690">
        <f>-242265 -4859606</f>
        <v>-5101871</v>
      </c>
      <c r="E1690" t="s">
        <v>10</v>
      </c>
      <c r="F1690" t="s">
        <v>11</v>
      </c>
      <c r="G1690" s="1">
        <v>-242265</v>
      </c>
      <c r="H1690" s="1">
        <v>-4859606</v>
      </c>
    </row>
    <row r="1691" spans="1:8" x14ac:dyDescent="0.25">
      <c r="A1691" t="s">
        <v>8</v>
      </c>
      <c r="B1691" t="s">
        <v>9</v>
      </c>
      <c r="C1691">
        <v>220.89</v>
      </c>
      <c r="D1691">
        <f>-2422664 -485961</f>
        <v>-2908625</v>
      </c>
      <c r="E1691" t="s">
        <v>10</v>
      </c>
      <c r="F1691" t="s">
        <v>11</v>
      </c>
      <c r="G1691" s="1">
        <v>-2422664</v>
      </c>
      <c r="H1691" s="1">
        <v>-485961</v>
      </c>
    </row>
    <row r="1692" spans="1:8" x14ac:dyDescent="0.25">
      <c r="A1692" t="s">
        <v>8</v>
      </c>
      <c r="B1692" t="s">
        <v>9</v>
      </c>
      <c r="C1692">
        <v>220.9</v>
      </c>
      <c r="D1692">
        <f>-2422942 -4859636</f>
        <v>-7282578</v>
      </c>
      <c r="E1692" t="s">
        <v>10</v>
      </c>
      <c r="F1692" t="s">
        <v>11</v>
      </c>
      <c r="G1692" s="1">
        <v>-2422942</v>
      </c>
      <c r="H1692" s="1">
        <v>-4859636</v>
      </c>
    </row>
    <row r="1693" spans="1:8" x14ac:dyDescent="0.25">
      <c r="A1693" t="s">
        <v>8</v>
      </c>
      <c r="B1693" t="s">
        <v>9</v>
      </c>
      <c r="C1693">
        <v>220.91</v>
      </c>
      <c r="D1693">
        <f>-2422967 -485964</f>
        <v>-2908931</v>
      </c>
      <c r="E1693" t="s">
        <v>10</v>
      </c>
      <c r="F1693" t="s">
        <v>11</v>
      </c>
      <c r="G1693" s="1">
        <v>-2422967</v>
      </c>
      <c r="H1693" s="1">
        <v>-485964</v>
      </c>
    </row>
    <row r="1694" spans="1:8" x14ac:dyDescent="0.25">
      <c r="A1694" t="s">
        <v>8</v>
      </c>
      <c r="B1694" t="s">
        <v>9</v>
      </c>
      <c r="C1694">
        <v>220.92</v>
      </c>
      <c r="D1694">
        <f>-2422985 -4859645</f>
        <v>-7282630</v>
      </c>
      <c r="E1694" t="s">
        <v>10</v>
      </c>
      <c r="F1694" t="s">
        <v>11</v>
      </c>
      <c r="G1694" s="1">
        <v>-2422985</v>
      </c>
      <c r="H1694" s="1">
        <v>-4859645</v>
      </c>
    </row>
    <row r="1695" spans="1:8" x14ac:dyDescent="0.25">
      <c r="A1695" t="s">
        <v>8</v>
      </c>
      <c r="B1695" t="s">
        <v>9</v>
      </c>
      <c r="C1695">
        <v>220.93</v>
      </c>
      <c r="D1695">
        <f>-2423043 -4859675</f>
        <v>-7282718</v>
      </c>
      <c r="E1695" t="s">
        <v>10</v>
      </c>
      <c r="F1695" t="s">
        <v>11</v>
      </c>
      <c r="G1695" s="1">
        <v>-2423043</v>
      </c>
      <c r="H1695" s="1">
        <v>-4859675</v>
      </c>
    </row>
    <row r="1696" spans="1:8" x14ac:dyDescent="0.25">
      <c r="A1696" t="s">
        <v>8</v>
      </c>
      <c r="B1696" t="s">
        <v>9</v>
      </c>
      <c r="C1696">
        <v>220.94</v>
      </c>
      <c r="D1696">
        <f>-2423144 -4859734</f>
        <v>-7282878</v>
      </c>
      <c r="E1696" t="s">
        <v>10</v>
      </c>
      <c r="F1696" t="s">
        <v>11</v>
      </c>
      <c r="G1696" s="1">
        <v>-2423144</v>
      </c>
      <c r="H1696" s="1">
        <v>-4859734</v>
      </c>
    </row>
    <row r="1697" spans="1:8" x14ac:dyDescent="0.25">
      <c r="A1697" t="s">
        <v>8</v>
      </c>
      <c r="B1697" t="s">
        <v>9</v>
      </c>
      <c r="C1697">
        <v>220.95</v>
      </c>
      <c r="D1697">
        <f>-2423235 -4859793</f>
        <v>-7283028</v>
      </c>
      <c r="E1697" t="s">
        <v>10</v>
      </c>
      <c r="F1697" t="s">
        <v>11</v>
      </c>
      <c r="G1697" s="1">
        <v>-2423235</v>
      </c>
      <c r="H1697" s="1">
        <v>-4859793</v>
      </c>
    </row>
    <row r="1698" spans="1:8" x14ac:dyDescent="0.25">
      <c r="A1698" t="s">
        <v>8</v>
      </c>
      <c r="B1698" t="s">
        <v>9</v>
      </c>
      <c r="C1698">
        <v>220.96</v>
      </c>
      <c r="D1698">
        <f>-2423258 -4859806</f>
        <v>-7283064</v>
      </c>
      <c r="E1698" t="s">
        <v>10</v>
      </c>
      <c r="F1698" t="s">
        <v>11</v>
      </c>
      <c r="G1698" s="1">
        <v>-2423258</v>
      </c>
      <c r="H1698" s="1">
        <v>-4859806</v>
      </c>
    </row>
    <row r="1699" spans="1:8" x14ac:dyDescent="0.25">
      <c r="A1699" t="s">
        <v>8</v>
      </c>
      <c r="B1699" t="s">
        <v>9</v>
      </c>
      <c r="C1699">
        <v>220.97</v>
      </c>
      <c r="D1699">
        <f>-2423272 -4859811</f>
        <v>-7283083</v>
      </c>
      <c r="E1699" t="s">
        <v>10</v>
      </c>
      <c r="F1699" t="s">
        <v>11</v>
      </c>
      <c r="G1699" s="1">
        <v>-2423272</v>
      </c>
      <c r="H1699" s="1">
        <v>-4859811</v>
      </c>
    </row>
    <row r="1700" spans="1:8" x14ac:dyDescent="0.25">
      <c r="A1700" t="s">
        <v>8</v>
      </c>
      <c r="B1700" t="s">
        <v>9</v>
      </c>
      <c r="C1700">
        <v>220.98</v>
      </c>
      <c r="D1700">
        <f>-2423289 -4859811</f>
        <v>-7283100</v>
      </c>
      <c r="E1700" t="s">
        <v>10</v>
      </c>
      <c r="F1700" t="s">
        <v>11</v>
      </c>
      <c r="G1700" s="1">
        <v>-2423289</v>
      </c>
      <c r="H1700" s="1">
        <v>-4859811</v>
      </c>
    </row>
    <row r="1701" spans="1:8" x14ac:dyDescent="0.25">
      <c r="A1701" t="s">
        <v>8</v>
      </c>
      <c r="B1701" t="s">
        <v>9</v>
      </c>
      <c r="C1701">
        <v>220.99</v>
      </c>
      <c r="D1701">
        <f>-2423297 -4859809</f>
        <v>-7283106</v>
      </c>
      <c r="E1701" t="s">
        <v>10</v>
      </c>
      <c r="F1701" t="s">
        <v>11</v>
      </c>
      <c r="G1701" s="1">
        <v>-2423297</v>
      </c>
      <c r="H1701" s="1">
        <v>-4859809</v>
      </c>
    </row>
    <row r="1702" spans="1:8" x14ac:dyDescent="0.25">
      <c r="A1702" t="s">
        <v>8</v>
      </c>
      <c r="B1702" t="s">
        <v>9</v>
      </c>
      <c r="C1702">
        <v>221</v>
      </c>
      <c r="D1702">
        <f>-2423314 -4859802</f>
        <v>-7283116</v>
      </c>
      <c r="E1702" t="s">
        <v>10</v>
      </c>
      <c r="F1702" t="s">
        <v>11</v>
      </c>
      <c r="G1702" s="1">
        <v>-2423314</v>
      </c>
      <c r="H1702" s="1">
        <v>-4859802</v>
      </c>
    </row>
    <row r="1703" spans="1:8" x14ac:dyDescent="0.25">
      <c r="A1703" t="s">
        <v>8</v>
      </c>
      <c r="B1703" t="s">
        <v>9</v>
      </c>
      <c r="C1703">
        <v>221.01</v>
      </c>
      <c r="D1703">
        <f>-2423354 -4859779</f>
        <v>-7283133</v>
      </c>
      <c r="E1703" t="s">
        <v>10</v>
      </c>
      <c r="F1703" t="s">
        <v>11</v>
      </c>
      <c r="G1703" s="1">
        <v>-2423354</v>
      </c>
      <c r="H1703" s="1">
        <v>-4859779</v>
      </c>
    </row>
    <row r="1704" spans="1:8" x14ac:dyDescent="0.25">
      <c r="A1704" t="s">
        <v>8</v>
      </c>
      <c r="B1704" t="s">
        <v>9</v>
      </c>
      <c r="C1704">
        <v>221.02</v>
      </c>
      <c r="D1704">
        <f>-2423366 -4859771</f>
        <v>-7283137</v>
      </c>
      <c r="E1704" t="s">
        <v>10</v>
      </c>
      <c r="F1704" t="s">
        <v>11</v>
      </c>
      <c r="G1704" s="1">
        <v>-2423366</v>
      </c>
      <c r="H1704" s="1">
        <v>-4859771</v>
      </c>
    </row>
    <row r="1705" spans="1:8" x14ac:dyDescent="0.25">
      <c r="A1705" t="s">
        <v>8</v>
      </c>
      <c r="B1705" t="s">
        <v>9</v>
      </c>
      <c r="C1705">
        <v>221.03</v>
      </c>
      <c r="D1705">
        <f>-2423404 -4859749</f>
        <v>-7283153</v>
      </c>
      <c r="E1705" t="s">
        <v>10</v>
      </c>
      <c r="F1705" t="s">
        <v>11</v>
      </c>
      <c r="G1705" s="1">
        <v>-2423404</v>
      </c>
      <c r="H1705" s="1">
        <v>-4859749</v>
      </c>
    </row>
    <row r="1706" spans="1:8" x14ac:dyDescent="0.25">
      <c r="A1706" t="s">
        <v>8</v>
      </c>
      <c r="B1706" t="s">
        <v>9</v>
      </c>
      <c r="C1706">
        <v>221.04</v>
      </c>
      <c r="D1706">
        <f>-2423413 -485974</f>
        <v>-2909387</v>
      </c>
      <c r="E1706" t="s">
        <v>10</v>
      </c>
      <c r="F1706" t="s">
        <v>11</v>
      </c>
      <c r="G1706" s="1">
        <v>-2423413</v>
      </c>
      <c r="H1706" s="1">
        <v>-485974</v>
      </c>
    </row>
    <row r="1707" spans="1:8" x14ac:dyDescent="0.25">
      <c r="A1707" t="s">
        <v>8</v>
      </c>
      <c r="B1707" t="s">
        <v>9</v>
      </c>
      <c r="C1707">
        <v>221.05</v>
      </c>
      <c r="D1707">
        <f>-2423417 -4859734</f>
        <v>-7283151</v>
      </c>
      <c r="E1707" t="s">
        <v>10</v>
      </c>
      <c r="F1707" t="s">
        <v>11</v>
      </c>
      <c r="G1707" s="1">
        <v>-2423417</v>
      </c>
      <c r="H1707" s="1">
        <v>-4859734</v>
      </c>
    </row>
    <row r="1708" spans="1:8" x14ac:dyDescent="0.25">
      <c r="A1708" t="s">
        <v>8</v>
      </c>
      <c r="B1708" t="s">
        <v>9</v>
      </c>
      <c r="C1708">
        <v>221.06</v>
      </c>
      <c r="D1708">
        <f>-2423422 -485972</f>
        <v>-2909394</v>
      </c>
      <c r="E1708" t="s">
        <v>10</v>
      </c>
      <c r="F1708" t="s">
        <v>11</v>
      </c>
      <c r="G1708" s="1">
        <v>-2423422</v>
      </c>
      <c r="H1708" s="1">
        <v>-485972</v>
      </c>
    </row>
    <row r="1709" spans="1:8" x14ac:dyDescent="0.25">
      <c r="A1709" t="s">
        <v>8</v>
      </c>
      <c r="B1709" t="s">
        <v>9</v>
      </c>
      <c r="C1709">
        <v>221.07</v>
      </c>
      <c r="D1709">
        <f>-2423424 -4859708</f>
        <v>-7283132</v>
      </c>
      <c r="E1709" t="s">
        <v>10</v>
      </c>
      <c r="F1709" t="s">
        <v>11</v>
      </c>
      <c r="G1709" s="1">
        <v>-2423424</v>
      </c>
      <c r="H1709" s="1">
        <v>-4859708</v>
      </c>
    </row>
    <row r="1710" spans="1:8" x14ac:dyDescent="0.25">
      <c r="A1710" t="s">
        <v>8</v>
      </c>
      <c r="B1710" t="s">
        <v>9</v>
      </c>
      <c r="C1710">
        <v>221.08</v>
      </c>
      <c r="D1710">
        <f>-2423419 -4859683</f>
        <v>-7283102</v>
      </c>
      <c r="E1710" t="s">
        <v>10</v>
      </c>
      <c r="F1710" t="s">
        <v>11</v>
      </c>
      <c r="G1710" s="1">
        <v>-2423419</v>
      </c>
      <c r="H1710" s="1">
        <v>-4859683</v>
      </c>
    </row>
    <row r="1711" spans="1:8" x14ac:dyDescent="0.25">
      <c r="A1711" t="s">
        <v>8</v>
      </c>
      <c r="B1711" t="s">
        <v>9</v>
      </c>
      <c r="C1711">
        <v>221.09</v>
      </c>
      <c r="D1711">
        <f>-2423392 -4859595</f>
        <v>-7282987</v>
      </c>
      <c r="E1711" t="s">
        <v>10</v>
      </c>
      <c r="F1711" t="s">
        <v>11</v>
      </c>
      <c r="G1711" s="1">
        <v>-2423392</v>
      </c>
      <c r="H1711" s="1">
        <v>-4859595</v>
      </c>
    </row>
    <row r="1712" spans="1:8" x14ac:dyDescent="0.25">
      <c r="A1712" t="s">
        <v>8</v>
      </c>
      <c r="B1712" t="s">
        <v>9</v>
      </c>
      <c r="C1712">
        <v>221.1</v>
      </c>
      <c r="D1712">
        <f>-2423392 -4859583</f>
        <v>-7282975</v>
      </c>
      <c r="E1712" t="s">
        <v>10</v>
      </c>
      <c r="F1712" t="s">
        <v>11</v>
      </c>
      <c r="G1712" s="1">
        <v>-2423392</v>
      </c>
      <c r="H1712" s="1">
        <v>-4859583</v>
      </c>
    </row>
    <row r="1713" spans="1:8" x14ac:dyDescent="0.25">
      <c r="A1713" t="s">
        <v>8</v>
      </c>
      <c r="B1713" t="s">
        <v>9</v>
      </c>
      <c r="C1713">
        <v>221.11</v>
      </c>
      <c r="D1713">
        <f>-2423394 -4859568</f>
        <v>-7282962</v>
      </c>
      <c r="E1713" t="s">
        <v>10</v>
      </c>
      <c r="F1713" t="s">
        <v>11</v>
      </c>
      <c r="G1713" s="1">
        <v>-2423394</v>
      </c>
      <c r="H1713" s="1">
        <v>-4859568</v>
      </c>
    </row>
    <row r="1714" spans="1:8" x14ac:dyDescent="0.25">
      <c r="A1714" t="s">
        <v>8</v>
      </c>
      <c r="B1714" t="s">
        <v>9</v>
      </c>
      <c r="C1714">
        <v>221.12</v>
      </c>
      <c r="D1714">
        <f>-2423396 -485956</f>
        <v>-2909352</v>
      </c>
      <c r="E1714" t="s">
        <v>10</v>
      </c>
      <c r="F1714" t="s">
        <v>11</v>
      </c>
      <c r="G1714" s="1">
        <v>-2423396</v>
      </c>
      <c r="H1714" s="1">
        <v>-485956</v>
      </c>
    </row>
    <row r="1715" spans="1:8" x14ac:dyDescent="0.25">
      <c r="A1715" t="s">
        <v>8</v>
      </c>
      <c r="B1715" t="s">
        <v>9</v>
      </c>
      <c r="C1715">
        <v>221.13</v>
      </c>
      <c r="D1715">
        <f>-2423402 -4859549</f>
        <v>-7282951</v>
      </c>
      <c r="E1715" t="s">
        <v>10</v>
      </c>
      <c r="F1715" t="s">
        <v>11</v>
      </c>
      <c r="G1715" s="1">
        <v>-2423402</v>
      </c>
      <c r="H1715" s="1">
        <v>-4859549</v>
      </c>
    </row>
    <row r="1716" spans="1:8" x14ac:dyDescent="0.25">
      <c r="A1716" t="s">
        <v>8</v>
      </c>
      <c r="B1716" t="s">
        <v>9</v>
      </c>
      <c r="C1716">
        <v>221.14</v>
      </c>
      <c r="D1716">
        <f>-2423413 -4859538</f>
        <v>-7282951</v>
      </c>
      <c r="E1716" t="s">
        <v>10</v>
      </c>
      <c r="F1716" t="s">
        <v>11</v>
      </c>
      <c r="G1716" s="1">
        <v>-2423413</v>
      </c>
      <c r="H1716" s="1">
        <v>-4859538</v>
      </c>
    </row>
    <row r="1717" spans="1:8" x14ac:dyDescent="0.25">
      <c r="A1717" t="s">
        <v>8</v>
      </c>
      <c r="B1717" t="s">
        <v>9</v>
      </c>
      <c r="C1717">
        <v>221.15</v>
      </c>
      <c r="D1717">
        <f>-2423417 -4859535</f>
        <v>-7282952</v>
      </c>
      <c r="E1717" t="s">
        <v>10</v>
      </c>
      <c r="F1717" t="s">
        <v>11</v>
      </c>
      <c r="G1717" s="1">
        <v>-2423417</v>
      </c>
      <c r="H1717" s="1">
        <v>-4859535</v>
      </c>
    </row>
    <row r="1718" spans="1:8" x14ac:dyDescent="0.25">
      <c r="A1718" t="s">
        <v>8</v>
      </c>
      <c r="B1718" t="s">
        <v>9</v>
      </c>
      <c r="C1718">
        <v>221.16</v>
      </c>
      <c r="D1718">
        <f>-2423431 -485953</f>
        <v>-2909384</v>
      </c>
      <c r="E1718" t="s">
        <v>10</v>
      </c>
      <c r="F1718" t="s">
        <v>11</v>
      </c>
      <c r="G1718" s="1">
        <v>-2423431</v>
      </c>
      <c r="H1718" s="1">
        <v>-485953</v>
      </c>
    </row>
    <row r="1719" spans="1:8" x14ac:dyDescent="0.25">
      <c r="A1719" t="s">
        <v>8</v>
      </c>
      <c r="B1719" t="s">
        <v>9</v>
      </c>
      <c r="C1719">
        <v>221.17</v>
      </c>
      <c r="D1719">
        <f>-2423436 -485953</f>
        <v>-2909389</v>
      </c>
      <c r="E1719" t="s">
        <v>10</v>
      </c>
      <c r="F1719" t="s">
        <v>11</v>
      </c>
      <c r="G1719" s="1">
        <v>-2423436</v>
      </c>
      <c r="H1719" s="1">
        <v>-485953</v>
      </c>
    </row>
    <row r="1720" spans="1:8" x14ac:dyDescent="0.25">
      <c r="A1720" t="s">
        <v>8</v>
      </c>
      <c r="B1720" t="s">
        <v>9</v>
      </c>
      <c r="C1720">
        <v>221.18</v>
      </c>
      <c r="D1720">
        <f>-2423494 -4859524</f>
        <v>-7283018</v>
      </c>
      <c r="E1720" t="s">
        <v>10</v>
      </c>
      <c r="F1720" t="s">
        <v>11</v>
      </c>
      <c r="G1720" s="1">
        <v>-2423494</v>
      </c>
      <c r="H1720" s="1">
        <v>-4859524</v>
      </c>
    </row>
    <row r="1721" spans="1:8" x14ac:dyDescent="0.25">
      <c r="A1721" t="s">
        <v>8</v>
      </c>
      <c r="B1721" t="s">
        <v>9</v>
      </c>
      <c r="C1721">
        <v>221.19</v>
      </c>
      <c r="D1721">
        <f>-2423515 -485952</f>
        <v>-2909467</v>
      </c>
      <c r="E1721" t="s">
        <v>10</v>
      </c>
      <c r="F1721" t="s">
        <v>11</v>
      </c>
      <c r="G1721" s="1">
        <v>-2423515</v>
      </c>
      <c r="H1721" s="1">
        <v>-485952</v>
      </c>
    </row>
    <row r="1722" spans="1:8" x14ac:dyDescent="0.25">
      <c r="A1722" t="s">
        <v>8</v>
      </c>
      <c r="B1722" t="s">
        <v>9</v>
      </c>
      <c r="C1722">
        <v>221.2</v>
      </c>
      <c r="D1722">
        <f>-2423525 -4859517</f>
        <v>-7283042</v>
      </c>
      <c r="E1722" t="s">
        <v>10</v>
      </c>
      <c r="F1722" t="s">
        <v>11</v>
      </c>
      <c r="G1722" s="1">
        <v>-2423525</v>
      </c>
      <c r="H1722" s="1">
        <v>-4859517</v>
      </c>
    </row>
    <row r="1723" spans="1:8" x14ac:dyDescent="0.25">
      <c r="A1723" t="s">
        <v>8</v>
      </c>
      <c r="B1723" t="s">
        <v>9</v>
      </c>
      <c r="C1723">
        <v>221.21</v>
      </c>
      <c r="D1723">
        <f>-242354 -4859509</f>
        <v>-5101863</v>
      </c>
      <c r="E1723" t="s">
        <v>10</v>
      </c>
      <c r="F1723" t="s">
        <v>11</v>
      </c>
      <c r="G1723" s="1">
        <v>-242354</v>
      </c>
      <c r="H1723" s="1">
        <v>-4859509</v>
      </c>
    </row>
    <row r="1724" spans="1:8" x14ac:dyDescent="0.25">
      <c r="A1724" t="s">
        <v>8</v>
      </c>
      <c r="B1724" t="s">
        <v>9</v>
      </c>
      <c r="C1724">
        <v>221.22</v>
      </c>
      <c r="D1724">
        <f>-2423553 -4859495</f>
        <v>-7283048</v>
      </c>
      <c r="E1724" t="s">
        <v>10</v>
      </c>
      <c r="F1724" t="s">
        <v>11</v>
      </c>
      <c r="G1724" s="1">
        <v>-2423553</v>
      </c>
      <c r="H1724" s="1">
        <v>-4859495</v>
      </c>
    </row>
    <row r="1725" spans="1:8" x14ac:dyDescent="0.25">
      <c r="A1725" t="s">
        <v>8</v>
      </c>
      <c r="B1725" t="s">
        <v>9</v>
      </c>
      <c r="C1725">
        <v>221.23</v>
      </c>
      <c r="D1725">
        <f>-2423566 -4859479</f>
        <v>-7283045</v>
      </c>
      <c r="E1725" t="s">
        <v>10</v>
      </c>
      <c r="F1725" t="s">
        <v>11</v>
      </c>
      <c r="G1725" s="1">
        <v>-2423566</v>
      </c>
      <c r="H1725" s="1">
        <v>-4859479</v>
      </c>
    </row>
    <row r="1726" spans="1:8" x14ac:dyDescent="0.25">
      <c r="A1726" t="s">
        <v>8</v>
      </c>
      <c r="B1726" t="s">
        <v>9</v>
      </c>
      <c r="C1726">
        <v>221.24</v>
      </c>
      <c r="D1726">
        <f>-2423603 -4859426</f>
        <v>-7283029</v>
      </c>
      <c r="E1726" t="s">
        <v>10</v>
      </c>
      <c r="F1726" t="s">
        <v>11</v>
      </c>
      <c r="G1726" s="1">
        <v>-2423603</v>
      </c>
      <c r="H1726" s="1">
        <v>-4859426</v>
      </c>
    </row>
    <row r="1727" spans="1:8" x14ac:dyDescent="0.25">
      <c r="A1727" t="s">
        <v>8</v>
      </c>
      <c r="B1727" t="s">
        <v>9</v>
      </c>
      <c r="C1727">
        <v>221.25</v>
      </c>
      <c r="D1727">
        <f>-2423635 -4859397</f>
        <v>-7283032</v>
      </c>
      <c r="E1727" t="s">
        <v>10</v>
      </c>
      <c r="F1727" t="s">
        <v>11</v>
      </c>
      <c r="G1727" s="1">
        <v>-2423635</v>
      </c>
      <c r="H1727" s="1">
        <v>-4859397</v>
      </c>
    </row>
    <row r="1728" spans="1:8" x14ac:dyDescent="0.25">
      <c r="A1728" t="s">
        <v>8</v>
      </c>
      <c r="B1728" t="s">
        <v>9</v>
      </c>
      <c r="C1728">
        <v>221.26</v>
      </c>
      <c r="D1728">
        <f>-2423651 -4859385</f>
        <v>-7283036</v>
      </c>
      <c r="E1728" t="s">
        <v>10</v>
      </c>
      <c r="F1728" t="s">
        <v>11</v>
      </c>
      <c r="G1728" s="1">
        <v>-2423651</v>
      </c>
      <c r="H1728" s="1">
        <v>-4859385</v>
      </c>
    </row>
    <row r="1729" spans="1:8" x14ac:dyDescent="0.25">
      <c r="A1729" t="s">
        <v>8</v>
      </c>
      <c r="B1729" t="s">
        <v>9</v>
      </c>
      <c r="C1729">
        <v>221.27</v>
      </c>
      <c r="D1729">
        <f>-2423655 -4859383</f>
        <v>-7283038</v>
      </c>
      <c r="E1729" t="s">
        <v>10</v>
      </c>
      <c r="F1729" t="s">
        <v>11</v>
      </c>
      <c r="G1729" s="1">
        <v>-2423655</v>
      </c>
      <c r="H1729" s="1">
        <v>-4859383</v>
      </c>
    </row>
    <row r="1730" spans="1:8" x14ac:dyDescent="0.25">
      <c r="A1730" t="s">
        <v>8</v>
      </c>
      <c r="B1730" t="s">
        <v>9</v>
      </c>
      <c r="C1730">
        <v>221.28</v>
      </c>
      <c r="D1730">
        <f>-2423667 -4859374</f>
        <v>-7283041</v>
      </c>
      <c r="E1730" t="s">
        <v>10</v>
      </c>
      <c r="F1730" t="s">
        <v>11</v>
      </c>
      <c r="G1730" s="1">
        <v>-2423667</v>
      </c>
      <c r="H1730" s="1">
        <v>-4859374</v>
      </c>
    </row>
    <row r="1731" spans="1:8" x14ac:dyDescent="0.25">
      <c r="A1731" t="s">
        <v>8</v>
      </c>
      <c r="B1731" t="s">
        <v>9</v>
      </c>
      <c r="C1731">
        <v>221.29</v>
      </c>
      <c r="D1731">
        <f>-2423714 -4859348</f>
        <v>-7283062</v>
      </c>
      <c r="E1731" t="s">
        <v>10</v>
      </c>
      <c r="F1731" t="s">
        <v>11</v>
      </c>
      <c r="G1731" s="1">
        <v>-2423714</v>
      </c>
      <c r="H1731" s="1">
        <v>-4859348</v>
      </c>
    </row>
    <row r="1732" spans="1:8" x14ac:dyDescent="0.25">
      <c r="A1732" t="s">
        <v>8</v>
      </c>
      <c r="B1732" t="s">
        <v>9</v>
      </c>
      <c r="C1732">
        <v>221.3</v>
      </c>
      <c r="D1732">
        <f>-2423726 -4859344</f>
        <v>-7283070</v>
      </c>
      <c r="E1732" t="s">
        <v>10</v>
      </c>
      <c r="F1732" t="s">
        <v>11</v>
      </c>
      <c r="G1732" s="1">
        <v>-2423726</v>
      </c>
      <c r="H1732" s="1">
        <v>-4859344</v>
      </c>
    </row>
    <row r="1733" spans="1:8" x14ac:dyDescent="0.25">
      <c r="A1733" t="s">
        <v>8</v>
      </c>
      <c r="B1733" t="s">
        <v>9</v>
      </c>
      <c r="C1733">
        <v>221.31</v>
      </c>
      <c r="D1733">
        <f>-2423733 -4859343</f>
        <v>-7283076</v>
      </c>
      <c r="E1733" t="s">
        <v>10</v>
      </c>
      <c r="F1733" t="s">
        <v>11</v>
      </c>
      <c r="G1733" s="1">
        <v>-2423733</v>
      </c>
      <c r="H1733" s="1">
        <v>-4859343</v>
      </c>
    </row>
    <row r="1734" spans="1:8" x14ac:dyDescent="0.25">
      <c r="A1734" t="s">
        <v>8</v>
      </c>
      <c r="B1734" t="s">
        <v>9</v>
      </c>
      <c r="C1734">
        <v>221.32</v>
      </c>
      <c r="D1734">
        <f>-2423753 -4859343</f>
        <v>-7283096</v>
      </c>
      <c r="E1734" t="s">
        <v>10</v>
      </c>
      <c r="F1734" t="s">
        <v>11</v>
      </c>
      <c r="G1734" s="1">
        <v>-2423753</v>
      </c>
      <c r="H1734" s="1">
        <v>-4859343</v>
      </c>
    </row>
    <row r="1735" spans="1:8" x14ac:dyDescent="0.25">
      <c r="A1735" t="s">
        <v>8</v>
      </c>
      <c r="B1735" t="s">
        <v>9</v>
      </c>
      <c r="C1735">
        <v>221.33</v>
      </c>
      <c r="D1735">
        <f>-2423754 -4859344</f>
        <v>-7283098</v>
      </c>
      <c r="E1735" t="s">
        <v>10</v>
      </c>
      <c r="F1735" t="s">
        <v>11</v>
      </c>
      <c r="G1735" s="1">
        <v>-2423754</v>
      </c>
      <c r="H1735" s="1">
        <v>-4859344</v>
      </c>
    </row>
    <row r="1736" spans="1:8" x14ac:dyDescent="0.25">
      <c r="A1736" t="s">
        <v>8</v>
      </c>
      <c r="B1736" t="s">
        <v>9</v>
      </c>
      <c r="C1736">
        <v>221.34</v>
      </c>
      <c r="D1736">
        <f>-2423766 -4859347</f>
        <v>-7283113</v>
      </c>
      <c r="E1736" t="s">
        <v>10</v>
      </c>
      <c r="F1736" t="s">
        <v>11</v>
      </c>
      <c r="G1736" s="1">
        <v>-2423766</v>
      </c>
      <c r="H1736" s="1">
        <v>-4859347</v>
      </c>
    </row>
    <row r="1737" spans="1:8" x14ac:dyDescent="0.25">
      <c r="A1737" t="s">
        <v>8</v>
      </c>
      <c r="B1737" t="s">
        <v>9</v>
      </c>
      <c r="C1737">
        <v>221.35</v>
      </c>
      <c r="D1737">
        <f>-2423771 -4859349</f>
        <v>-7283120</v>
      </c>
      <c r="E1737" t="s">
        <v>10</v>
      </c>
      <c r="F1737" t="s">
        <v>11</v>
      </c>
      <c r="G1737" s="1">
        <v>-2423771</v>
      </c>
      <c r="H1737" s="1">
        <v>-4859349</v>
      </c>
    </row>
    <row r="1738" spans="1:8" x14ac:dyDescent="0.25">
      <c r="A1738" t="s">
        <v>8</v>
      </c>
      <c r="B1738" t="s">
        <v>9</v>
      </c>
      <c r="C1738">
        <v>221.36</v>
      </c>
      <c r="D1738">
        <f>-2423772 -4859349</f>
        <v>-7283121</v>
      </c>
      <c r="E1738" t="s">
        <v>10</v>
      </c>
      <c r="F1738" t="s">
        <v>11</v>
      </c>
      <c r="G1738" s="1">
        <v>-2423772</v>
      </c>
      <c r="H1738" s="1">
        <v>-4859349</v>
      </c>
    </row>
    <row r="1739" spans="1:8" x14ac:dyDescent="0.25">
      <c r="A1739" t="s">
        <v>8</v>
      </c>
      <c r="B1739" t="s">
        <v>9</v>
      </c>
      <c r="C1739">
        <v>221.37</v>
      </c>
      <c r="D1739">
        <f>-2423783 -4859353</f>
        <v>-7283136</v>
      </c>
      <c r="E1739" t="s">
        <v>10</v>
      </c>
      <c r="F1739" t="s">
        <v>11</v>
      </c>
      <c r="G1739" s="1">
        <v>-2423783</v>
      </c>
      <c r="H1739" s="1">
        <v>-4859353</v>
      </c>
    </row>
    <row r="1740" spans="1:8" x14ac:dyDescent="0.25">
      <c r="A1740" t="s">
        <v>8</v>
      </c>
      <c r="B1740" t="s">
        <v>9</v>
      </c>
      <c r="C1740">
        <v>221.38</v>
      </c>
      <c r="D1740">
        <f>-2423812 -4859361</f>
        <v>-7283173</v>
      </c>
      <c r="E1740" t="s">
        <v>10</v>
      </c>
      <c r="F1740" t="s">
        <v>11</v>
      </c>
      <c r="G1740" s="1">
        <v>-2423812</v>
      </c>
      <c r="H1740" s="1">
        <v>-4859361</v>
      </c>
    </row>
    <row r="1741" spans="1:8" x14ac:dyDescent="0.25">
      <c r="A1741" t="s">
        <v>8</v>
      </c>
      <c r="B1741" t="s">
        <v>9</v>
      </c>
      <c r="C1741">
        <v>221.39</v>
      </c>
      <c r="D1741">
        <f>-2423816 -4859363</f>
        <v>-7283179</v>
      </c>
      <c r="E1741" t="s">
        <v>10</v>
      </c>
      <c r="F1741" t="s">
        <v>11</v>
      </c>
      <c r="G1741" s="1">
        <v>-2423816</v>
      </c>
      <c r="H1741" s="1">
        <v>-4859363</v>
      </c>
    </row>
    <row r="1742" spans="1:8" x14ac:dyDescent="0.25">
      <c r="A1742" t="s">
        <v>8</v>
      </c>
      <c r="B1742" t="s">
        <v>9</v>
      </c>
      <c r="C1742">
        <v>221.4</v>
      </c>
      <c r="D1742">
        <f>-2423831 -4859366</f>
        <v>-7283197</v>
      </c>
      <c r="E1742" t="s">
        <v>10</v>
      </c>
      <c r="F1742" t="s">
        <v>11</v>
      </c>
      <c r="G1742" s="1">
        <v>-2423831</v>
      </c>
      <c r="H1742" s="1">
        <v>-4859366</v>
      </c>
    </row>
    <row r="1743" spans="1:8" x14ac:dyDescent="0.25">
      <c r="A1743" t="s">
        <v>8</v>
      </c>
      <c r="B1743" t="s">
        <v>9</v>
      </c>
      <c r="C1743">
        <v>221.41</v>
      </c>
      <c r="D1743">
        <f>-2423839 -4859366</f>
        <v>-7283205</v>
      </c>
      <c r="E1743" t="s">
        <v>10</v>
      </c>
      <c r="F1743" t="s">
        <v>11</v>
      </c>
      <c r="G1743" s="1">
        <v>-2423839</v>
      </c>
      <c r="H1743" s="1">
        <v>-4859366</v>
      </c>
    </row>
    <row r="1744" spans="1:8" x14ac:dyDescent="0.25">
      <c r="A1744" t="s">
        <v>8</v>
      </c>
      <c r="B1744" t="s">
        <v>9</v>
      </c>
      <c r="C1744">
        <v>221.42</v>
      </c>
      <c r="D1744">
        <f>-2423849 -4859363</f>
        <v>-7283212</v>
      </c>
      <c r="E1744" t="s">
        <v>10</v>
      </c>
      <c r="F1744" t="s">
        <v>11</v>
      </c>
      <c r="G1744" s="1">
        <v>-2423849</v>
      </c>
      <c r="H1744" s="1">
        <v>-4859363</v>
      </c>
    </row>
    <row r="1745" spans="1:8" x14ac:dyDescent="0.25">
      <c r="A1745" t="s">
        <v>8</v>
      </c>
      <c r="B1745" t="s">
        <v>9</v>
      </c>
      <c r="C1745">
        <v>221.43</v>
      </c>
      <c r="D1745">
        <f>-2423857 -4859359</f>
        <v>-7283216</v>
      </c>
      <c r="E1745" t="s">
        <v>10</v>
      </c>
      <c r="F1745" t="s">
        <v>11</v>
      </c>
      <c r="G1745" s="1">
        <v>-2423857</v>
      </c>
      <c r="H1745" s="1">
        <v>-4859359</v>
      </c>
    </row>
    <row r="1746" spans="1:8" x14ac:dyDescent="0.25">
      <c r="A1746" t="s">
        <v>8</v>
      </c>
      <c r="B1746" t="s">
        <v>9</v>
      </c>
      <c r="C1746">
        <v>221.44</v>
      </c>
      <c r="D1746">
        <f>-2423857 -4859358</f>
        <v>-7283215</v>
      </c>
      <c r="E1746" t="s">
        <v>10</v>
      </c>
      <c r="F1746" t="s">
        <v>11</v>
      </c>
      <c r="G1746" s="1">
        <v>-2423857</v>
      </c>
      <c r="H1746" s="1">
        <v>-4859358</v>
      </c>
    </row>
    <row r="1747" spans="1:8" x14ac:dyDescent="0.25">
      <c r="A1747" t="s">
        <v>8</v>
      </c>
      <c r="B1747" t="s">
        <v>9</v>
      </c>
      <c r="C1747">
        <v>221.45</v>
      </c>
      <c r="D1747">
        <f>-242387 -4859346</f>
        <v>-5101733</v>
      </c>
      <c r="E1747" t="s">
        <v>10</v>
      </c>
      <c r="F1747" t="s">
        <v>11</v>
      </c>
      <c r="G1747" s="1">
        <v>-242387</v>
      </c>
      <c r="H1747" s="1">
        <v>-4859346</v>
      </c>
    </row>
    <row r="1748" spans="1:8" x14ac:dyDescent="0.25">
      <c r="A1748" t="s">
        <v>8</v>
      </c>
      <c r="B1748" t="s">
        <v>9</v>
      </c>
      <c r="C1748">
        <v>221.46</v>
      </c>
      <c r="D1748">
        <f>-2423907 -4859306</f>
        <v>-7283213</v>
      </c>
      <c r="E1748" t="s">
        <v>10</v>
      </c>
      <c r="F1748" t="s">
        <v>11</v>
      </c>
      <c r="G1748" s="1">
        <v>-2423907</v>
      </c>
      <c r="H1748" s="1">
        <v>-4859306</v>
      </c>
    </row>
    <row r="1749" spans="1:8" x14ac:dyDescent="0.25">
      <c r="A1749" t="s">
        <v>8</v>
      </c>
      <c r="B1749" t="s">
        <v>9</v>
      </c>
      <c r="C1749">
        <v>221.47</v>
      </c>
      <c r="D1749">
        <f>-2423925 -4859293</f>
        <v>-7283218</v>
      </c>
      <c r="E1749" t="s">
        <v>10</v>
      </c>
      <c r="F1749" t="s">
        <v>11</v>
      </c>
      <c r="G1749" s="1">
        <v>-2423925</v>
      </c>
      <c r="H1749" s="1">
        <v>-4859293</v>
      </c>
    </row>
    <row r="1750" spans="1:8" x14ac:dyDescent="0.25">
      <c r="A1750" t="s">
        <v>8</v>
      </c>
      <c r="B1750" t="s">
        <v>9</v>
      </c>
      <c r="C1750">
        <v>221.48</v>
      </c>
      <c r="D1750">
        <f>-2423927 -485929</f>
        <v>-2909856</v>
      </c>
      <c r="E1750" t="s">
        <v>10</v>
      </c>
      <c r="F1750" t="s">
        <v>11</v>
      </c>
      <c r="G1750" s="1">
        <v>-2423927</v>
      </c>
      <c r="H1750" s="1">
        <v>-485929</v>
      </c>
    </row>
    <row r="1751" spans="1:8" x14ac:dyDescent="0.25">
      <c r="A1751" t="s">
        <v>8</v>
      </c>
      <c r="B1751" t="s">
        <v>9</v>
      </c>
      <c r="C1751">
        <v>221.49</v>
      </c>
      <c r="D1751">
        <f>-2423938 -4859283</f>
        <v>-7283221</v>
      </c>
      <c r="E1751" t="s">
        <v>10</v>
      </c>
      <c r="F1751" t="s">
        <v>11</v>
      </c>
      <c r="G1751" s="1">
        <v>-2423938</v>
      </c>
      <c r="H1751" s="1">
        <v>-4859283</v>
      </c>
    </row>
    <row r="1752" spans="1:8" x14ac:dyDescent="0.25">
      <c r="A1752" t="s">
        <v>8</v>
      </c>
      <c r="B1752" t="s">
        <v>9</v>
      </c>
      <c r="C1752">
        <v>221.5</v>
      </c>
      <c r="D1752">
        <f>-2423939 -4859281</f>
        <v>-7283220</v>
      </c>
      <c r="E1752" t="s">
        <v>10</v>
      </c>
      <c r="F1752" t="s">
        <v>11</v>
      </c>
      <c r="G1752" s="1">
        <v>-2423939</v>
      </c>
      <c r="H1752" s="1">
        <v>-4859281</v>
      </c>
    </row>
    <row r="1753" spans="1:8" x14ac:dyDescent="0.25">
      <c r="A1753" t="s">
        <v>8</v>
      </c>
      <c r="B1753" t="s">
        <v>9</v>
      </c>
      <c r="C1753">
        <v>221.51</v>
      </c>
      <c r="D1753">
        <f>-242394 -4859281</f>
        <v>-5101675</v>
      </c>
      <c r="E1753" t="s">
        <v>10</v>
      </c>
      <c r="F1753" t="s">
        <v>11</v>
      </c>
      <c r="G1753" s="1">
        <v>-242394</v>
      </c>
      <c r="H1753" s="1">
        <v>-4859281</v>
      </c>
    </row>
    <row r="1754" spans="1:8" x14ac:dyDescent="0.25">
      <c r="A1754" t="s">
        <v>8</v>
      </c>
      <c r="B1754" t="s">
        <v>9</v>
      </c>
      <c r="C1754">
        <v>221.52</v>
      </c>
      <c r="D1754">
        <f>-2423943 -4859279</f>
        <v>-7283222</v>
      </c>
      <c r="E1754" t="s">
        <v>10</v>
      </c>
      <c r="F1754" t="s">
        <v>11</v>
      </c>
      <c r="G1754" s="1">
        <v>-2423943</v>
      </c>
      <c r="H1754" s="1">
        <v>-4859279</v>
      </c>
    </row>
    <row r="1755" spans="1:8" x14ac:dyDescent="0.25">
      <c r="A1755" t="s">
        <v>8</v>
      </c>
      <c r="B1755" t="s">
        <v>9</v>
      </c>
      <c r="C1755">
        <v>221.53</v>
      </c>
      <c r="D1755">
        <f>-2423946 -4859278</f>
        <v>-7283224</v>
      </c>
      <c r="E1755" t="s">
        <v>10</v>
      </c>
      <c r="F1755" t="s">
        <v>11</v>
      </c>
      <c r="G1755" s="1">
        <v>-2423946</v>
      </c>
      <c r="H1755" s="1">
        <v>-4859278</v>
      </c>
    </row>
    <row r="1756" spans="1:8" x14ac:dyDescent="0.25">
      <c r="A1756" t="s">
        <v>8</v>
      </c>
      <c r="B1756" t="s">
        <v>9</v>
      </c>
      <c r="C1756">
        <v>221.54</v>
      </c>
      <c r="D1756">
        <f>-2423949 -4859276</f>
        <v>-7283225</v>
      </c>
      <c r="E1756" t="s">
        <v>10</v>
      </c>
      <c r="F1756" t="s">
        <v>11</v>
      </c>
      <c r="G1756" s="1">
        <v>-2423949</v>
      </c>
      <c r="H1756" s="1">
        <v>-4859276</v>
      </c>
    </row>
    <row r="1757" spans="1:8" x14ac:dyDescent="0.25">
      <c r="A1757" t="s">
        <v>8</v>
      </c>
      <c r="B1757" t="s">
        <v>9</v>
      </c>
      <c r="C1757">
        <v>221.55</v>
      </c>
      <c r="D1757">
        <f>-2423951 -4859276</f>
        <v>-7283227</v>
      </c>
      <c r="E1757" t="s">
        <v>10</v>
      </c>
      <c r="F1757" t="s">
        <v>11</v>
      </c>
      <c r="G1757" s="1">
        <v>-2423951</v>
      </c>
      <c r="H1757" s="1">
        <v>-4859276</v>
      </c>
    </row>
    <row r="1758" spans="1:8" x14ac:dyDescent="0.25">
      <c r="A1758" t="s">
        <v>8</v>
      </c>
      <c r="B1758" t="s">
        <v>9</v>
      </c>
      <c r="C1758">
        <v>221.56</v>
      </c>
      <c r="D1758">
        <f>-2423961 -4859273</f>
        <v>-7283234</v>
      </c>
      <c r="E1758" t="s">
        <v>10</v>
      </c>
      <c r="F1758" t="s">
        <v>11</v>
      </c>
      <c r="G1758" s="1">
        <v>-2423961</v>
      </c>
      <c r="H1758" s="1">
        <v>-4859273</v>
      </c>
    </row>
    <row r="1759" spans="1:8" x14ac:dyDescent="0.25">
      <c r="A1759" t="s">
        <v>8</v>
      </c>
      <c r="B1759" t="s">
        <v>9</v>
      </c>
      <c r="C1759">
        <v>221.57</v>
      </c>
      <c r="D1759">
        <f>-2423964 -4859274</f>
        <v>-7283238</v>
      </c>
      <c r="E1759" t="s">
        <v>10</v>
      </c>
      <c r="F1759" t="s">
        <v>11</v>
      </c>
      <c r="G1759" s="1">
        <v>-2423964</v>
      </c>
      <c r="H1759" s="1">
        <v>-4859274</v>
      </c>
    </row>
    <row r="1760" spans="1:8" x14ac:dyDescent="0.25">
      <c r="A1760" t="s">
        <v>8</v>
      </c>
      <c r="B1760" t="s">
        <v>9</v>
      </c>
      <c r="C1760">
        <v>221.58</v>
      </c>
      <c r="D1760">
        <f>-2423975 -4859276</f>
        <v>-7283251</v>
      </c>
      <c r="E1760" t="s">
        <v>10</v>
      </c>
      <c r="F1760" t="s">
        <v>11</v>
      </c>
      <c r="G1760" s="1">
        <v>-2423975</v>
      </c>
      <c r="H1760" s="1">
        <v>-4859276</v>
      </c>
    </row>
    <row r="1761" spans="1:8" x14ac:dyDescent="0.25">
      <c r="A1761" t="s">
        <v>8</v>
      </c>
      <c r="B1761" t="s">
        <v>9</v>
      </c>
      <c r="C1761">
        <v>221.59</v>
      </c>
      <c r="D1761">
        <f>-2423986 -4859282</f>
        <v>-7283268</v>
      </c>
      <c r="E1761" t="s">
        <v>10</v>
      </c>
      <c r="F1761" t="s">
        <v>11</v>
      </c>
      <c r="G1761" s="1">
        <v>-2423986</v>
      </c>
      <c r="H1761" s="1">
        <v>-4859282</v>
      </c>
    </row>
    <row r="1762" spans="1:8" x14ac:dyDescent="0.25">
      <c r="A1762" t="s">
        <v>8</v>
      </c>
      <c r="B1762" t="s">
        <v>9</v>
      </c>
      <c r="C1762">
        <v>221.6</v>
      </c>
      <c r="D1762">
        <f>-2423988 -4859285</f>
        <v>-7283273</v>
      </c>
      <c r="E1762" t="s">
        <v>10</v>
      </c>
      <c r="F1762" t="s">
        <v>11</v>
      </c>
      <c r="G1762" s="1">
        <v>-2423988</v>
      </c>
      <c r="H1762" s="1">
        <v>-4859285</v>
      </c>
    </row>
    <row r="1763" spans="1:8" x14ac:dyDescent="0.25">
      <c r="A1763" t="s">
        <v>8</v>
      </c>
      <c r="B1763" t="s">
        <v>9</v>
      </c>
      <c r="C1763">
        <v>221.61</v>
      </c>
      <c r="D1763">
        <f>-2423989 -4859285</f>
        <v>-7283274</v>
      </c>
      <c r="E1763" t="s">
        <v>10</v>
      </c>
      <c r="F1763" t="s">
        <v>11</v>
      </c>
      <c r="G1763" s="1">
        <v>-2423989</v>
      </c>
      <c r="H1763" s="1">
        <v>-4859285</v>
      </c>
    </row>
    <row r="1764" spans="1:8" x14ac:dyDescent="0.25">
      <c r="A1764" t="s">
        <v>8</v>
      </c>
      <c r="B1764" t="s">
        <v>9</v>
      </c>
      <c r="C1764">
        <v>221.62</v>
      </c>
      <c r="D1764">
        <f>-2423991 -4859287</f>
        <v>-7283278</v>
      </c>
      <c r="E1764" t="s">
        <v>10</v>
      </c>
      <c r="F1764" t="s">
        <v>11</v>
      </c>
      <c r="G1764" s="1">
        <v>-2423991</v>
      </c>
      <c r="H1764" s="1">
        <v>-4859287</v>
      </c>
    </row>
    <row r="1765" spans="1:8" x14ac:dyDescent="0.25">
      <c r="A1765" t="s">
        <v>8</v>
      </c>
      <c r="B1765" t="s">
        <v>9</v>
      </c>
      <c r="C1765">
        <v>221.63</v>
      </c>
      <c r="D1765">
        <f>-2423993 -485929</f>
        <v>-2909922</v>
      </c>
      <c r="E1765" t="s">
        <v>10</v>
      </c>
      <c r="F1765" t="s">
        <v>11</v>
      </c>
      <c r="G1765" s="1">
        <v>-2423993</v>
      </c>
      <c r="H1765" s="1">
        <v>-485929</v>
      </c>
    </row>
    <row r="1766" spans="1:8" x14ac:dyDescent="0.25">
      <c r="A1766" t="s">
        <v>8</v>
      </c>
      <c r="B1766" t="s">
        <v>9</v>
      </c>
      <c r="C1766">
        <v>221.64</v>
      </c>
      <c r="D1766">
        <f>-2423996 -4859293</f>
        <v>-7283289</v>
      </c>
      <c r="E1766" t="s">
        <v>10</v>
      </c>
      <c r="F1766" t="s">
        <v>11</v>
      </c>
      <c r="G1766" s="1">
        <v>-2423996</v>
      </c>
      <c r="H1766" s="1">
        <v>-4859293</v>
      </c>
    </row>
    <row r="1767" spans="1:8" x14ac:dyDescent="0.25">
      <c r="A1767" t="s">
        <v>8</v>
      </c>
      <c r="B1767" t="s">
        <v>9</v>
      </c>
      <c r="C1767">
        <v>221.65</v>
      </c>
      <c r="D1767">
        <f>-2424001 -4859305</f>
        <v>-7283306</v>
      </c>
      <c r="E1767" t="s">
        <v>10</v>
      </c>
      <c r="F1767" t="s">
        <v>11</v>
      </c>
      <c r="G1767" s="1">
        <v>-2424001</v>
      </c>
      <c r="H1767" s="1">
        <v>-4859305</v>
      </c>
    </row>
    <row r="1768" spans="1:8" x14ac:dyDescent="0.25">
      <c r="A1768" t="s">
        <v>8</v>
      </c>
      <c r="B1768" t="s">
        <v>9</v>
      </c>
      <c r="C1768">
        <v>221.66</v>
      </c>
      <c r="D1768">
        <f>-2424003 -4859316</f>
        <v>-7283319</v>
      </c>
      <c r="E1768" t="s">
        <v>10</v>
      </c>
      <c r="F1768" t="s">
        <v>11</v>
      </c>
      <c r="G1768" s="1">
        <v>-2424003</v>
      </c>
      <c r="H1768" s="1">
        <v>-4859316</v>
      </c>
    </row>
    <row r="1769" spans="1:8" x14ac:dyDescent="0.25">
      <c r="A1769" t="s">
        <v>8</v>
      </c>
      <c r="B1769" t="s">
        <v>9</v>
      </c>
      <c r="C1769">
        <v>221.67</v>
      </c>
      <c r="D1769">
        <f>-2424005 -485932</f>
        <v>-2909937</v>
      </c>
      <c r="E1769" t="s">
        <v>10</v>
      </c>
      <c r="F1769" t="s">
        <v>11</v>
      </c>
      <c r="G1769" s="1">
        <v>-2424005</v>
      </c>
      <c r="H1769" s="1">
        <v>-485932</v>
      </c>
    </row>
    <row r="1770" spans="1:8" x14ac:dyDescent="0.25">
      <c r="A1770" t="s">
        <v>8</v>
      </c>
      <c r="B1770" t="s">
        <v>9</v>
      </c>
      <c r="C1770">
        <v>221.68</v>
      </c>
      <c r="D1770">
        <f>-2424022 -4859397</f>
        <v>-7283419</v>
      </c>
      <c r="E1770" t="s">
        <v>10</v>
      </c>
      <c r="F1770" t="s">
        <v>11</v>
      </c>
      <c r="G1770" s="1">
        <v>-2424022</v>
      </c>
      <c r="H1770" s="1">
        <v>-4859397</v>
      </c>
    </row>
    <row r="1771" spans="1:8" x14ac:dyDescent="0.25">
      <c r="A1771" t="s">
        <v>8</v>
      </c>
      <c r="B1771" t="s">
        <v>9</v>
      </c>
      <c r="C1771">
        <v>221.69</v>
      </c>
      <c r="D1771">
        <f>-2424023 -4859398</f>
        <v>-7283421</v>
      </c>
      <c r="E1771" t="s">
        <v>10</v>
      </c>
      <c r="F1771" t="s">
        <v>11</v>
      </c>
      <c r="G1771" s="1">
        <v>-2424023</v>
      </c>
      <c r="H1771" s="1">
        <v>-4859398</v>
      </c>
    </row>
    <row r="1772" spans="1:8" x14ac:dyDescent="0.25">
      <c r="A1772" t="s">
        <v>8</v>
      </c>
      <c r="B1772" t="s">
        <v>9</v>
      </c>
      <c r="C1772">
        <v>221.7</v>
      </c>
      <c r="D1772">
        <f>-2424027 -4859413</f>
        <v>-7283440</v>
      </c>
      <c r="E1772" t="s">
        <v>10</v>
      </c>
      <c r="F1772" t="s">
        <v>11</v>
      </c>
      <c r="G1772" s="1">
        <v>-2424027</v>
      </c>
      <c r="H1772" s="1">
        <v>-4859413</v>
      </c>
    </row>
    <row r="1773" spans="1:8" x14ac:dyDescent="0.25">
      <c r="A1773" t="s">
        <v>8</v>
      </c>
      <c r="B1773" t="s">
        <v>9</v>
      </c>
      <c r="C1773">
        <v>221.71</v>
      </c>
      <c r="D1773">
        <f>-2424039 -4859439</f>
        <v>-7283478</v>
      </c>
      <c r="E1773" t="s">
        <v>10</v>
      </c>
      <c r="F1773" t="s">
        <v>11</v>
      </c>
      <c r="G1773" s="1">
        <v>-2424039</v>
      </c>
      <c r="H1773" s="1">
        <v>-4859439</v>
      </c>
    </row>
    <row r="1774" spans="1:8" x14ac:dyDescent="0.25">
      <c r="A1774" t="s">
        <v>8</v>
      </c>
      <c r="B1774" t="s">
        <v>9</v>
      </c>
      <c r="C1774">
        <v>221.72</v>
      </c>
      <c r="D1774">
        <f>-2424048 -4859452</f>
        <v>-7283500</v>
      </c>
      <c r="E1774" t="s">
        <v>10</v>
      </c>
      <c r="F1774" t="s">
        <v>11</v>
      </c>
      <c r="G1774" s="1">
        <v>-2424048</v>
      </c>
      <c r="H1774" s="1">
        <v>-4859452</v>
      </c>
    </row>
    <row r="1775" spans="1:8" x14ac:dyDescent="0.25">
      <c r="A1775" t="s">
        <v>8</v>
      </c>
      <c r="B1775" t="s">
        <v>9</v>
      </c>
      <c r="C1775">
        <v>221.73</v>
      </c>
      <c r="D1775">
        <f>-2424061 -4859466</f>
        <v>-7283527</v>
      </c>
      <c r="E1775" t="s">
        <v>10</v>
      </c>
      <c r="F1775" t="s">
        <v>11</v>
      </c>
      <c r="G1775" s="1">
        <v>-2424061</v>
      </c>
      <c r="H1775" s="1">
        <v>-4859466</v>
      </c>
    </row>
    <row r="1776" spans="1:8" x14ac:dyDescent="0.25">
      <c r="A1776" t="s">
        <v>8</v>
      </c>
      <c r="B1776" t="s">
        <v>9</v>
      </c>
      <c r="C1776">
        <v>221.74</v>
      </c>
      <c r="D1776">
        <f>-2424078 -4859479</f>
        <v>-7283557</v>
      </c>
      <c r="E1776" t="s">
        <v>10</v>
      </c>
      <c r="F1776" t="s">
        <v>11</v>
      </c>
      <c r="G1776" s="1">
        <v>-2424078</v>
      </c>
      <c r="H1776" s="1">
        <v>-4859479</v>
      </c>
    </row>
    <row r="1777" spans="1:8" x14ac:dyDescent="0.25">
      <c r="A1777" t="s">
        <v>8</v>
      </c>
      <c r="B1777" t="s">
        <v>9</v>
      </c>
      <c r="C1777">
        <v>221.75</v>
      </c>
      <c r="D1777">
        <f>-2424099 -485949</f>
        <v>-2910048</v>
      </c>
      <c r="E1777" t="s">
        <v>10</v>
      </c>
      <c r="F1777" t="s">
        <v>11</v>
      </c>
      <c r="G1777" s="1">
        <v>-2424099</v>
      </c>
      <c r="H1777" s="1">
        <v>-485949</v>
      </c>
    </row>
    <row r="1778" spans="1:8" x14ac:dyDescent="0.25">
      <c r="A1778" t="s">
        <v>8</v>
      </c>
      <c r="B1778" t="s">
        <v>9</v>
      </c>
      <c r="C1778">
        <v>221.76</v>
      </c>
      <c r="D1778">
        <f>-2424121 -4859498</f>
        <v>-7283619</v>
      </c>
      <c r="E1778" t="s">
        <v>10</v>
      </c>
      <c r="F1778" t="s">
        <v>11</v>
      </c>
      <c r="G1778" s="1">
        <v>-2424121</v>
      </c>
      <c r="H1778" s="1">
        <v>-4859498</v>
      </c>
    </row>
    <row r="1779" spans="1:8" x14ac:dyDescent="0.25">
      <c r="A1779" t="s">
        <v>8</v>
      </c>
      <c r="B1779" t="s">
        <v>9</v>
      </c>
      <c r="C1779">
        <v>221.77</v>
      </c>
      <c r="D1779">
        <f>-242413 -48595</f>
        <v>-291008</v>
      </c>
      <c r="E1779" t="s">
        <v>10</v>
      </c>
      <c r="F1779" t="s">
        <v>11</v>
      </c>
      <c r="G1779" s="1">
        <v>-242413</v>
      </c>
      <c r="H1779" s="1">
        <v>-48595</v>
      </c>
    </row>
    <row r="1780" spans="1:8" x14ac:dyDescent="0.25">
      <c r="A1780" t="s">
        <v>8</v>
      </c>
      <c r="B1780" t="s">
        <v>9</v>
      </c>
      <c r="C1780">
        <v>221.78</v>
      </c>
      <c r="D1780">
        <f>-2424269 -4859517</f>
        <v>-7283786</v>
      </c>
      <c r="E1780" t="s">
        <v>10</v>
      </c>
      <c r="F1780" t="s">
        <v>11</v>
      </c>
      <c r="G1780" s="1">
        <v>-2424269</v>
      </c>
      <c r="H1780" s="1">
        <v>-4859517</v>
      </c>
    </row>
    <row r="1781" spans="1:8" x14ac:dyDescent="0.25">
      <c r="A1781" t="s">
        <v>8</v>
      </c>
      <c r="B1781" t="s">
        <v>9</v>
      </c>
      <c r="C1781">
        <v>221.79</v>
      </c>
      <c r="D1781">
        <f>-242434 -4859529</f>
        <v>-5101963</v>
      </c>
      <c r="E1781" t="s">
        <v>10</v>
      </c>
      <c r="F1781" t="s">
        <v>11</v>
      </c>
      <c r="G1781" s="1">
        <v>-242434</v>
      </c>
      <c r="H1781" s="1">
        <v>-4859529</v>
      </c>
    </row>
    <row r="1782" spans="1:8" x14ac:dyDescent="0.25">
      <c r="A1782" t="s">
        <v>8</v>
      </c>
      <c r="B1782" t="s">
        <v>9</v>
      </c>
      <c r="C1782">
        <v>221.8</v>
      </c>
      <c r="D1782">
        <f>-2424344 -4859529</f>
        <v>-7283873</v>
      </c>
      <c r="E1782" t="s">
        <v>10</v>
      </c>
      <c r="F1782" t="s">
        <v>11</v>
      </c>
      <c r="G1782" s="1">
        <v>-2424344</v>
      </c>
      <c r="H1782" s="1">
        <v>-4859529</v>
      </c>
    </row>
    <row r="1783" spans="1:8" x14ac:dyDescent="0.25">
      <c r="A1783" t="s">
        <v>8</v>
      </c>
      <c r="B1783" t="s">
        <v>9</v>
      </c>
      <c r="C1783">
        <v>221.81</v>
      </c>
      <c r="D1783">
        <f>-2424357 -4859531</f>
        <v>-7283888</v>
      </c>
      <c r="E1783" t="s">
        <v>10</v>
      </c>
      <c r="F1783" t="s">
        <v>11</v>
      </c>
      <c r="G1783" s="1">
        <v>-2424357</v>
      </c>
      <c r="H1783" s="1">
        <v>-4859531</v>
      </c>
    </row>
    <row r="1784" spans="1:8" x14ac:dyDescent="0.25">
      <c r="A1784" t="s">
        <v>8</v>
      </c>
      <c r="B1784" t="s">
        <v>9</v>
      </c>
      <c r="C1784">
        <v>221.82</v>
      </c>
      <c r="D1784">
        <f>-2424364 -4859531</f>
        <v>-7283895</v>
      </c>
      <c r="E1784" t="s">
        <v>10</v>
      </c>
      <c r="F1784" t="s">
        <v>11</v>
      </c>
      <c r="G1784" s="1">
        <v>-2424364</v>
      </c>
      <c r="H1784" s="1">
        <v>-4859531</v>
      </c>
    </row>
    <row r="1785" spans="1:8" x14ac:dyDescent="0.25">
      <c r="A1785" t="s">
        <v>8</v>
      </c>
      <c r="B1785" t="s">
        <v>9</v>
      </c>
      <c r="C1785">
        <v>221.83</v>
      </c>
      <c r="D1785">
        <f>-2424375 -4859529</f>
        <v>-7283904</v>
      </c>
      <c r="E1785" t="s">
        <v>10</v>
      </c>
      <c r="F1785" t="s">
        <v>11</v>
      </c>
      <c r="G1785" s="1">
        <v>-2424375</v>
      </c>
      <c r="H1785" s="1">
        <v>-4859529</v>
      </c>
    </row>
    <row r="1786" spans="1:8" x14ac:dyDescent="0.25">
      <c r="A1786" t="s">
        <v>8</v>
      </c>
      <c r="B1786" t="s">
        <v>9</v>
      </c>
      <c r="C1786">
        <v>221.84</v>
      </c>
      <c r="D1786">
        <f>-2424379 -4859527</f>
        <v>-7283906</v>
      </c>
      <c r="E1786" t="s">
        <v>10</v>
      </c>
      <c r="F1786" t="s">
        <v>11</v>
      </c>
      <c r="G1786" s="1">
        <v>-2424379</v>
      </c>
      <c r="H1786" s="1">
        <v>-4859527</v>
      </c>
    </row>
    <row r="1787" spans="1:8" x14ac:dyDescent="0.25">
      <c r="A1787" t="s">
        <v>8</v>
      </c>
      <c r="B1787" t="s">
        <v>9</v>
      </c>
      <c r="C1787">
        <v>221.85</v>
      </c>
      <c r="D1787">
        <f>-2424388 -4859524</f>
        <v>-7283912</v>
      </c>
      <c r="E1787" t="s">
        <v>10</v>
      </c>
      <c r="F1787" t="s">
        <v>11</v>
      </c>
      <c r="G1787" s="1">
        <v>-2424388</v>
      </c>
      <c r="H1787" s="1">
        <v>-4859524</v>
      </c>
    </row>
    <row r="1788" spans="1:8" x14ac:dyDescent="0.25">
      <c r="A1788" t="s">
        <v>8</v>
      </c>
      <c r="B1788" t="s">
        <v>9</v>
      </c>
      <c r="C1788">
        <v>221.86</v>
      </c>
      <c r="D1788">
        <f>-2424395 -485952</f>
        <v>-2910347</v>
      </c>
      <c r="E1788" t="s">
        <v>10</v>
      </c>
      <c r="F1788" t="s">
        <v>11</v>
      </c>
      <c r="G1788" s="1">
        <v>-2424395</v>
      </c>
      <c r="H1788" s="1">
        <v>-485952</v>
      </c>
    </row>
    <row r="1789" spans="1:8" x14ac:dyDescent="0.25">
      <c r="A1789" t="s">
        <v>8</v>
      </c>
      <c r="B1789" t="s">
        <v>9</v>
      </c>
      <c r="C1789">
        <v>221.87</v>
      </c>
      <c r="D1789">
        <f>-2424407 -4859511</f>
        <v>-7283918</v>
      </c>
      <c r="E1789" t="s">
        <v>10</v>
      </c>
      <c r="F1789" t="s">
        <v>11</v>
      </c>
      <c r="G1789" s="1">
        <v>-2424407</v>
      </c>
      <c r="H1789" s="1">
        <v>-4859511</v>
      </c>
    </row>
    <row r="1790" spans="1:8" x14ac:dyDescent="0.25">
      <c r="A1790" t="s">
        <v>8</v>
      </c>
      <c r="B1790" t="s">
        <v>9</v>
      </c>
      <c r="C1790">
        <v>221.88</v>
      </c>
      <c r="D1790">
        <f>-2424613 -4859322</f>
        <v>-7283935</v>
      </c>
      <c r="E1790" t="s">
        <v>10</v>
      </c>
      <c r="F1790" t="s">
        <v>11</v>
      </c>
      <c r="G1790" s="1">
        <v>-2424613</v>
      </c>
      <c r="H1790" s="1">
        <v>-4859322</v>
      </c>
    </row>
    <row r="1791" spans="1:8" x14ac:dyDescent="0.25">
      <c r="A1791" t="s">
        <v>8</v>
      </c>
      <c r="B1791" t="s">
        <v>9</v>
      </c>
      <c r="C1791">
        <v>221.89</v>
      </c>
      <c r="D1791">
        <f>-2424621 -4859316</f>
        <v>-7283937</v>
      </c>
      <c r="E1791" t="s">
        <v>10</v>
      </c>
      <c r="F1791" t="s">
        <v>11</v>
      </c>
      <c r="G1791" s="1">
        <v>-2424621</v>
      </c>
      <c r="H1791" s="1">
        <v>-4859316</v>
      </c>
    </row>
    <row r="1792" spans="1:8" x14ac:dyDescent="0.25">
      <c r="A1792" t="s">
        <v>8</v>
      </c>
      <c r="B1792" t="s">
        <v>9</v>
      </c>
      <c r="C1792">
        <v>221.9</v>
      </c>
      <c r="D1792">
        <f>-2424635 -4859309</f>
        <v>-7283944</v>
      </c>
      <c r="E1792" t="s">
        <v>10</v>
      </c>
      <c r="F1792" t="s">
        <v>11</v>
      </c>
      <c r="G1792" s="1">
        <v>-2424635</v>
      </c>
      <c r="H1792" s="1">
        <v>-4859309</v>
      </c>
    </row>
    <row r="1793" spans="1:8" x14ac:dyDescent="0.25">
      <c r="A1793" t="s">
        <v>8</v>
      </c>
      <c r="B1793" t="s">
        <v>9</v>
      </c>
      <c r="C1793">
        <v>221.91</v>
      </c>
      <c r="D1793">
        <f>-2424753 -4859264</f>
        <v>-7284017</v>
      </c>
      <c r="E1793" t="s">
        <v>10</v>
      </c>
      <c r="F1793" t="s">
        <v>11</v>
      </c>
      <c r="G1793" s="1">
        <v>-2424753</v>
      </c>
      <c r="H1793" s="1">
        <v>-4859264</v>
      </c>
    </row>
    <row r="1794" spans="1:8" x14ac:dyDescent="0.25">
      <c r="A1794" t="s">
        <v>8</v>
      </c>
      <c r="B1794" t="s">
        <v>9</v>
      </c>
      <c r="C1794">
        <v>221.92</v>
      </c>
      <c r="D1794">
        <f>-2424772 -4859258</f>
        <v>-7284030</v>
      </c>
      <c r="E1794" t="s">
        <v>10</v>
      </c>
      <c r="F1794" t="s">
        <v>11</v>
      </c>
      <c r="G1794" s="1">
        <v>-2424772</v>
      </c>
      <c r="H1794" s="1">
        <v>-4859258</v>
      </c>
    </row>
    <row r="1795" spans="1:8" x14ac:dyDescent="0.25">
      <c r="A1795" t="s">
        <v>8</v>
      </c>
      <c r="B1795" t="s">
        <v>9</v>
      </c>
      <c r="C1795">
        <v>221.93</v>
      </c>
      <c r="D1795">
        <f>-2424781 -4859256</f>
        <v>-7284037</v>
      </c>
      <c r="E1795" t="s">
        <v>10</v>
      </c>
      <c r="F1795" t="s">
        <v>11</v>
      </c>
      <c r="G1795" s="1">
        <v>-2424781</v>
      </c>
      <c r="H1795" s="1">
        <v>-4859256</v>
      </c>
    </row>
    <row r="1796" spans="1:8" x14ac:dyDescent="0.25">
      <c r="A1796" t="s">
        <v>8</v>
      </c>
      <c r="B1796" t="s">
        <v>9</v>
      </c>
      <c r="C1796">
        <v>221.94</v>
      </c>
      <c r="D1796">
        <f>-2424792 -4859255</f>
        <v>-7284047</v>
      </c>
      <c r="E1796" t="s">
        <v>10</v>
      </c>
      <c r="F1796" t="s">
        <v>11</v>
      </c>
      <c r="G1796" s="1">
        <v>-2424792</v>
      </c>
      <c r="H1796" s="1">
        <v>-4859255</v>
      </c>
    </row>
    <row r="1797" spans="1:8" x14ac:dyDescent="0.25">
      <c r="A1797" t="s">
        <v>8</v>
      </c>
      <c r="B1797" t="s">
        <v>9</v>
      </c>
      <c r="C1797">
        <v>221.95</v>
      </c>
      <c r="D1797">
        <f>-2424806 -4859255</f>
        <v>-7284061</v>
      </c>
      <c r="E1797" t="s">
        <v>10</v>
      </c>
      <c r="F1797" t="s">
        <v>11</v>
      </c>
      <c r="G1797" s="1">
        <v>-2424806</v>
      </c>
      <c r="H1797" s="1">
        <v>-4859255</v>
      </c>
    </row>
    <row r="1798" spans="1:8" x14ac:dyDescent="0.25">
      <c r="A1798" t="s">
        <v>8</v>
      </c>
      <c r="B1798" t="s">
        <v>9</v>
      </c>
      <c r="C1798">
        <v>221.96</v>
      </c>
      <c r="D1798">
        <f>-2424903 -4859267</f>
        <v>-7284170</v>
      </c>
      <c r="E1798" t="s">
        <v>10</v>
      </c>
      <c r="F1798" t="s">
        <v>11</v>
      </c>
      <c r="G1798" s="1">
        <v>-2424903</v>
      </c>
      <c r="H1798" s="1">
        <v>-4859267</v>
      </c>
    </row>
    <row r="1799" spans="1:8" x14ac:dyDescent="0.25">
      <c r="A1799" t="s">
        <v>8</v>
      </c>
      <c r="B1799" t="s">
        <v>9</v>
      </c>
      <c r="C1799">
        <v>221.97</v>
      </c>
      <c r="D1799">
        <f>-2424962 -4859277</f>
        <v>-7284239</v>
      </c>
      <c r="E1799" t="s">
        <v>10</v>
      </c>
      <c r="F1799" t="s">
        <v>11</v>
      </c>
      <c r="G1799" s="1">
        <v>-2424962</v>
      </c>
      <c r="H1799" s="1">
        <v>-4859277</v>
      </c>
    </row>
    <row r="1800" spans="1:8" x14ac:dyDescent="0.25">
      <c r="A1800" t="s">
        <v>8</v>
      </c>
      <c r="B1800" t="s">
        <v>9</v>
      </c>
      <c r="C1800">
        <v>221.98</v>
      </c>
      <c r="D1800">
        <f>-242503 -4859285</f>
        <v>-5101788</v>
      </c>
      <c r="E1800" t="s">
        <v>10</v>
      </c>
      <c r="F1800" t="s">
        <v>11</v>
      </c>
      <c r="G1800" s="1">
        <v>-242503</v>
      </c>
      <c r="H1800" s="1">
        <v>-4859285</v>
      </c>
    </row>
    <row r="1801" spans="1:8" x14ac:dyDescent="0.25">
      <c r="A1801" t="s">
        <v>8</v>
      </c>
      <c r="B1801" t="s">
        <v>9</v>
      </c>
      <c r="C1801">
        <v>221.99</v>
      </c>
      <c r="D1801">
        <f>-2425206 -4859315</f>
        <v>-7284521</v>
      </c>
      <c r="E1801" t="s">
        <v>10</v>
      </c>
      <c r="F1801" t="s">
        <v>11</v>
      </c>
      <c r="G1801" s="1">
        <v>-2425206</v>
      </c>
      <c r="H1801" s="1">
        <v>-4859315</v>
      </c>
    </row>
    <row r="1802" spans="1:8" x14ac:dyDescent="0.25">
      <c r="A1802" t="s">
        <v>8</v>
      </c>
      <c r="B1802" t="s">
        <v>9</v>
      </c>
      <c r="C1802">
        <v>222</v>
      </c>
      <c r="D1802">
        <f>-2425229 -4859323</f>
        <v>-7284552</v>
      </c>
      <c r="E1802" t="s">
        <v>10</v>
      </c>
      <c r="F1802" t="s">
        <v>11</v>
      </c>
      <c r="G1802" s="1">
        <v>-2425229</v>
      </c>
      <c r="H1802" s="1">
        <v>-4859323</v>
      </c>
    </row>
    <row r="1803" spans="1:8" x14ac:dyDescent="0.25">
      <c r="A1803" t="s">
        <v>8</v>
      </c>
      <c r="B1803" t="s">
        <v>9</v>
      </c>
      <c r="C1803">
        <v>222.01</v>
      </c>
      <c r="D1803">
        <f>-242524 -4859329</f>
        <v>-5101853</v>
      </c>
      <c r="E1803" t="s">
        <v>10</v>
      </c>
      <c r="F1803" t="s">
        <v>11</v>
      </c>
      <c r="G1803" s="1">
        <v>-242524</v>
      </c>
      <c r="H1803" s="1">
        <v>-4859329</v>
      </c>
    </row>
    <row r="1804" spans="1:8" x14ac:dyDescent="0.25">
      <c r="A1804" t="s">
        <v>8</v>
      </c>
      <c r="B1804" t="s">
        <v>9</v>
      </c>
      <c r="C1804">
        <v>222.02</v>
      </c>
      <c r="D1804">
        <f>-2425253 -4859339</f>
        <v>-7284592</v>
      </c>
      <c r="E1804" t="s">
        <v>10</v>
      </c>
      <c r="F1804" t="s">
        <v>11</v>
      </c>
      <c r="G1804" s="1">
        <v>-2425253</v>
      </c>
      <c r="H1804" s="1">
        <v>-4859339</v>
      </c>
    </row>
    <row r="1805" spans="1:8" x14ac:dyDescent="0.25">
      <c r="A1805" t="s">
        <v>8</v>
      </c>
      <c r="B1805" t="s">
        <v>9</v>
      </c>
      <c r="C1805">
        <v>222.03</v>
      </c>
      <c r="D1805">
        <f>-2425266 -4859351</f>
        <v>-7284617</v>
      </c>
      <c r="E1805" t="s">
        <v>10</v>
      </c>
      <c r="F1805" t="s">
        <v>11</v>
      </c>
      <c r="G1805" s="1">
        <v>-2425266</v>
      </c>
      <c r="H1805" s="1">
        <v>-4859351</v>
      </c>
    </row>
    <row r="1806" spans="1:8" x14ac:dyDescent="0.25">
      <c r="A1806" t="s">
        <v>8</v>
      </c>
      <c r="B1806" t="s">
        <v>9</v>
      </c>
      <c r="C1806">
        <v>222.04</v>
      </c>
      <c r="D1806">
        <f>-2425281 -4859368</f>
        <v>-7284649</v>
      </c>
      <c r="E1806" t="s">
        <v>10</v>
      </c>
      <c r="F1806" t="s">
        <v>11</v>
      </c>
      <c r="G1806" s="1">
        <v>-2425281</v>
      </c>
      <c r="H1806" s="1">
        <v>-4859368</v>
      </c>
    </row>
    <row r="1807" spans="1:8" x14ac:dyDescent="0.25">
      <c r="A1807" t="s">
        <v>8</v>
      </c>
      <c r="B1807" t="s">
        <v>9</v>
      </c>
      <c r="C1807">
        <v>222.05</v>
      </c>
      <c r="D1807">
        <f>-2425295 -4859393</f>
        <v>-7284688</v>
      </c>
      <c r="E1807" t="s">
        <v>10</v>
      </c>
      <c r="F1807" t="s">
        <v>11</v>
      </c>
      <c r="G1807" s="1">
        <v>-2425295</v>
      </c>
      <c r="H1807" s="1">
        <v>-4859393</v>
      </c>
    </row>
    <row r="1808" spans="1:8" x14ac:dyDescent="0.25">
      <c r="A1808" t="s">
        <v>8</v>
      </c>
      <c r="B1808" t="s">
        <v>9</v>
      </c>
      <c r="C1808">
        <v>222.06</v>
      </c>
      <c r="D1808">
        <f>-2425348 -4859515</f>
        <v>-7284863</v>
      </c>
      <c r="E1808" t="s">
        <v>10</v>
      </c>
      <c r="F1808" t="s">
        <v>11</v>
      </c>
      <c r="G1808" s="1">
        <v>-2425348</v>
      </c>
      <c r="H1808" s="1">
        <v>-4859515</v>
      </c>
    </row>
    <row r="1809" spans="1:8" x14ac:dyDescent="0.25">
      <c r="A1809" t="s">
        <v>8</v>
      </c>
      <c r="B1809" t="s">
        <v>9</v>
      </c>
      <c r="C1809">
        <v>222.07</v>
      </c>
      <c r="D1809">
        <f>-2425373 -485956</f>
        <v>-2911329</v>
      </c>
      <c r="E1809" t="s">
        <v>10</v>
      </c>
      <c r="F1809" t="s">
        <v>11</v>
      </c>
      <c r="G1809" s="1">
        <v>-2425373</v>
      </c>
      <c r="H1809" s="1">
        <v>-485956</v>
      </c>
    </row>
    <row r="1810" spans="1:8" x14ac:dyDescent="0.25">
      <c r="A1810" t="s">
        <v>8</v>
      </c>
      <c r="B1810" t="s">
        <v>9</v>
      </c>
      <c r="C1810">
        <v>222.08</v>
      </c>
      <c r="D1810">
        <f>-2425376 -4859567</f>
        <v>-7284943</v>
      </c>
      <c r="E1810" t="s">
        <v>10</v>
      </c>
      <c r="F1810" t="s">
        <v>11</v>
      </c>
      <c r="G1810" s="1">
        <v>-2425376</v>
      </c>
      <c r="H1810" s="1">
        <v>-4859567</v>
      </c>
    </row>
    <row r="1811" spans="1:8" x14ac:dyDescent="0.25">
      <c r="A1811" t="s">
        <v>8</v>
      </c>
      <c r="B1811" t="s">
        <v>9</v>
      </c>
      <c r="C1811">
        <v>222.09</v>
      </c>
      <c r="D1811">
        <f>-2425391 -485959</f>
        <v>-2911350</v>
      </c>
      <c r="E1811" t="s">
        <v>10</v>
      </c>
      <c r="F1811" t="s">
        <v>11</v>
      </c>
      <c r="G1811" s="1">
        <v>-2425391</v>
      </c>
      <c r="H1811" s="1">
        <v>-485959</v>
      </c>
    </row>
    <row r="1812" spans="1:8" x14ac:dyDescent="0.25">
      <c r="A1812" t="s">
        <v>8</v>
      </c>
      <c r="B1812" t="s">
        <v>9</v>
      </c>
      <c r="C1812">
        <v>222.1</v>
      </c>
      <c r="D1812">
        <f>-2425414 -4859619</f>
        <v>-7285033</v>
      </c>
      <c r="E1812" t="s">
        <v>10</v>
      </c>
      <c r="F1812" t="s">
        <v>11</v>
      </c>
      <c r="G1812" s="1">
        <v>-2425414</v>
      </c>
      <c r="H1812" s="1">
        <v>-4859619</v>
      </c>
    </row>
    <row r="1813" spans="1:8" x14ac:dyDescent="0.25">
      <c r="A1813" t="s">
        <v>8</v>
      </c>
      <c r="B1813" t="s">
        <v>9</v>
      </c>
      <c r="C1813">
        <v>222.11</v>
      </c>
      <c r="D1813">
        <f>-2425485 -4859692</f>
        <v>-7285177</v>
      </c>
      <c r="E1813" t="s">
        <v>10</v>
      </c>
      <c r="F1813" t="s">
        <v>11</v>
      </c>
      <c r="G1813" s="1">
        <v>-2425485</v>
      </c>
      <c r="H1813" s="1">
        <v>-4859692</v>
      </c>
    </row>
    <row r="1814" spans="1:8" x14ac:dyDescent="0.25">
      <c r="A1814" t="s">
        <v>8</v>
      </c>
      <c r="B1814" t="s">
        <v>9</v>
      </c>
      <c r="C1814">
        <v>222.12</v>
      </c>
      <c r="D1814">
        <f>-2425491 -4859696</f>
        <v>-7285187</v>
      </c>
      <c r="E1814" t="s">
        <v>10</v>
      </c>
      <c r="F1814" t="s">
        <v>11</v>
      </c>
      <c r="G1814" s="1">
        <v>-2425491</v>
      </c>
      <c r="H1814" s="1">
        <v>-4859696</v>
      </c>
    </row>
    <row r="1815" spans="1:8" x14ac:dyDescent="0.25">
      <c r="A1815" t="s">
        <v>8</v>
      </c>
      <c r="B1815" t="s">
        <v>9</v>
      </c>
      <c r="C1815">
        <v>222.13</v>
      </c>
      <c r="D1815">
        <f>-2425501 -4859706</f>
        <v>-7285207</v>
      </c>
      <c r="E1815" t="s">
        <v>10</v>
      </c>
      <c r="F1815" t="s">
        <v>11</v>
      </c>
      <c r="G1815" s="1">
        <v>-2425501</v>
      </c>
      <c r="H1815" s="1">
        <v>-4859706</v>
      </c>
    </row>
    <row r="1816" spans="1:8" x14ac:dyDescent="0.25">
      <c r="A1816" t="s">
        <v>8</v>
      </c>
      <c r="B1816" t="s">
        <v>9</v>
      </c>
      <c r="C1816">
        <v>222.14</v>
      </c>
      <c r="D1816">
        <f>-2425509 -485971</f>
        <v>-2911480</v>
      </c>
      <c r="E1816" t="s">
        <v>10</v>
      </c>
      <c r="F1816" t="s">
        <v>11</v>
      </c>
      <c r="G1816" s="1">
        <v>-2425509</v>
      </c>
      <c r="H1816" s="1">
        <v>-485971</v>
      </c>
    </row>
    <row r="1817" spans="1:8" x14ac:dyDescent="0.25">
      <c r="A1817" t="s">
        <v>8</v>
      </c>
      <c r="B1817" t="s">
        <v>9</v>
      </c>
      <c r="C1817">
        <v>222.15</v>
      </c>
      <c r="D1817">
        <f>-2425513 -4859713</f>
        <v>-7285226</v>
      </c>
      <c r="E1817" t="s">
        <v>10</v>
      </c>
      <c r="F1817" t="s">
        <v>11</v>
      </c>
      <c r="G1817" s="1">
        <v>-2425513</v>
      </c>
      <c r="H1817" s="1">
        <v>-4859713</v>
      </c>
    </row>
    <row r="1818" spans="1:8" x14ac:dyDescent="0.25">
      <c r="A1818" t="s">
        <v>8</v>
      </c>
      <c r="B1818" t="s">
        <v>9</v>
      </c>
      <c r="C1818">
        <v>222.16</v>
      </c>
      <c r="D1818">
        <f>-2425618 -4859765</f>
        <v>-7285383</v>
      </c>
      <c r="E1818" t="s">
        <v>10</v>
      </c>
      <c r="F1818" t="s">
        <v>11</v>
      </c>
      <c r="G1818" s="1">
        <v>-2425618</v>
      </c>
      <c r="H1818" s="1">
        <v>-4859765</v>
      </c>
    </row>
    <row r="1819" spans="1:8" x14ac:dyDescent="0.25">
      <c r="A1819" t="s">
        <v>8</v>
      </c>
      <c r="B1819" t="s">
        <v>9</v>
      </c>
      <c r="C1819">
        <v>222.17</v>
      </c>
      <c r="D1819">
        <f>-2425631 -485977</f>
        <v>-2911608</v>
      </c>
      <c r="E1819" t="s">
        <v>10</v>
      </c>
      <c r="F1819" t="s">
        <v>11</v>
      </c>
      <c r="G1819" s="1">
        <v>-2425631</v>
      </c>
      <c r="H1819" s="1">
        <v>-485977</v>
      </c>
    </row>
    <row r="1820" spans="1:8" x14ac:dyDescent="0.25">
      <c r="A1820" t="s">
        <v>8</v>
      </c>
      <c r="B1820" t="s">
        <v>9</v>
      </c>
      <c r="C1820">
        <v>222.18</v>
      </c>
      <c r="D1820">
        <f>-2425635 -4859771</f>
        <v>-7285406</v>
      </c>
      <c r="E1820" t="s">
        <v>10</v>
      </c>
      <c r="F1820" t="s">
        <v>11</v>
      </c>
      <c r="G1820" s="1">
        <v>-2425635</v>
      </c>
      <c r="H1820" s="1">
        <v>-4859771</v>
      </c>
    </row>
    <row r="1821" spans="1:8" x14ac:dyDescent="0.25">
      <c r="A1821" t="s">
        <v>8</v>
      </c>
      <c r="B1821" t="s">
        <v>9</v>
      </c>
      <c r="C1821">
        <v>222.19</v>
      </c>
      <c r="D1821">
        <f>-2425639 -4859773</f>
        <v>-7285412</v>
      </c>
      <c r="E1821" t="s">
        <v>10</v>
      </c>
      <c r="F1821" t="s">
        <v>11</v>
      </c>
      <c r="G1821" s="1">
        <v>-2425639</v>
      </c>
      <c r="H1821" s="1">
        <v>-4859773</v>
      </c>
    </row>
    <row r="1822" spans="1:8" x14ac:dyDescent="0.25">
      <c r="A1822" t="s">
        <v>8</v>
      </c>
      <c r="B1822" t="s">
        <v>9</v>
      </c>
      <c r="C1822">
        <v>222.2</v>
      </c>
      <c r="D1822">
        <f>-2425661 -4859778</f>
        <v>-7285439</v>
      </c>
      <c r="E1822" t="s">
        <v>10</v>
      </c>
      <c r="F1822" t="s">
        <v>11</v>
      </c>
      <c r="G1822" s="1">
        <v>-2425661</v>
      </c>
      <c r="H1822" s="1">
        <v>-4859778</v>
      </c>
    </row>
    <row r="1823" spans="1:8" x14ac:dyDescent="0.25">
      <c r="A1823" t="s">
        <v>8</v>
      </c>
      <c r="B1823" t="s">
        <v>9</v>
      </c>
      <c r="C1823">
        <v>222.21</v>
      </c>
      <c r="D1823">
        <f>-2425667 -4859778</f>
        <v>-7285445</v>
      </c>
      <c r="E1823" t="s">
        <v>10</v>
      </c>
      <c r="F1823" t="s">
        <v>11</v>
      </c>
      <c r="G1823" s="1">
        <v>-2425667</v>
      </c>
      <c r="H1823" s="1">
        <v>-4859778</v>
      </c>
    </row>
    <row r="1824" spans="1:8" x14ac:dyDescent="0.25">
      <c r="A1824" t="s">
        <v>8</v>
      </c>
      <c r="B1824" t="s">
        <v>9</v>
      </c>
      <c r="C1824">
        <v>222.22</v>
      </c>
      <c r="D1824">
        <f>-2425675 -4859779</f>
        <v>-7285454</v>
      </c>
      <c r="E1824" t="s">
        <v>10</v>
      </c>
      <c r="F1824" t="s">
        <v>11</v>
      </c>
      <c r="G1824" s="1">
        <v>-2425675</v>
      </c>
      <c r="H1824" s="1">
        <v>-4859779</v>
      </c>
    </row>
    <row r="1825" spans="1:8" x14ac:dyDescent="0.25">
      <c r="A1825" t="s">
        <v>8</v>
      </c>
      <c r="B1825" t="s">
        <v>9</v>
      </c>
      <c r="C1825">
        <v>222.23</v>
      </c>
      <c r="D1825">
        <f>-2425765 -4859775</f>
        <v>-7285540</v>
      </c>
      <c r="E1825" t="s">
        <v>10</v>
      </c>
      <c r="F1825" t="s">
        <v>11</v>
      </c>
      <c r="G1825" s="1">
        <v>-2425765</v>
      </c>
      <c r="H1825" s="1">
        <v>-4859775</v>
      </c>
    </row>
    <row r="1826" spans="1:8" x14ac:dyDescent="0.25">
      <c r="A1826" t="s">
        <v>8</v>
      </c>
      <c r="B1826" t="s">
        <v>9</v>
      </c>
      <c r="C1826">
        <v>222.24</v>
      </c>
      <c r="D1826">
        <f>-2425802 -4859775</f>
        <v>-7285577</v>
      </c>
      <c r="E1826" t="s">
        <v>10</v>
      </c>
      <c r="F1826" t="s">
        <v>11</v>
      </c>
      <c r="G1826" s="1">
        <v>-2425802</v>
      </c>
      <c r="H1826" s="1">
        <v>-4859775</v>
      </c>
    </row>
    <row r="1827" spans="1:8" x14ac:dyDescent="0.25">
      <c r="A1827" t="s">
        <v>8</v>
      </c>
      <c r="B1827" t="s">
        <v>9</v>
      </c>
      <c r="C1827">
        <v>222.25</v>
      </c>
      <c r="D1827">
        <f>-2425816 -4859778</f>
        <v>-7285594</v>
      </c>
      <c r="E1827" t="s">
        <v>10</v>
      </c>
      <c r="F1827" t="s">
        <v>11</v>
      </c>
      <c r="G1827" s="1">
        <v>-2425816</v>
      </c>
      <c r="H1827" s="1">
        <v>-4859778</v>
      </c>
    </row>
    <row r="1828" spans="1:8" x14ac:dyDescent="0.25">
      <c r="A1828" t="s">
        <v>8</v>
      </c>
      <c r="B1828" t="s">
        <v>9</v>
      </c>
      <c r="C1828">
        <v>222.26</v>
      </c>
      <c r="D1828">
        <f>-2425838 -4859789</f>
        <v>-7285627</v>
      </c>
      <c r="E1828" t="s">
        <v>10</v>
      </c>
      <c r="F1828" t="s">
        <v>11</v>
      </c>
      <c r="G1828" s="1">
        <v>-2425838</v>
      </c>
      <c r="H1828" s="1">
        <v>-4859789</v>
      </c>
    </row>
    <row r="1829" spans="1:8" x14ac:dyDescent="0.25">
      <c r="A1829" t="s">
        <v>8</v>
      </c>
      <c r="B1829" t="s">
        <v>9</v>
      </c>
      <c r="C1829">
        <v>222.27</v>
      </c>
      <c r="D1829">
        <f>-2425842 -4859792</f>
        <v>-7285634</v>
      </c>
      <c r="E1829" t="s">
        <v>10</v>
      </c>
      <c r="F1829" t="s">
        <v>11</v>
      </c>
      <c r="G1829" s="1">
        <v>-2425842</v>
      </c>
      <c r="H1829" s="1">
        <v>-4859792</v>
      </c>
    </row>
    <row r="1830" spans="1:8" x14ac:dyDescent="0.25">
      <c r="A1830" t="s">
        <v>8</v>
      </c>
      <c r="B1830" t="s">
        <v>9</v>
      </c>
      <c r="C1830">
        <v>222.28</v>
      </c>
      <c r="D1830">
        <f>-2425846 -4859794</f>
        <v>-7285640</v>
      </c>
      <c r="E1830" t="s">
        <v>10</v>
      </c>
      <c r="F1830" t="s">
        <v>11</v>
      </c>
      <c r="G1830" s="1">
        <v>-2425846</v>
      </c>
      <c r="H1830" s="1">
        <v>-4859794</v>
      </c>
    </row>
    <row r="1831" spans="1:8" x14ac:dyDescent="0.25">
      <c r="A1831" t="s">
        <v>8</v>
      </c>
      <c r="B1831" t="s">
        <v>9</v>
      </c>
      <c r="C1831">
        <v>222.29</v>
      </c>
      <c r="D1831">
        <f>-2425853 -4859801</f>
        <v>-7285654</v>
      </c>
      <c r="E1831" t="s">
        <v>10</v>
      </c>
      <c r="F1831" t="s">
        <v>11</v>
      </c>
      <c r="G1831" s="1">
        <v>-2425853</v>
      </c>
      <c r="H1831" s="1">
        <v>-4859801</v>
      </c>
    </row>
    <row r="1832" spans="1:8" x14ac:dyDescent="0.25">
      <c r="A1832" t="s">
        <v>8</v>
      </c>
      <c r="B1832" t="s">
        <v>9</v>
      </c>
      <c r="C1832">
        <v>222.3</v>
      </c>
      <c r="D1832">
        <f>-2425856 -4859803</f>
        <v>-7285659</v>
      </c>
      <c r="E1832" t="s">
        <v>10</v>
      </c>
      <c r="F1832" t="s">
        <v>11</v>
      </c>
      <c r="G1832" s="1">
        <v>-2425856</v>
      </c>
      <c r="H1832" s="1">
        <v>-4859803</v>
      </c>
    </row>
    <row r="1833" spans="1:8" x14ac:dyDescent="0.25">
      <c r="A1833" t="s">
        <v>8</v>
      </c>
      <c r="B1833" t="s">
        <v>9</v>
      </c>
      <c r="C1833">
        <v>222.31</v>
      </c>
      <c r="D1833">
        <f>-2425865 -4859814</f>
        <v>-7285679</v>
      </c>
      <c r="E1833" t="s">
        <v>10</v>
      </c>
      <c r="F1833" t="s">
        <v>11</v>
      </c>
      <c r="G1833" s="1">
        <v>-2425865</v>
      </c>
      <c r="H1833" s="1">
        <v>-4859814</v>
      </c>
    </row>
    <row r="1834" spans="1:8" x14ac:dyDescent="0.25">
      <c r="A1834" t="s">
        <v>8</v>
      </c>
      <c r="B1834" t="s">
        <v>9</v>
      </c>
      <c r="C1834">
        <v>222.32</v>
      </c>
      <c r="D1834">
        <f>-2425875 -485983</f>
        <v>-2911858</v>
      </c>
      <c r="E1834" t="s">
        <v>10</v>
      </c>
      <c r="F1834" t="s">
        <v>11</v>
      </c>
      <c r="G1834" s="1">
        <v>-2425875</v>
      </c>
      <c r="H1834" s="1">
        <v>-485983</v>
      </c>
    </row>
    <row r="1835" spans="1:8" x14ac:dyDescent="0.25">
      <c r="A1835" t="s">
        <v>8</v>
      </c>
      <c r="B1835" t="s">
        <v>9</v>
      </c>
      <c r="C1835">
        <v>222.33</v>
      </c>
      <c r="D1835">
        <f>-2425965 -4860016</f>
        <v>-7285981</v>
      </c>
      <c r="E1835" t="s">
        <v>10</v>
      </c>
      <c r="F1835" t="s">
        <v>11</v>
      </c>
      <c r="G1835" s="1">
        <v>-2425965</v>
      </c>
      <c r="H1835" s="1">
        <v>-4860016</v>
      </c>
    </row>
    <row r="1836" spans="1:8" x14ac:dyDescent="0.25">
      <c r="A1836" t="s">
        <v>8</v>
      </c>
      <c r="B1836" t="s">
        <v>9</v>
      </c>
      <c r="C1836">
        <v>222.34</v>
      </c>
      <c r="D1836">
        <f>-2425974 -4860032</f>
        <v>-7286006</v>
      </c>
      <c r="E1836" t="s">
        <v>10</v>
      </c>
      <c r="F1836" t="s">
        <v>11</v>
      </c>
      <c r="G1836" s="1">
        <v>-2425974</v>
      </c>
      <c r="H1836" s="1">
        <v>-4860032</v>
      </c>
    </row>
    <row r="1837" spans="1:8" x14ac:dyDescent="0.25">
      <c r="A1837" t="s">
        <v>8</v>
      </c>
      <c r="B1837" t="s">
        <v>9</v>
      </c>
      <c r="C1837">
        <v>222.35</v>
      </c>
      <c r="D1837">
        <f>-2425977 -4860036</f>
        <v>-7286013</v>
      </c>
      <c r="E1837" t="s">
        <v>10</v>
      </c>
      <c r="F1837" t="s">
        <v>11</v>
      </c>
      <c r="G1837" s="1">
        <v>-2425977</v>
      </c>
      <c r="H1837" s="1">
        <v>-4860036</v>
      </c>
    </row>
    <row r="1838" spans="1:8" x14ac:dyDescent="0.25">
      <c r="A1838" t="s">
        <v>8</v>
      </c>
      <c r="B1838" t="s">
        <v>9</v>
      </c>
      <c r="C1838">
        <v>222.36</v>
      </c>
      <c r="D1838">
        <f>-2425988 -4860055</f>
        <v>-7286043</v>
      </c>
      <c r="E1838" t="s">
        <v>10</v>
      </c>
      <c r="F1838" t="s">
        <v>11</v>
      </c>
      <c r="G1838" s="1">
        <v>-2425988</v>
      </c>
      <c r="H1838" s="1">
        <v>-4860055</v>
      </c>
    </row>
    <row r="1839" spans="1:8" x14ac:dyDescent="0.25">
      <c r="A1839" t="s">
        <v>8</v>
      </c>
      <c r="B1839" t="s">
        <v>9</v>
      </c>
      <c r="C1839">
        <v>222.37</v>
      </c>
      <c r="D1839">
        <f>-2425993 -4860062</f>
        <v>-7286055</v>
      </c>
      <c r="E1839" t="s">
        <v>10</v>
      </c>
      <c r="F1839" t="s">
        <v>11</v>
      </c>
      <c r="G1839" s="1">
        <v>-2425993</v>
      </c>
      <c r="H1839" s="1">
        <v>-4860062</v>
      </c>
    </row>
    <row r="1840" spans="1:8" x14ac:dyDescent="0.25">
      <c r="A1840" t="s">
        <v>8</v>
      </c>
      <c r="B1840" t="s">
        <v>9</v>
      </c>
      <c r="C1840">
        <v>222.38</v>
      </c>
      <c r="D1840">
        <f>-2426149 -4860229</f>
        <v>-7286378</v>
      </c>
      <c r="E1840" t="s">
        <v>10</v>
      </c>
      <c r="F1840" t="s">
        <v>11</v>
      </c>
      <c r="G1840" s="1">
        <v>-2426149</v>
      </c>
      <c r="H1840" s="1">
        <v>-4860229</v>
      </c>
    </row>
    <row r="1841" spans="1:8" x14ac:dyDescent="0.25">
      <c r="A1841" t="s">
        <v>8</v>
      </c>
      <c r="B1841" t="s">
        <v>9</v>
      </c>
      <c r="C1841">
        <v>222.39</v>
      </c>
      <c r="D1841">
        <f>-2426245 -4860338</f>
        <v>-7286583</v>
      </c>
      <c r="E1841" t="s">
        <v>10</v>
      </c>
      <c r="F1841" t="s">
        <v>11</v>
      </c>
      <c r="G1841" s="1">
        <v>-2426245</v>
      </c>
      <c r="H1841" s="1">
        <v>-4860338</v>
      </c>
    </row>
    <row r="1842" spans="1:8" x14ac:dyDescent="0.25">
      <c r="A1842" t="s">
        <v>8</v>
      </c>
      <c r="B1842" t="s">
        <v>9</v>
      </c>
      <c r="C1842">
        <v>222.4</v>
      </c>
      <c r="D1842">
        <f>-2426267 -486036</f>
        <v>-2912303</v>
      </c>
      <c r="E1842" t="s">
        <v>10</v>
      </c>
      <c r="F1842" t="s">
        <v>11</v>
      </c>
      <c r="G1842" s="1">
        <v>-2426267</v>
      </c>
      <c r="H1842" s="1">
        <v>-486036</v>
      </c>
    </row>
    <row r="1843" spans="1:8" x14ac:dyDescent="0.25">
      <c r="A1843" t="s">
        <v>8</v>
      </c>
      <c r="B1843" t="s">
        <v>9</v>
      </c>
      <c r="C1843">
        <v>222.41</v>
      </c>
      <c r="D1843">
        <f>-2426278 -4860373</f>
        <v>-7286651</v>
      </c>
      <c r="E1843" t="s">
        <v>10</v>
      </c>
      <c r="F1843" t="s">
        <v>11</v>
      </c>
      <c r="G1843" s="1">
        <v>-2426278</v>
      </c>
      <c r="H1843" s="1">
        <v>-4860373</v>
      </c>
    </row>
    <row r="1844" spans="1:8" x14ac:dyDescent="0.25">
      <c r="A1844" t="s">
        <v>8</v>
      </c>
      <c r="B1844" t="s">
        <v>9</v>
      </c>
      <c r="C1844">
        <v>222.42</v>
      </c>
      <c r="D1844">
        <f>-2426279 -4860376</f>
        <v>-7286655</v>
      </c>
      <c r="E1844" t="s">
        <v>10</v>
      </c>
      <c r="F1844" t="s">
        <v>11</v>
      </c>
      <c r="G1844" s="1">
        <v>-2426279</v>
      </c>
      <c r="H1844" s="1">
        <v>-4860376</v>
      </c>
    </row>
    <row r="1845" spans="1:8" x14ac:dyDescent="0.25">
      <c r="A1845" t="s">
        <v>8</v>
      </c>
      <c r="B1845" t="s">
        <v>9</v>
      </c>
      <c r="C1845">
        <v>222.43</v>
      </c>
      <c r="D1845">
        <f>-2426284 -4860383</f>
        <v>-7286667</v>
      </c>
      <c r="E1845" t="s">
        <v>10</v>
      </c>
      <c r="F1845" t="s">
        <v>11</v>
      </c>
      <c r="G1845" s="1">
        <v>-2426284</v>
      </c>
      <c r="H1845" s="1">
        <v>-4860383</v>
      </c>
    </row>
    <row r="1846" spans="1:8" x14ac:dyDescent="0.25">
      <c r="A1846" t="s">
        <v>8</v>
      </c>
      <c r="B1846" t="s">
        <v>9</v>
      </c>
      <c r="C1846">
        <v>222.44</v>
      </c>
      <c r="D1846">
        <f>-2426288 -4860392</f>
        <v>-7286680</v>
      </c>
      <c r="E1846" t="s">
        <v>10</v>
      </c>
      <c r="F1846" t="s">
        <v>11</v>
      </c>
      <c r="G1846" s="1">
        <v>-2426288</v>
      </c>
      <c r="H1846" s="1">
        <v>-4860392</v>
      </c>
    </row>
    <row r="1847" spans="1:8" x14ac:dyDescent="0.25">
      <c r="A1847" t="s">
        <v>8</v>
      </c>
      <c r="B1847" t="s">
        <v>9</v>
      </c>
      <c r="C1847">
        <v>222.45</v>
      </c>
      <c r="D1847">
        <f>-2426289 -4860392</f>
        <v>-7286681</v>
      </c>
      <c r="E1847" t="s">
        <v>10</v>
      </c>
      <c r="F1847" t="s">
        <v>11</v>
      </c>
      <c r="G1847" s="1">
        <v>-2426289</v>
      </c>
      <c r="H1847" s="1">
        <v>-4860392</v>
      </c>
    </row>
    <row r="1848" spans="1:8" x14ac:dyDescent="0.25">
      <c r="A1848" t="s">
        <v>8</v>
      </c>
      <c r="B1848" t="s">
        <v>9</v>
      </c>
      <c r="C1848">
        <v>222.46</v>
      </c>
      <c r="D1848">
        <f>-24263 -4860418</f>
        <v>-4884681</v>
      </c>
      <c r="E1848" t="s">
        <v>10</v>
      </c>
      <c r="F1848" t="s">
        <v>11</v>
      </c>
      <c r="G1848" s="1">
        <v>-24263</v>
      </c>
      <c r="H1848" s="1">
        <v>-4860418</v>
      </c>
    </row>
    <row r="1849" spans="1:8" x14ac:dyDescent="0.25">
      <c r="A1849" t="s">
        <v>8</v>
      </c>
      <c r="B1849" t="s">
        <v>9</v>
      </c>
      <c r="C1849">
        <v>222.47</v>
      </c>
      <c r="D1849">
        <f>-2426317 -4860469</f>
        <v>-7286786</v>
      </c>
      <c r="E1849" t="s">
        <v>10</v>
      </c>
      <c r="F1849" t="s">
        <v>11</v>
      </c>
      <c r="G1849" s="1">
        <v>-2426317</v>
      </c>
      <c r="H1849" s="1">
        <v>-4860469</v>
      </c>
    </row>
    <row r="1850" spans="1:8" x14ac:dyDescent="0.25">
      <c r="A1850" t="s">
        <v>8</v>
      </c>
      <c r="B1850" t="s">
        <v>9</v>
      </c>
      <c r="C1850">
        <v>222.48</v>
      </c>
      <c r="D1850">
        <f>-242635 -4860553</f>
        <v>-5103188</v>
      </c>
      <c r="E1850" t="s">
        <v>10</v>
      </c>
      <c r="F1850" t="s">
        <v>11</v>
      </c>
      <c r="G1850" s="1">
        <v>-242635</v>
      </c>
      <c r="H1850" s="1">
        <v>-4860553</v>
      </c>
    </row>
    <row r="1851" spans="1:8" x14ac:dyDescent="0.25">
      <c r="A1851" t="s">
        <v>8</v>
      </c>
      <c r="B1851" t="s">
        <v>9</v>
      </c>
      <c r="C1851">
        <v>222.49</v>
      </c>
      <c r="D1851">
        <f>-2426372 -4860588</f>
        <v>-7286960</v>
      </c>
      <c r="E1851" t="s">
        <v>10</v>
      </c>
      <c r="F1851" t="s">
        <v>11</v>
      </c>
      <c r="G1851" s="1">
        <v>-2426372</v>
      </c>
      <c r="H1851" s="1">
        <v>-4860588</v>
      </c>
    </row>
    <row r="1852" spans="1:8" x14ac:dyDescent="0.25">
      <c r="A1852" t="s">
        <v>8</v>
      </c>
      <c r="B1852" t="s">
        <v>9</v>
      </c>
      <c r="C1852">
        <v>222.5</v>
      </c>
      <c r="D1852">
        <f>-242663 -4860929</f>
        <v>-5103592</v>
      </c>
      <c r="E1852" t="s">
        <v>10</v>
      </c>
      <c r="F1852" t="s">
        <v>11</v>
      </c>
      <c r="G1852" s="1">
        <v>-242663</v>
      </c>
      <c r="H1852" s="1">
        <v>-4860929</v>
      </c>
    </row>
    <row r="1853" spans="1:8" x14ac:dyDescent="0.25">
      <c r="A1853" t="s">
        <v>8</v>
      </c>
      <c r="B1853" t="s">
        <v>9</v>
      </c>
      <c r="C1853">
        <v>222.51</v>
      </c>
      <c r="D1853">
        <f>-2426637 -4860937</f>
        <v>-7287574</v>
      </c>
      <c r="E1853" t="s">
        <v>10</v>
      </c>
      <c r="F1853" t="s">
        <v>11</v>
      </c>
      <c r="G1853" s="1">
        <v>-2426637</v>
      </c>
      <c r="H1853" s="1">
        <v>-4860937</v>
      </c>
    </row>
    <row r="1854" spans="1:8" x14ac:dyDescent="0.25">
      <c r="A1854" t="s">
        <v>8</v>
      </c>
      <c r="B1854" t="s">
        <v>9</v>
      </c>
      <c r="C1854">
        <v>222.52</v>
      </c>
      <c r="D1854">
        <f>-2426663 -4860961</f>
        <v>-7287624</v>
      </c>
      <c r="E1854" t="s">
        <v>10</v>
      </c>
      <c r="F1854" t="s">
        <v>11</v>
      </c>
      <c r="G1854" s="1">
        <v>-2426663</v>
      </c>
      <c r="H1854" s="1">
        <v>-4860961</v>
      </c>
    </row>
    <row r="1855" spans="1:8" x14ac:dyDescent="0.25">
      <c r="A1855" t="s">
        <v>8</v>
      </c>
      <c r="B1855" t="s">
        <v>9</v>
      </c>
      <c r="C1855">
        <v>222.53</v>
      </c>
      <c r="D1855">
        <f>-2426789 -4861066</f>
        <v>-7287855</v>
      </c>
      <c r="E1855" t="s">
        <v>10</v>
      </c>
      <c r="F1855" t="s">
        <v>11</v>
      </c>
      <c r="G1855" s="1">
        <v>-2426789</v>
      </c>
      <c r="H1855" s="1">
        <v>-4861066</v>
      </c>
    </row>
    <row r="1856" spans="1:8" x14ac:dyDescent="0.25">
      <c r="A1856" t="s">
        <v>8</v>
      </c>
      <c r="B1856" t="s">
        <v>9</v>
      </c>
      <c r="C1856">
        <v>222.54</v>
      </c>
      <c r="D1856">
        <f>-2426811 -4861088</f>
        <v>-7287899</v>
      </c>
      <c r="E1856" t="s">
        <v>10</v>
      </c>
      <c r="F1856" t="s">
        <v>11</v>
      </c>
      <c r="G1856" s="1">
        <v>-2426811</v>
      </c>
      <c r="H1856" s="1">
        <v>-4861088</v>
      </c>
    </row>
    <row r="1857" spans="1:8" x14ac:dyDescent="0.25">
      <c r="A1857" t="s">
        <v>8</v>
      </c>
      <c r="B1857" t="s">
        <v>9</v>
      </c>
      <c r="C1857">
        <v>222.55</v>
      </c>
      <c r="D1857">
        <f>-2426953 -4861274</f>
        <v>-7288227</v>
      </c>
      <c r="E1857" t="s">
        <v>10</v>
      </c>
      <c r="F1857" t="s">
        <v>11</v>
      </c>
      <c r="G1857" s="1">
        <v>-2426953</v>
      </c>
      <c r="H1857" s="1">
        <v>-4861274</v>
      </c>
    </row>
    <row r="1858" spans="1:8" x14ac:dyDescent="0.25">
      <c r="A1858" t="s">
        <v>8</v>
      </c>
      <c r="B1858" t="s">
        <v>9</v>
      </c>
      <c r="C1858">
        <v>222.56</v>
      </c>
      <c r="D1858">
        <f>-2426998 -4861339</f>
        <v>-7288337</v>
      </c>
      <c r="E1858" t="s">
        <v>10</v>
      </c>
      <c r="F1858" t="s">
        <v>11</v>
      </c>
      <c r="G1858" s="1">
        <v>-2426998</v>
      </c>
      <c r="H1858" s="1">
        <v>-4861339</v>
      </c>
    </row>
    <row r="1859" spans="1:8" x14ac:dyDescent="0.25">
      <c r="A1859" t="s">
        <v>8</v>
      </c>
      <c r="B1859" t="s">
        <v>9</v>
      </c>
      <c r="C1859">
        <v>222.57</v>
      </c>
      <c r="D1859">
        <f>-2427018 -4861362</f>
        <v>-7288380</v>
      </c>
      <c r="E1859" t="s">
        <v>10</v>
      </c>
      <c r="F1859" t="s">
        <v>11</v>
      </c>
      <c r="G1859" s="1">
        <v>-2427018</v>
      </c>
      <c r="H1859" s="1">
        <v>-4861362</v>
      </c>
    </row>
    <row r="1860" spans="1:8" x14ac:dyDescent="0.25">
      <c r="A1860" t="s">
        <v>8</v>
      </c>
      <c r="B1860" t="s">
        <v>9</v>
      </c>
      <c r="C1860">
        <v>222.58</v>
      </c>
      <c r="D1860">
        <f>-2427039 -486139</f>
        <v>-2913178</v>
      </c>
      <c r="E1860" t="s">
        <v>10</v>
      </c>
      <c r="F1860" t="s">
        <v>11</v>
      </c>
      <c r="G1860" s="1">
        <v>-2427039</v>
      </c>
      <c r="H1860" s="1">
        <v>-486139</v>
      </c>
    </row>
    <row r="1861" spans="1:8" x14ac:dyDescent="0.25">
      <c r="A1861" t="s">
        <v>8</v>
      </c>
      <c r="B1861" t="s">
        <v>9</v>
      </c>
      <c r="C1861">
        <v>222.59</v>
      </c>
      <c r="D1861">
        <f>-2427045 -4861405</f>
        <v>-7288450</v>
      </c>
      <c r="E1861" t="s">
        <v>10</v>
      </c>
      <c r="F1861" t="s">
        <v>11</v>
      </c>
      <c r="G1861" s="1">
        <v>-2427045</v>
      </c>
      <c r="H1861" s="1">
        <v>-4861405</v>
      </c>
    </row>
    <row r="1862" spans="1:8" x14ac:dyDescent="0.25">
      <c r="A1862" t="s">
        <v>8</v>
      </c>
      <c r="B1862" t="s">
        <v>9</v>
      </c>
      <c r="C1862">
        <v>222.6</v>
      </c>
      <c r="D1862">
        <f>-2427049 -4861421</f>
        <v>-7288470</v>
      </c>
      <c r="E1862" t="s">
        <v>10</v>
      </c>
      <c r="F1862" t="s">
        <v>11</v>
      </c>
      <c r="G1862" s="1">
        <v>-2427049</v>
      </c>
      <c r="H1862" s="1">
        <v>-4861421</v>
      </c>
    </row>
    <row r="1863" spans="1:8" x14ac:dyDescent="0.25">
      <c r="A1863" t="s">
        <v>8</v>
      </c>
      <c r="B1863" t="s">
        <v>9</v>
      </c>
      <c r="C1863">
        <v>222.61</v>
      </c>
      <c r="D1863">
        <f>-2427055 -486148</f>
        <v>-2913203</v>
      </c>
      <c r="E1863" t="s">
        <v>10</v>
      </c>
      <c r="F1863" t="s">
        <v>11</v>
      </c>
      <c r="G1863" s="1">
        <v>-2427055</v>
      </c>
      <c r="H1863" s="1">
        <v>-486148</v>
      </c>
    </row>
    <row r="1864" spans="1:8" x14ac:dyDescent="0.25">
      <c r="A1864" t="s">
        <v>8</v>
      </c>
      <c r="B1864" t="s">
        <v>9</v>
      </c>
      <c r="C1864">
        <v>222.62</v>
      </c>
      <c r="D1864">
        <f>-2427058 -4861494</f>
        <v>-7288552</v>
      </c>
      <c r="E1864" t="s">
        <v>10</v>
      </c>
      <c r="F1864" t="s">
        <v>11</v>
      </c>
      <c r="G1864" s="1">
        <v>-2427058</v>
      </c>
      <c r="H1864" s="1">
        <v>-4861494</v>
      </c>
    </row>
    <row r="1865" spans="1:8" x14ac:dyDescent="0.25">
      <c r="A1865" t="s">
        <v>8</v>
      </c>
      <c r="B1865" t="s">
        <v>9</v>
      </c>
      <c r="C1865">
        <v>222.63</v>
      </c>
      <c r="D1865">
        <f>-2427063 -4861505</f>
        <v>-7288568</v>
      </c>
      <c r="E1865" t="s">
        <v>10</v>
      </c>
      <c r="F1865" t="s">
        <v>11</v>
      </c>
      <c r="G1865" s="1">
        <v>-2427063</v>
      </c>
      <c r="H1865" s="1">
        <v>-4861505</v>
      </c>
    </row>
    <row r="1866" spans="1:8" x14ac:dyDescent="0.25">
      <c r="A1866" t="s">
        <v>8</v>
      </c>
      <c r="B1866" t="s">
        <v>9</v>
      </c>
      <c r="C1866">
        <v>222.64</v>
      </c>
      <c r="D1866">
        <f>-2427077 -4861525</f>
        <v>-7288602</v>
      </c>
      <c r="E1866" t="s">
        <v>10</v>
      </c>
      <c r="F1866" t="s">
        <v>11</v>
      </c>
      <c r="G1866" s="1">
        <v>-2427077</v>
      </c>
      <c r="H1866" s="1">
        <v>-4861525</v>
      </c>
    </row>
    <row r="1867" spans="1:8" x14ac:dyDescent="0.25">
      <c r="A1867" t="s">
        <v>8</v>
      </c>
      <c r="B1867" t="s">
        <v>9</v>
      </c>
      <c r="C1867">
        <v>222.65</v>
      </c>
      <c r="D1867">
        <f>-2427172 -4861604</f>
        <v>-7288776</v>
      </c>
      <c r="E1867" t="s">
        <v>10</v>
      </c>
      <c r="F1867" t="s">
        <v>11</v>
      </c>
      <c r="G1867" s="1">
        <v>-2427172</v>
      </c>
      <c r="H1867" s="1">
        <v>-4861604</v>
      </c>
    </row>
    <row r="1868" spans="1:8" x14ac:dyDescent="0.25">
      <c r="A1868" t="s">
        <v>8</v>
      </c>
      <c r="B1868" t="s">
        <v>9</v>
      </c>
      <c r="C1868">
        <v>222.66</v>
      </c>
      <c r="D1868">
        <f>-2427187 -4861615</f>
        <v>-7288802</v>
      </c>
      <c r="E1868" t="s">
        <v>10</v>
      </c>
      <c r="F1868" t="s">
        <v>11</v>
      </c>
      <c r="G1868" s="1">
        <v>-2427187</v>
      </c>
      <c r="H1868" s="1">
        <v>-4861615</v>
      </c>
    </row>
    <row r="1869" spans="1:8" x14ac:dyDescent="0.25">
      <c r="A1869" t="s">
        <v>8</v>
      </c>
      <c r="B1869" t="s">
        <v>9</v>
      </c>
      <c r="C1869">
        <v>222.67</v>
      </c>
      <c r="D1869">
        <f>-2427203 -4861625</f>
        <v>-7288828</v>
      </c>
      <c r="E1869" t="s">
        <v>10</v>
      </c>
      <c r="F1869" t="s">
        <v>11</v>
      </c>
      <c r="G1869" s="1">
        <v>-2427203</v>
      </c>
      <c r="H1869" s="1">
        <v>-4861625</v>
      </c>
    </row>
    <row r="1870" spans="1:8" x14ac:dyDescent="0.25">
      <c r="A1870" t="s">
        <v>8</v>
      </c>
      <c r="B1870" t="s">
        <v>9</v>
      </c>
      <c r="C1870">
        <v>222.68</v>
      </c>
      <c r="D1870">
        <f>-242722 -4861634</f>
        <v>-5104356</v>
      </c>
      <c r="E1870" t="s">
        <v>10</v>
      </c>
      <c r="F1870" t="s">
        <v>11</v>
      </c>
      <c r="G1870" s="1">
        <v>-242722</v>
      </c>
      <c r="H1870" s="1">
        <v>-4861634</v>
      </c>
    </row>
    <row r="1871" spans="1:8" x14ac:dyDescent="0.25">
      <c r="A1871" t="s">
        <v>8</v>
      </c>
      <c r="B1871" t="s">
        <v>9</v>
      </c>
      <c r="C1871">
        <v>222.69</v>
      </c>
      <c r="D1871">
        <f>-2427237 -4861641</f>
        <v>-7288878</v>
      </c>
      <c r="E1871" t="s">
        <v>10</v>
      </c>
      <c r="F1871" t="s">
        <v>11</v>
      </c>
      <c r="G1871" s="1">
        <v>-2427237</v>
      </c>
      <c r="H1871" s="1">
        <v>-4861641</v>
      </c>
    </row>
    <row r="1872" spans="1:8" x14ac:dyDescent="0.25">
      <c r="A1872" t="s">
        <v>8</v>
      </c>
      <c r="B1872" t="s">
        <v>9</v>
      </c>
      <c r="C1872">
        <v>222.7</v>
      </c>
      <c r="D1872">
        <f>-2427475 -4861725</f>
        <v>-7289200</v>
      </c>
      <c r="E1872" t="s">
        <v>10</v>
      </c>
      <c r="F1872" t="s">
        <v>11</v>
      </c>
      <c r="G1872" s="1">
        <v>-2427475</v>
      </c>
      <c r="H1872" s="1">
        <v>-4861725</v>
      </c>
    </row>
    <row r="1873" spans="1:8" x14ac:dyDescent="0.25">
      <c r="A1873" t="s">
        <v>8</v>
      </c>
      <c r="B1873" t="s">
        <v>9</v>
      </c>
      <c r="C1873">
        <v>222.71</v>
      </c>
      <c r="D1873">
        <f>-2427521 -4861739</f>
        <v>-7289260</v>
      </c>
      <c r="E1873" t="s">
        <v>10</v>
      </c>
      <c r="F1873" t="s">
        <v>11</v>
      </c>
      <c r="G1873" s="1">
        <v>-2427521</v>
      </c>
      <c r="H1873" s="1">
        <v>-4861739</v>
      </c>
    </row>
    <row r="1874" spans="1:8" x14ac:dyDescent="0.25">
      <c r="A1874" t="s">
        <v>8</v>
      </c>
      <c r="B1874" t="s">
        <v>9</v>
      </c>
      <c r="C1874">
        <v>222.72</v>
      </c>
      <c r="D1874">
        <f>-2427581 -486176</f>
        <v>-2913757</v>
      </c>
      <c r="E1874" t="s">
        <v>10</v>
      </c>
      <c r="F1874" t="s">
        <v>11</v>
      </c>
      <c r="G1874" s="1">
        <v>-2427581</v>
      </c>
      <c r="H1874" s="1">
        <v>-486176</v>
      </c>
    </row>
    <row r="1875" spans="1:8" x14ac:dyDescent="0.25">
      <c r="A1875" t="s">
        <v>8</v>
      </c>
      <c r="B1875" t="s">
        <v>9</v>
      </c>
      <c r="C1875">
        <v>222.73</v>
      </c>
      <c r="D1875">
        <f>-2427611 -4861776</f>
        <v>-7289387</v>
      </c>
      <c r="E1875" t="s">
        <v>10</v>
      </c>
      <c r="F1875" t="s">
        <v>11</v>
      </c>
      <c r="G1875" s="1">
        <v>-2427611</v>
      </c>
      <c r="H1875" s="1">
        <v>-4861776</v>
      </c>
    </row>
    <row r="1876" spans="1:8" x14ac:dyDescent="0.25">
      <c r="A1876" t="s">
        <v>8</v>
      </c>
      <c r="B1876" t="s">
        <v>9</v>
      </c>
      <c r="C1876">
        <v>222.74</v>
      </c>
      <c r="D1876">
        <f>-2427622 -4861783</f>
        <v>-7289405</v>
      </c>
      <c r="E1876" t="s">
        <v>10</v>
      </c>
      <c r="F1876" t="s">
        <v>11</v>
      </c>
      <c r="G1876" s="1">
        <v>-2427622</v>
      </c>
      <c r="H1876" s="1">
        <v>-4861783</v>
      </c>
    </row>
    <row r="1877" spans="1:8" x14ac:dyDescent="0.25">
      <c r="A1877" t="s">
        <v>8</v>
      </c>
      <c r="B1877" t="s">
        <v>9</v>
      </c>
      <c r="C1877">
        <v>222.75</v>
      </c>
      <c r="D1877">
        <f>-2427644 -48618</f>
        <v>-2476262</v>
      </c>
      <c r="E1877" t="s">
        <v>10</v>
      </c>
      <c r="F1877" t="s">
        <v>11</v>
      </c>
      <c r="G1877" s="1">
        <v>-2427644</v>
      </c>
      <c r="H1877" s="1">
        <v>-48618</v>
      </c>
    </row>
    <row r="1878" spans="1:8" x14ac:dyDescent="0.25">
      <c r="A1878" t="s">
        <v>8</v>
      </c>
      <c r="B1878" t="s">
        <v>9</v>
      </c>
      <c r="C1878">
        <v>222.76</v>
      </c>
      <c r="D1878">
        <f>-2427748 -4861873</f>
        <v>-7289621</v>
      </c>
      <c r="E1878" t="s">
        <v>10</v>
      </c>
      <c r="F1878" t="s">
        <v>11</v>
      </c>
      <c r="G1878" s="1">
        <v>-2427748</v>
      </c>
      <c r="H1878" s="1">
        <v>-4861873</v>
      </c>
    </row>
    <row r="1879" spans="1:8" x14ac:dyDescent="0.25">
      <c r="A1879" t="s">
        <v>8</v>
      </c>
      <c r="B1879" t="s">
        <v>9</v>
      </c>
      <c r="C1879">
        <v>222.77</v>
      </c>
      <c r="D1879">
        <f>-242775 -4861874</f>
        <v>-5104649</v>
      </c>
      <c r="E1879" t="s">
        <v>10</v>
      </c>
      <c r="F1879" t="s">
        <v>11</v>
      </c>
      <c r="G1879" s="1">
        <v>-242775</v>
      </c>
      <c r="H1879" s="1">
        <v>-4861874</v>
      </c>
    </row>
    <row r="1880" spans="1:8" x14ac:dyDescent="0.25">
      <c r="A1880" t="s">
        <v>8</v>
      </c>
      <c r="B1880" t="s">
        <v>9</v>
      </c>
      <c r="C1880">
        <v>222.78</v>
      </c>
      <c r="D1880">
        <f>-2427795 -4861908</f>
        <v>-7289703</v>
      </c>
      <c r="E1880" t="s">
        <v>10</v>
      </c>
      <c r="F1880" t="s">
        <v>11</v>
      </c>
      <c r="G1880" s="1">
        <v>-2427795</v>
      </c>
      <c r="H1880" s="1">
        <v>-4861908</v>
      </c>
    </row>
    <row r="1881" spans="1:8" x14ac:dyDescent="0.25">
      <c r="A1881" t="s">
        <v>8</v>
      </c>
      <c r="B1881" t="s">
        <v>9</v>
      </c>
      <c r="C1881">
        <v>222.79</v>
      </c>
      <c r="D1881">
        <f>-2427822 -4861925</f>
        <v>-7289747</v>
      </c>
      <c r="E1881" t="s">
        <v>10</v>
      </c>
      <c r="F1881" t="s">
        <v>11</v>
      </c>
      <c r="G1881" s="1">
        <v>-2427822</v>
      </c>
      <c r="H1881" s="1">
        <v>-4861925</v>
      </c>
    </row>
    <row r="1882" spans="1:8" x14ac:dyDescent="0.25">
      <c r="A1882" t="s">
        <v>8</v>
      </c>
      <c r="B1882" t="s">
        <v>9</v>
      </c>
      <c r="C1882">
        <v>222.8</v>
      </c>
      <c r="D1882">
        <f>-2427886 -4861957</f>
        <v>-7289843</v>
      </c>
      <c r="E1882" t="s">
        <v>10</v>
      </c>
      <c r="F1882" t="s">
        <v>11</v>
      </c>
      <c r="G1882" s="1">
        <v>-2427886</v>
      </c>
      <c r="H1882" s="1">
        <v>-4861957</v>
      </c>
    </row>
    <row r="1883" spans="1:8" x14ac:dyDescent="0.25">
      <c r="A1883" t="s">
        <v>8</v>
      </c>
      <c r="B1883" t="s">
        <v>9</v>
      </c>
      <c r="C1883">
        <v>222.81</v>
      </c>
      <c r="D1883">
        <f>-2427902 -4861963</f>
        <v>-7289865</v>
      </c>
      <c r="E1883" t="s">
        <v>10</v>
      </c>
      <c r="F1883" t="s">
        <v>11</v>
      </c>
      <c r="G1883" s="1">
        <v>-2427902</v>
      </c>
      <c r="H1883" s="1">
        <v>-4861963</v>
      </c>
    </row>
    <row r="1884" spans="1:8" x14ac:dyDescent="0.25">
      <c r="A1884" t="s">
        <v>8</v>
      </c>
      <c r="B1884" t="s">
        <v>9</v>
      </c>
      <c r="C1884">
        <v>222.82</v>
      </c>
      <c r="D1884">
        <f>-2427944 -4861974</f>
        <v>-7289918</v>
      </c>
      <c r="E1884" t="s">
        <v>10</v>
      </c>
      <c r="F1884" t="s">
        <v>11</v>
      </c>
      <c r="G1884" s="1">
        <v>-2427944</v>
      </c>
      <c r="H1884" s="1">
        <v>-4861974</v>
      </c>
    </row>
    <row r="1885" spans="1:8" x14ac:dyDescent="0.25">
      <c r="A1885" t="s">
        <v>8</v>
      </c>
      <c r="B1885" t="s">
        <v>9</v>
      </c>
      <c r="C1885">
        <v>222.83</v>
      </c>
      <c r="D1885">
        <f>-2427949 -4861976</f>
        <v>-7289925</v>
      </c>
      <c r="E1885" t="s">
        <v>10</v>
      </c>
      <c r="F1885" t="s">
        <v>11</v>
      </c>
      <c r="G1885" s="1">
        <v>-2427949</v>
      </c>
      <c r="H1885" s="1">
        <v>-4861976</v>
      </c>
    </row>
    <row r="1886" spans="1:8" x14ac:dyDescent="0.25">
      <c r="A1886" t="s">
        <v>8</v>
      </c>
      <c r="B1886" t="s">
        <v>9</v>
      </c>
      <c r="C1886">
        <v>222.84</v>
      </c>
      <c r="D1886">
        <f>-2428114 -4862021</f>
        <v>-7290135</v>
      </c>
      <c r="E1886" t="s">
        <v>10</v>
      </c>
      <c r="F1886" t="s">
        <v>11</v>
      </c>
      <c r="G1886" s="1">
        <v>-2428114</v>
      </c>
      <c r="H1886" s="1">
        <v>-4862021</v>
      </c>
    </row>
    <row r="1887" spans="1:8" x14ac:dyDescent="0.25">
      <c r="A1887" t="s">
        <v>8</v>
      </c>
      <c r="B1887" t="s">
        <v>9</v>
      </c>
      <c r="C1887">
        <v>222.85</v>
      </c>
      <c r="D1887">
        <f>-2428144 -4862027</f>
        <v>-7290171</v>
      </c>
      <c r="E1887" t="s">
        <v>10</v>
      </c>
      <c r="F1887" t="s">
        <v>11</v>
      </c>
      <c r="G1887" s="1">
        <v>-2428144</v>
      </c>
      <c r="H1887" s="1">
        <v>-4862027</v>
      </c>
    </row>
    <row r="1888" spans="1:8" x14ac:dyDescent="0.25">
      <c r="A1888" t="s">
        <v>8</v>
      </c>
      <c r="B1888" t="s">
        <v>9</v>
      </c>
      <c r="C1888">
        <v>222.86</v>
      </c>
      <c r="D1888">
        <f>-2428206 -4862029</f>
        <v>-7290235</v>
      </c>
      <c r="E1888" t="s">
        <v>10</v>
      </c>
      <c r="F1888" t="s">
        <v>11</v>
      </c>
      <c r="G1888" s="1">
        <v>-2428206</v>
      </c>
      <c r="H1888" s="1">
        <v>-4862029</v>
      </c>
    </row>
    <row r="1889" spans="1:8" x14ac:dyDescent="0.25">
      <c r="A1889" t="s">
        <v>8</v>
      </c>
      <c r="B1889" t="s">
        <v>9</v>
      </c>
      <c r="C1889">
        <v>222.87</v>
      </c>
      <c r="D1889">
        <f>-2428208 -4862028</f>
        <v>-7290236</v>
      </c>
      <c r="E1889" t="s">
        <v>10</v>
      </c>
      <c r="F1889" t="s">
        <v>11</v>
      </c>
      <c r="G1889" s="1">
        <v>-2428208</v>
      </c>
      <c r="H1889" s="1">
        <v>-4862028</v>
      </c>
    </row>
    <row r="1890" spans="1:8" x14ac:dyDescent="0.25">
      <c r="A1890" t="s">
        <v>8</v>
      </c>
      <c r="B1890" t="s">
        <v>9</v>
      </c>
      <c r="C1890">
        <v>222.88</v>
      </c>
      <c r="D1890">
        <f>-242827 -4862023</f>
        <v>-5104850</v>
      </c>
      <c r="E1890" t="s">
        <v>10</v>
      </c>
      <c r="F1890" t="s">
        <v>11</v>
      </c>
      <c r="G1890" s="1">
        <v>-242827</v>
      </c>
      <c r="H1890" s="1">
        <v>-4862023</v>
      </c>
    </row>
    <row r="1891" spans="1:8" x14ac:dyDescent="0.25">
      <c r="A1891" t="s">
        <v>8</v>
      </c>
      <c r="B1891" t="s">
        <v>9</v>
      </c>
      <c r="C1891">
        <v>222.89</v>
      </c>
      <c r="D1891">
        <f>-242828 -4862021</f>
        <v>-5104849</v>
      </c>
      <c r="E1891" t="s">
        <v>10</v>
      </c>
      <c r="F1891" t="s">
        <v>11</v>
      </c>
      <c r="G1891" s="1">
        <v>-242828</v>
      </c>
      <c r="H1891" s="1">
        <v>-4862021</v>
      </c>
    </row>
    <row r="1892" spans="1:8" x14ac:dyDescent="0.25">
      <c r="A1892" t="s">
        <v>8</v>
      </c>
      <c r="B1892" t="s">
        <v>9</v>
      </c>
      <c r="C1892">
        <v>222.9</v>
      </c>
      <c r="D1892">
        <f>-2428298 -4862019</f>
        <v>-7290317</v>
      </c>
      <c r="E1892" t="s">
        <v>10</v>
      </c>
      <c r="F1892" t="s">
        <v>11</v>
      </c>
      <c r="G1892" s="1">
        <v>-2428298</v>
      </c>
      <c r="H1892" s="1">
        <v>-4862019</v>
      </c>
    </row>
    <row r="1893" spans="1:8" x14ac:dyDescent="0.25">
      <c r="A1893" t="s">
        <v>8</v>
      </c>
      <c r="B1893" t="s">
        <v>9</v>
      </c>
      <c r="C1893">
        <v>222.91</v>
      </c>
      <c r="D1893">
        <f>-24283 -4862018</f>
        <v>-4886301</v>
      </c>
      <c r="E1893" t="s">
        <v>10</v>
      </c>
      <c r="F1893" t="s">
        <v>11</v>
      </c>
      <c r="G1893" s="1">
        <v>-24283</v>
      </c>
      <c r="H1893" s="1">
        <v>-4862018</v>
      </c>
    </row>
    <row r="1894" spans="1:8" x14ac:dyDescent="0.25">
      <c r="A1894" t="s">
        <v>8</v>
      </c>
      <c r="B1894" t="s">
        <v>9</v>
      </c>
      <c r="C1894">
        <v>222.92</v>
      </c>
      <c r="D1894">
        <f>-242833 -4862014</f>
        <v>-5104847</v>
      </c>
      <c r="E1894" t="s">
        <v>10</v>
      </c>
      <c r="F1894" t="s">
        <v>11</v>
      </c>
      <c r="G1894" s="1">
        <v>-242833</v>
      </c>
      <c r="H1894" s="1">
        <v>-4862014</v>
      </c>
    </row>
    <row r="1895" spans="1:8" x14ac:dyDescent="0.25">
      <c r="A1895" t="s">
        <v>8</v>
      </c>
      <c r="B1895" t="s">
        <v>9</v>
      </c>
      <c r="C1895">
        <v>222.93</v>
      </c>
      <c r="D1895">
        <f>-2428333 -4862014</f>
        <v>-7290347</v>
      </c>
      <c r="E1895" t="s">
        <v>10</v>
      </c>
      <c r="F1895" t="s">
        <v>11</v>
      </c>
      <c r="G1895" s="1">
        <v>-2428333</v>
      </c>
      <c r="H1895" s="1">
        <v>-4862014</v>
      </c>
    </row>
    <row r="1896" spans="1:8" x14ac:dyDescent="0.25">
      <c r="A1896" t="s">
        <v>8</v>
      </c>
      <c r="B1896" t="s">
        <v>9</v>
      </c>
      <c r="C1896">
        <v>222.94</v>
      </c>
      <c r="D1896">
        <f>-2428351 -486201</f>
        <v>-2914552</v>
      </c>
      <c r="E1896" t="s">
        <v>10</v>
      </c>
      <c r="F1896" t="s">
        <v>11</v>
      </c>
      <c r="G1896" s="1">
        <v>-2428351</v>
      </c>
      <c r="H1896" s="1">
        <v>-486201</v>
      </c>
    </row>
    <row r="1897" spans="1:8" x14ac:dyDescent="0.25">
      <c r="A1897" t="s">
        <v>8</v>
      </c>
      <c r="B1897" t="s">
        <v>9</v>
      </c>
      <c r="C1897">
        <v>222.95</v>
      </c>
      <c r="D1897">
        <f>-2428387 -4861999</f>
        <v>-7290386</v>
      </c>
      <c r="E1897" t="s">
        <v>10</v>
      </c>
      <c r="F1897" t="s">
        <v>11</v>
      </c>
      <c r="G1897" s="1">
        <v>-2428387</v>
      </c>
      <c r="H1897" s="1">
        <v>-4861999</v>
      </c>
    </row>
    <row r="1898" spans="1:8" x14ac:dyDescent="0.25">
      <c r="A1898" t="s">
        <v>8</v>
      </c>
      <c r="B1898" t="s">
        <v>9</v>
      </c>
      <c r="C1898">
        <v>222.96</v>
      </c>
      <c r="D1898">
        <f>-2428468 -486196</f>
        <v>-2914664</v>
      </c>
      <c r="E1898" t="s">
        <v>10</v>
      </c>
      <c r="F1898" t="s">
        <v>11</v>
      </c>
      <c r="G1898" s="1">
        <v>-2428468</v>
      </c>
      <c r="H1898" s="1">
        <v>-486196</v>
      </c>
    </row>
    <row r="1899" spans="1:8" x14ac:dyDescent="0.25">
      <c r="A1899" t="s">
        <v>8</v>
      </c>
      <c r="B1899" t="s">
        <v>9</v>
      </c>
      <c r="C1899">
        <v>222.97</v>
      </c>
      <c r="D1899">
        <f>-2428511 -4861937</f>
        <v>-7290448</v>
      </c>
      <c r="E1899" t="s">
        <v>10</v>
      </c>
      <c r="F1899" t="s">
        <v>11</v>
      </c>
      <c r="G1899" s="1">
        <v>-2428511</v>
      </c>
      <c r="H1899" s="1">
        <v>-4861937</v>
      </c>
    </row>
    <row r="1900" spans="1:8" x14ac:dyDescent="0.25">
      <c r="A1900" t="s">
        <v>8</v>
      </c>
      <c r="B1900" t="s">
        <v>9</v>
      </c>
      <c r="C1900">
        <v>222.98</v>
      </c>
      <c r="D1900">
        <f>-242858 -4861896</f>
        <v>-5104754</v>
      </c>
      <c r="E1900" t="s">
        <v>10</v>
      </c>
      <c r="F1900" t="s">
        <v>11</v>
      </c>
      <c r="G1900" s="1">
        <v>-242858</v>
      </c>
      <c r="H1900" s="1">
        <v>-4861896</v>
      </c>
    </row>
    <row r="1901" spans="1:8" x14ac:dyDescent="0.25">
      <c r="A1901" t="s">
        <v>8</v>
      </c>
      <c r="B1901" t="s">
        <v>9</v>
      </c>
      <c r="C1901">
        <v>222.99</v>
      </c>
      <c r="D1901">
        <f>-2428666 -486185</f>
        <v>-2914851</v>
      </c>
      <c r="E1901" t="s">
        <v>10</v>
      </c>
      <c r="F1901" t="s">
        <v>11</v>
      </c>
      <c r="G1901" s="1">
        <v>-2428666</v>
      </c>
      <c r="H1901" s="1">
        <v>-486185</v>
      </c>
    </row>
    <row r="1902" spans="1:8" x14ac:dyDescent="0.25">
      <c r="A1902" t="s">
        <v>8</v>
      </c>
      <c r="B1902" t="s">
        <v>9</v>
      </c>
      <c r="C1902">
        <v>223</v>
      </c>
      <c r="D1902">
        <f>-2428691 -4861839</f>
        <v>-7290530</v>
      </c>
      <c r="E1902" t="s">
        <v>10</v>
      </c>
      <c r="F1902" t="s">
        <v>11</v>
      </c>
      <c r="G1902" s="1">
        <v>-2428691</v>
      </c>
      <c r="H1902" s="1">
        <v>-4861839</v>
      </c>
    </row>
    <row r="1903" spans="1:8" x14ac:dyDescent="0.25">
      <c r="A1903" t="s">
        <v>8</v>
      </c>
      <c r="B1903" t="s">
        <v>9</v>
      </c>
      <c r="C1903">
        <v>223.01</v>
      </c>
      <c r="D1903">
        <f>-2428709 -4861833</f>
        <v>-7290542</v>
      </c>
      <c r="E1903" t="s">
        <v>10</v>
      </c>
      <c r="F1903" t="s">
        <v>11</v>
      </c>
      <c r="G1903" s="1">
        <v>-2428709</v>
      </c>
      <c r="H1903" s="1">
        <v>-4861833</v>
      </c>
    </row>
    <row r="1904" spans="1:8" x14ac:dyDescent="0.25">
      <c r="A1904" t="s">
        <v>8</v>
      </c>
      <c r="B1904" t="s">
        <v>9</v>
      </c>
      <c r="C1904">
        <v>223.02</v>
      </c>
      <c r="D1904">
        <f>-2428758 -4861822</f>
        <v>-7290580</v>
      </c>
      <c r="E1904" t="s">
        <v>10</v>
      </c>
      <c r="F1904" t="s">
        <v>11</v>
      </c>
      <c r="G1904" s="1">
        <v>-2428758</v>
      </c>
      <c r="H1904" s="1">
        <v>-4861822</v>
      </c>
    </row>
    <row r="1905" spans="1:8" x14ac:dyDescent="0.25">
      <c r="A1905" t="s">
        <v>8</v>
      </c>
      <c r="B1905" t="s">
        <v>9</v>
      </c>
      <c r="C1905">
        <v>223.03</v>
      </c>
      <c r="D1905">
        <f>-2428785 -4861818</f>
        <v>-7290603</v>
      </c>
      <c r="E1905" t="s">
        <v>10</v>
      </c>
      <c r="F1905" t="s">
        <v>11</v>
      </c>
      <c r="G1905" s="1">
        <v>-2428785</v>
      </c>
      <c r="H1905" s="1">
        <v>-4861818</v>
      </c>
    </row>
    <row r="1906" spans="1:8" x14ac:dyDescent="0.25">
      <c r="A1906" t="s">
        <v>8</v>
      </c>
      <c r="B1906" t="s">
        <v>9</v>
      </c>
      <c r="C1906">
        <v>223.04</v>
      </c>
      <c r="D1906">
        <f>-2428808 -4861816</f>
        <v>-7290624</v>
      </c>
      <c r="E1906" t="s">
        <v>10</v>
      </c>
      <c r="F1906" t="s">
        <v>11</v>
      </c>
      <c r="G1906" s="1">
        <v>-2428808</v>
      </c>
      <c r="H1906" s="1">
        <v>-4861816</v>
      </c>
    </row>
    <row r="1907" spans="1:8" x14ac:dyDescent="0.25">
      <c r="A1907" t="s">
        <v>8</v>
      </c>
      <c r="B1907" t="s">
        <v>9</v>
      </c>
      <c r="C1907">
        <v>223.05</v>
      </c>
      <c r="D1907">
        <f>-2428829 -4861817</f>
        <v>-7290646</v>
      </c>
      <c r="E1907" t="s">
        <v>10</v>
      </c>
      <c r="F1907" t="s">
        <v>11</v>
      </c>
      <c r="G1907" s="1">
        <v>-2428829</v>
      </c>
      <c r="H1907" s="1">
        <v>-4861817</v>
      </c>
    </row>
    <row r="1908" spans="1:8" x14ac:dyDescent="0.25">
      <c r="A1908" t="s">
        <v>8</v>
      </c>
      <c r="B1908" t="s">
        <v>9</v>
      </c>
      <c r="C1908">
        <v>223.06</v>
      </c>
      <c r="D1908">
        <f>-2428859 -4861823</f>
        <v>-7290682</v>
      </c>
      <c r="E1908" t="s">
        <v>10</v>
      </c>
      <c r="F1908" t="s">
        <v>11</v>
      </c>
      <c r="G1908" s="1">
        <v>-2428859</v>
      </c>
      <c r="H1908" s="1">
        <v>-4861823</v>
      </c>
    </row>
    <row r="1909" spans="1:8" x14ac:dyDescent="0.25">
      <c r="A1909" t="s">
        <v>8</v>
      </c>
      <c r="B1909" t="s">
        <v>9</v>
      </c>
      <c r="C1909">
        <v>223.07</v>
      </c>
      <c r="D1909">
        <f>-2428861 -4861823</f>
        <v>-7290684</v>
      </c>
      <c r="E1909" t="s">
        <v>10</v>
      </c>
      <c r="F1909" t="s">
        <v>11</v>
      </c>
      <c r="G1909" s="1">
        <v>-2428861</v>
      </c>
      <c r="H1909" s="1">
        <v>-4861823</v>
      </c>
    </row>
    <row r="1910" spans="1:8" x14ac:dyDescent="0.25">
      <c r="A1910" t="s">
        <v>8</v>
      </c>
      <c r="B1910" t="s">
        <v>9</v>
      </c>
      <c r="C1910">
        <v>223.08</v>
      </c>
      <c r="D1910">
        <f>-2428933 -4861834</f>
        <v>-7290767</v>
      </c>
      <c r="E1910" t="s">
        <v>10</v>
      </c>
      <c r="F1910" t="s">
        <v>11</v>
      </c>
      <c r="G1910" s="1">
        <v>-2428933</v>
      </c>
      <c r="H1910" s="1">
        <v>-4861834</v>
      </c>
    </row>
    <row r="1911" spans="1:8" x14ac:dyDescent="0.25">
      <c r="A1911" t="s">
        <v>8</v>
      </c>
      <c r="B1911" t="s">
        <v>9</v>
      </c>
      <c r="C1911">
        <v>223.09</v>
      </c>
      <c r="D1911">
        <f>-2428951 -4861835</f>
        <v>-7290786</v>
      </c>
      <c r="E1911" t="s">
        <v>10</v>
      </c>
      <c r="F1911" t="s">
        <v>11</v>
      </c>
      <c r="G1911" s="1">
        <v>-2428951</v>
      </c>
      <c r="H1911" s="1">
        <v>-4861835</v>
      </c>
    </row>
    <row r="1912" spans="1:8" x14ac:dyDescent="0.25">
      <c r="A1912" t="s">
        <v>8</v>
      </c>
      <c r="B1912" t="s">
        <v>9</v>
      </c>
      <c r="C1912">
        <v>223.1</v>
      </c>
      <c r="D1912">
        <f>-2428986 -4861831</f>
        <v>-7290817</v>
      </c>
      <c r="E1912" t="s">
        <v>10</v>
      </c>
      <c r="F1912" t="s">
        <v>11</v>
      </c>
      <c r="G1912" s="1">
        <v>-2428986</v>
      </c>
      <c r="H1912" s="1">
        <v>-4861831</v>
      </c>
    </row>
    <row r="1913" spans="1:8" x14ac:dyDescent="0.25">
      <c r="A1913" t="s">
        <v>8</v>
      </c>
      <c r="B1913" t="s">
        <v>9</v>
      </c>
      <c r="C1913">
        <v>223.11</v>
      </c>
      <c r="D1913">
        <f>-2429007 -4861827</f>
        <v>-7290834</v>
      </c>
      <c r="E1913" t="s">
        <v>10</v>
      </c>
      <c r="F1913" t="s">
        <v>11</v>
      </c>
      <c r="G1913" s="1">
        <v>-2429007</v>
      </c>
      <c r="H1913" s="1">
        <v>-4861827</v>
      </c>
    </row>
    <row r="1914" spans="1:8" x14ac:dyDescent="0.25">
      <c r="A1914" t="s">
        <v>8</v>
      </c>
      <c r="B1914" t="s">
        <v>9</v>
      </c>
      <c r="C1914">
        <v>223.12</v>
      </c>
      <c r="D1914">
        <f>-2429073 -4861805</f>
        <v>-7290878</v>
      </c>
      <c r="E1914" t="s">
        <v>10</v>
      </c>
      <c r="F1914" t="s">
        <v>11</v>
      </c>
      <c r="G1914" s="1">
        <v>-2429073</v>
      </c>
      <c r="H1914" s="1">
        <v>-4861805</v>
      </c>
    </row>
    <row r="1915" spans="1:8" x14ac:dyDescent="0.25">
      <c r="A1915" t="s">
        <v>8</v>
      </c>
      <c r="B1915" t="s">
        <v>9</v>
      </c>
      <c r="C1915">
        <v>223.13</v>
      </c>
      <c r="D1915">
        <f>-2429143 -4861778</f>
        <v>-7290921</v>
      </c>
      <c r="E1915" t="s">
        <v>10</v>
      </c>
      <c r="F1915" t="s">
        <v>11</v>
      </c>
      <c r="G1915" s="1">
        <v>-2429143</v>
      </c>
      <c r="H1915" s="1">
        <v>-4861778</v>
      </c>
    </row>
    <row r="1916" spans="1:8" x14ac:dyDescent="0.25">
      <c r="A1916" t="s">
        <v>8</v>
      </c>
      <c r="B1916" t="s">
        <v>9</v>
      </c>
      <c r="C1916">
        <v>223.14</v>
      </c>
      <c r="D1916">
        <f>-2429168 -4861771</f>
        <v>-7290939</v>
      </c>
      <c r="E1916" t="s">
        <v>10</v>
      </c>
      <c r="F1916" t="s">
        <v>11</v>
      </c>
      <c r="G1916" s="1">
        <v>-2429168</v>
      </c>
      <c r="H1916" s="1">
        <v>-4861771</v>
      </c>
    </row>
    <row r="1917" spans="1:8" x14ac:dyDescent="0.25">
      <c r="A1917" t="s">
        <v>8</v>
      </c>
      <c r="B1917" t="s">
        <v>9</v>
      </c>
      <c r="C1917">
        <v>223.15</v>
      </c>
      <c r="D1917">
        <f>-2429191 -4861767</f>
        <v>-7290958</v>
      </c>
      <c r="E1917" t="s">
        <v>10</v>
      </c>
      <c r="F1917" t="s">
        <v>11</v>
      </c>
      <c r="G1917" s="1">
        <v>-2429191</v>
      </c>
      <c r="H1917" s="1">
        <v>-4861767</v>
      </c>
    </row>
    <row r="1918" spans="1:8" x14ac:dyDescent="0.25">
      <c r="A1918" t="s">
        <v>8</v>
      </c>
      <c r="B1918" t="s">
        <v>9</v>
      </c>
      <c r="C1918">
        <v>223.16</v>
      </c>
      <c r="D1918">
        <f>-2429211 -4861766</f>
        <v>-7290977</v>
      </c>
      <c r="E1918" t="s">
        <v>10</v>
      </c>
      <c r="F1918" t="s">
        <v>11</v>
      </c>
      <c r="G1918" s="1">
        <v>-2429211</v>
      </c>
      <c r="H1918" s="1">
        <v>-4861766</v>
      </c>
    </row>
    <row r="1919" spans="1:8" x14ac:dyDescent="0.25">
      <c r="A1919" t="s">
        <v>8</v>
      </c>
      <c r="B1919" t="s">
        <v>9</v>
      </c>
      <c r="C1919">
        <v>223.17</v>
      </c>
      <c r="D1919">
        <f>-2429214 -4861767</f>
        <v>-7290981</v>
      </c>
      <c r="E1919" t="s">
        <v>10</v>
      </c>
      <c r="F1919" t="s">
        <v>11</v>
      </c>
      <c r="G1919" s="1">
        <v>-2429214</v>
      </c>
      <c r="H1919" s="1">
        <v>-4861767</v>
      </c>
    </row>
    <row r="1920" spans="1:8" x14ac:dyDescent="0.25">
      <c r="A1920" t="s">
        <v>8</v>
      </c>
      <c r="B1920" t="s">
        <v>9</v>
      </c>
      <c r="C1920">
        <v>223.18</v>
      </c>
      <c r="D1920">
        <f>-2429336 -4861784</f>
        <v>-7291120</v>
      </c>
      <c r="E1920" t="s">
        <v>10</v>
      </c>
      <c r="F1920" t="s">
        <v>11</v>
      </c>
      <c r="G1920" s="1">
        <v>-2429336</v>
      </c>
      <c r="H1920" s="1">
        <v>-4861784</v>
      </c>
    </row>
    <row r="1921" spans="1:8" x14ac:dyDescent="0.25">
      <c r="A1921" t="s">
        <v>8</v>
      </c>
      <c r="B1921" t="s">
        <v>9</v>
      </c>
      <c r="C1921">
        <v>223.19</v>
      </c>
      <c r="D1921">
        <f>-2429343 -4861783</f>
        <v>-7291126</v>
      </c>
      <c r="E1921" t="s">
        <v>10</v>
      </c>
      <c r="F1921" t="s">
        <v>11</v>
      </c>
      <c r="G1921" s="1">
        <v>-2429343</v>
      </c>
      <c r="H1921" s="1">
        <v>-4861783</v>
      </c>
    </row>
    <row r="1922" spans="1:8" x14ac:dyDescent="0.25">
      <c r="A1922" t="s">
        <v>8</v>
      </c>
      <c r="B1922" t="s">
        <v>9</v>
      </c>
      <c r="C1922">
        <v>223.2</v>
      </c>
      <c r="D1922">
        <f>-2429356 -4861778</f>
        <v>-7291134</v>
      </c>
      <c r="E1922" t="s">
        <v>10</v>
      </c>
      <c r="F1922" t="s">
        <v>11</v>
      </c>
      <c r="G1922" s="1">
        <v>-2429356</v>
      </c>
      <c r="H1922" s="1">
        <v>-4861778</v>
      </c>
    </row>
    <row r="1923" spans="1:8" x14ac:dyDescent="0.25">
      <c r="A1923" t="s">
        <v>8</v>
      </c>
      <c r="B1923" t="s">
        <v>9</v>
      </c>
      <c r="C1923">
        <v>223.21</v>
      </c>
      <c r="D1923">
        <f>-2429375 -4861768</f>
        <v>-7291143</v>
      </c>
      <c r="E1923" t="s">
        <v>10</v>
      </c>
      <c r="F1923" t="s">
        <v>11</v>
      </c>
      <c r="G1923" s="1">
        <v>-2429375</v>
      </c>
      <c r="H1923" s="1">
        <v>-4861768</v>
      </c>
    </row>
    <row r="1924" spans="1:8" x14ac:dyDescent="0.25">
      <c r="A1924" t="s">
        <v>8</v>
      </c>
      <c r="B1924" t="s">
        <v>9</v>
      </c>
      <c r="C1924">
        <v>223.22</v>
      </c>
      <c r="D1924">
        <f>-2429385 -4861761</f>
        <v>-7291146</v>
      </c>
      <c r="E1924" t="s">
        <v>10</v>
      </c>
      <c r="F1924" t="s">
        <v>11</v>
      </c>
      <c r="G1924" s="1">
        <v>-2429385</v>
      </c>
      <c r="H1924" s="1">
        <v>-4861761</v>
      </c>
    </row>
    <row r="1925" spans="1:8" x14ac:dyDescent="0.25">
      <c r="A1925" t="s">
        <v>8</v>
      </c>
      <c r="B1925" t="s">
        <v>9</v>
      </c>
      <c r="C1925">
        <v>223.23</v>
      </c>
      <c r="D1925">
        <f>-2429393 -4861754</f>
        <v>-7291147</v>
      </c>
      <c r="E1925" t="s">
        <v>10</v>
      </c>
      <c r="F1925" t="s">
        <v>11</v>
      </c>
      <c r="G1925" s="1">
        <v>-2429393</v>
      </c>
      <c r="H1925" s="1">
        <v>-4861754</v>
      </c>
    </row>
    <row r="1926" spans="1:8" x14ac:dyDescent="0.25">
      <c r="A1926" t="s">
        <v>8</v>
      </c>
      <c r="B1926" t="s">
        <v>9</v>
      </c>
      <c r="C1926">
        <v>223.24</v>
      </c>
      <c r="D1926">
        <f>-24294 -486175</f>
        <v>-510469</v>
      </c>
      <c r="E1926" t="s">
        <v>10</v>
      </c>
      <c r="F1926" t="s">
        <v>11</v>
      </c>
      <c r="G1926" s="1">
        <v>-24294</v>
      </c>
      <c r="H1926" s="1">
        <v>-486175</v>
      </c>
    </row>
    <row r="1927" spans="1:8" x14ac:dyDescent="0.25">
      <c r="A1927" t="s">
        <v>8</v>
      </c>
      <c r="B1927" t="s">
        <v>9</v>
      </c>
      <c r="C1927">
        <v>223.25</v>
      </c>
      <c r="D1927">
        <f>-242943 -4861726</f>
        <v>-5104669</v>
      </c>
      <c r="E1927" t="s">
        <v>10</v>
      </c>
      <c r="F1927" t="s">
        <v>11</v>
      </c>
      <c r="G1927" s="1">
        <v>-242943</v>
      </c>
      <c r="H1927" s="1">
        <v>-4861726</v>
      </c>
    </row>
    <row r="1928" spans="1:8" x14ac:dyDescent="0.25">
      <c r="A1928" t="s">
        <v>8</v>
      </c>
      <c r="B1928" t="s">
        <v>9</v>
      </c>
      <c r="C1928">
        <v>223.26</v>
      </c>
      <c r="D1928">
        <f>-242945 -4861717</f>
        <v>-5104662</v>
      </c>
      <c r="E1928" t="s">
        <v>10</v>
      </c>
      <c r="F1928" t="s">
        <v>11</v>
      </c>
      <c r="G1928" s="1">
        <v>-242945</v>
      </c>
      <c r="H1928" s="1">
        <v>-4861717</v>
      </c>
    </row>
    <row r="1929" spans="1:8" x14ac:dyDescent="0.25">
      <c r="A1929" t="s">
        <v>8</v>
      </c>
      <c r="B1929" t="s">
        <v>9</v>
      </c>
      <c r="C1929">
        <v>223.27</v>
      </c>
      <c r="D1929">
        <f>-2429466 -4861717</f>
        <v>-7291183</v>
      </c>
      <c r="E1929" t="s">
        <v>10</v>
      </c>
      <c r="F1929" t="s">
        <v>11</v>
      </c>
      <c r="G1929" s="1">
        <v>-2429466</v>
      </c>
      <c r="H1929" s="1">
        <v>-4861717</v>
      </c>
    </row>
    <row r="1930" spans="1:8" x14ac:dyDescent="0.25">
      <c r="A1930" t="s">
        <v>8</v>
      </c>
      <c r="B1930" t="s">
        <v>9</v>
      </c>
      <c r="C1930">
        <v>223.28</v>
      </c>
      <c r="D1930">
        <f>-2429487 -4861723</f>
        <v>-7291210</v>
      </c>
      <c r="E1930" t="s">
        <v>10</v>
      </c>
      <c r="F1930" t="s">
        <v>11</v>
      </c>
      <c r="G1930" s="1">
        <v>-2429487</v>
      </c>
      <c r="H1930" s="1">
        <v>-4861723</v>
      </c>
    </row>
    <row r="1931" spans="1:8" x14ac:dyDescent="0.25">
      <c r="A1931" t="s">
        <v>8</v>
      </c>
      <c r="B1931" t="s">
        <v>9</v>
      </c>
      <c r="C1931">
        <v>223.29</v>
      </c>
      <c r="D1931">
        <f>-2429497 -4861727</f>
        <v>-7291224</v>
      </c>
      <c r="E1931" t="s">
        <v>10</v>
      </c>
      <c r="F1931" t="s">
        <v>11</v>
      </c>
      <c r="G1931" s="1">
        <v>-2429497</v>
      </c>
      <c r="H1931" s="1">
        <v>-4861727</v>
      </c>
    </row>
    <row r="1932" spans="1:8" x14ac:dyDescent="0.25">
      <c r="A1932" t="s">
        <v>8</v>
      </c>
      <c r="B1932" t="s">
        <v>9</v>
      </c>
      <c r="C1932">
        <v>223.3</v>
      </c>
      <c r="D1932">
        <f>-2429705 -4861846</f>
        <v>-7291551</v>
      </c>
      <c r="E1932" t="s">
        <v>10</v>
      </c>
      <c r="F1932" t="s">
        <v>11</v>
      </c>
      <c r="G1932" s="1">
        <v>-2429705</v>
      </c>
      <c r="H1932" s="1">
        <v>-4861846</v>
      </c>
    </row>
    <row r="1933" spans="1:8" x14ac:dyDescent="0.25">
      <c r="A1933" t="s">
        <v>8</v>
      </c>
      <c r="B1933" t="s">
        <v>9</v>
      </c>
      <c r="C1933">
        <v>223.31</v>
      </c>
      <c r="D1933">
        <f>-2429723 -4861858</f>
        <v>-7291581</v>
      </c>
      <c r="E1933" t="s">
        <v>10</v>
      </c>
      <c r="F1933" t="s">
        <v>11</v>
      </c>
      <c r="G1933" s="1">
        <v>-2429723</v>
      </c>
      <c r="H1933" s="1">
        <v>-4861858</v>
      </c>
    </row>
    <row r="1934" spans="1:8" x14ac:dyDescent="0.25">
      <c r="A1934" t="s">
        <v>8</v>
      </c>
      <c r="B1934" t="s">
        <v>9</v>
      </c>
      <c r="C1934">
        <v>223.32</v>
      </c>
      <c r="D1934">
        <f>-2429741 -4861864</f>
        <v>-7291605</v>
      </c>
      <c r="E1934" t="s">
        <v>10</v>
      </c>
      <c r="F1934" t="s">
        <v>11</v>
      </c>
      <c r="G1934" s="1">
        <v>-2429741</v>
      </c>
      <c r="H1934" s="1">
        <v>-4861864</v>
      </c>
    </row>
    <row r="1935" spans="1:8" x14ac:dyDescent="0.25">
      <c r="A1935" t="s">
        <v>8</v>
      </c>
      <c r="B1935" t="s">
        <v>9</v>
      </c>
      <c r="C1935">
        <v>223.33</v>
      </c>
      <c r="D1935">
        <f>-2429757 -4861868</f>
        <v>-7291625</v>
      </c>
      <c r="E1935" t="s">
        <v>10</v>
      </c>
      <c r="F1935" t="s">
        <v>11</v>
      </c>
      <c r="G1935" s="1">
        <v>-2429757</v>
      </c>
      <c r="H1935" s="1">
        <v>-4861868</v>
      </c>
    </row>
    <row r="1936" spans="1:8" x14ac:dyDescent="0.25">
      <c r="A1936" t="s">
        <v>8</v>
      </c>
      <c r="B1936" t="s">
        <v>9</v>
      </c>
      <c r="C1936">
        <v>223.34</v>
      </c>
      <c r="D1936">
        <f>-2429795 -4861874</f>
        <v>-7291669</v>
      </c>
      <c r="E1936" t="s">
        <v>10</v>
      </c>
      <c r="F1936" t="s">
        <v>11</v>
      </c>
      <c r="G1936" s="1">
        <v>-2429795</v>
      </c>
      <c r="H1936" s="1">
        <v>-4861874</v>
      </c>
    </row>
    <row r="1937" spans="1:8" x14ac:dyDescent="0.25">
      <c r="A1937" t="s">
        <v>8</v>
      </c>
      <c r="B1937" t="s">
        <v>9</v>
      </c>
      <c r="C1937">
        <v>223.35</v>
      </c>
      <c r="D1937">
        <f>-2429813 -4861884</f>
        <v>-7291697</v>
      </c>
      <c r="E1937" t="s">
        <v>10</v>
      </c>
      <c r="F1937" t="s">
        <v>11</v>
      </c>
      <c r="G1937" s="1">
        <v>-2429813</v>
      </c>
      <c r="H1937" s="1">
        <v>-4861884</v>
      </c>
    </row>
    <row r="1938" spans="1:8" x14ac:dyDescent="0.25">
      <c r="A1938" t="s">
        <v>8</v>
      </c>
      <c r="B1938" t="s">
        <v>9</v>
      </c>
      <c r="C1938">
        <v>223.36</v>
      </c>
      <c r="D1938">
        <f>-2429814 -4861885</f>
        <v>-7291699</v>
      </c>
      <c r="E1938" t="s">
        <v>10</v>
      </c>
      <c r="F1938" t="s">
        <v>11</v>
      </c>
      <c r="G1938" s="1">
        <v>-2429814</v>
      </c>
      <c r="H1938" s="1">
        <v>-4861885</v>
      </c>
    </row>
    <row r="1939" spans="1:8" x14ac:dyDescent="0.25">
      <c r="A1939" t="s">
        <v>8</v>
      </c>
      <c r="B1939" t="s">
        <v>9</v>
      </c>
      <c r="C1939">
        <v>223.37</v>
      </c>
      <c r="D1939">
        <f>-2429827 -4861893</f>
        <v>-7291720</v>
      </c>
      <c r="E1939" t="s">
        <v>10</v>
      </c>
      <c r="F1939" t="s">
        <v>11</v>
      </c>
      <c r="G1939" s="1">
        <v>-2429827</v>
      </c>
      <c r="H1939" s="1">
        <v>-4861893</v>
      </c>
    </row>
    <row r="1940" spans="1:8" x14ac:dyDescent="0.25">
      <c r="A1940" t="s">
        <v>8</v>
      </c>
      <c r="B1940" t="s">
        <v>9</v>
      </c>
      <c r="C1940">
        <v>223.38</v>
      </c>
      <c r="D1940">
        <f>-2429858 -486192</f>
        <v>-2916050</v>
      </c>
      <c r="E1940" t="s">
        <v>10</v>
      </c>
      <c r="F1940" t="s">
        <v>11</v>
      </c>
      <c r="G1940" s="1">
        <v>-2429858</v>
      </c>
      <c r="H1940" s="1">
        <v>-486192</v>
      </c>
    </row>
    <row r="1941" spans="1:8" x14ac:dyDescent="0.25">
      <c r="A1941" t="s">
        <v>8</v>
      </c>
      <c r="B1941" t="s">
        <v>9</v>
      </c>
      <c r="C1941">
        <v>223.39</v>
      </c>
      <c r="D1941">
        <f>-2430095 -4862255</f>
        <v>-7292350</v>
      </c>
      <c r="E1941" t="s">
        <v>10</v>
      </c>
      <c r="F1941" t="s">
        <v>11</v>
      </c>
      <c r="G1941" s="1">
        <v>-2430095</v>
      </c>
      <c r="H1941" s="1">
        <v>-4862255</v>
      </c>
    </row>
    <row r="1942" spans="1:8" x14ac:dyDescent="0.25">
      <c r="A1942" t="s">
        <v>8</v>
      </c>
      <c r="B1942" t="s">
        <v>9</v>
      </c>
      <c r="C1942">
        <v>223.4</v>
      </c>
      <c r="D1942">
        <f>-2430106 -4862269</f>
        <v>-7292375</v>
      </c>
      <c r="E1942" t="s">
        <v>10</v>
      </c>
      <c r="F1942" t="s">
        <v>11</v>
      </c>
      <c r="G1942" s="1">
        <v>-2430106</v>
      </c>
      <c r="H1942" s="1">
        <v>-4862269</v>
      </c>
    </row>
    <row r="1943" spans="1:8" x14ac:dyDescent="0.25">
      <c r="A1943" t="s">
        <v>8</v>
      </c>
      <c r="B1943" t="s">
        <v>9</v>
      </c>
      <c r="C1943">
        <v>223.41</v>
      </c>
      <c r="D1943">
        <f>-2430123 -4862286</f>
        <v>-7292409</v>
      </c>
      <c r="E1943" t="s">
        <v>10</v>
      </c>
      <c r="F1943" t="s">
        <v>11</v>
      </c>
      <c r="G1943" s="1">
        <v>-2430123</v>
      </c>
      <c r="H1943" s="1">
        <v>-4862286</v>
      </c>
    </row>
    <row r="1944" spans="1:8" x14ac:dyDescent="0.25">
      <c r="A1944" t="s">
        <v>8</v>
      </c>
      <c r="B1944" t="s">
        <v>9</v>
      </c>
      <c r="C1944">
        <v>223.42</v>
      </c>
      <c r="D1944">
        <f>-2430138 -4862296</f>
        <v>-7292434</v>
      </c>
      <c r="E1944" t="s">
        <v>10</v>
      </c>
      <c r="F1944" t="s">
        <v>11</v>
      </c>
      <c r="G1944" s="1">
        <v>-2430138</v>
      </c>
      <c r="H1944" s="1">
        <v>-4862296</v>
      </c>
    </row>
    <row r="1945" spans="1:8" x14ac:dyDescent="0.25">
      <c r="A1945" t="s">
        <v>8</v>
      </c>
      <c r="B1945" t="s">
        <v>9</v>
      </c>
      <c r="C1945">
        <v>223.43</v>
      </c>
      <c r="D1945">
        <f>-2430151 -4862302</f>
        <v>-7292453</v>
      </c>
      <c r="E1945" t="s">
        <v>10</v>
      </c>
      <c r="F1945" t="s">
        <v>11</v>
      </c>
      <c r="G1945" s="1">
        <v>-2430151</v>
      </c>
      <c r="H1945" s="1">
        <v>-4862302</v>
      </c>
    </row>
    <row r="1946" spans="1:8" x14ac:dyDescent="0.25">
      <c r="A1946" t="s">
        <v>8</v>
      </c>
      <c r="B1946" t="s">
        <v>9</v>
      </c>
      <c r="C1946">
        <v>223.44</v>
      </c>
      <c r="D1946">
        <f>-2430256 -4862332</f>
        <v>-7292588</v>
      </c>
      <c r="E1946" t="s">
        <v>10</v>
      </c>
      <c r="F1946" t="s">
        <v>11</v>
      </c>
      <c r="G1946" s="1">
        <v>-2430256</v>
      </c>
      <c r="H1946" s="1">
        <v>-4862332</v>
      </c>
    </row>
    <row r="1947" spans="1:8" x14ac:dyDescent="0.25">
      <c r="A1947" t="s">
        <v>8</v>
      </c>
      <c r="B1947" t="s">
        <v>9</v>
      </c>
      <c r="C1947">
        <v>223.45</v>
      </c>
      <c r="D1947">
        <f>-2430258 -4862333</f>
        <v>-7292591</v>
      </c>
      <c r="E1947" t="s">
        <v>10</v>
      </c>
      <c r="F1947" t="s">
        <v>11</v>
      </c>
      <c r="G1947" s="1">
        <v>-2430258</v>
      </c>
      <c r="H1947" s="1">
        <v>-4862333</v>
      </c>
    </row>
    <row r="1948" spans="1:8" x14ac:dyDescent="0.25">
      <c r="A1948" t="s">
        <v>8</v>
      </c>
      <c r="B1948" t="s">
        <v>9</v>
      </c>
      <c r="C1948">
        <v>223.46</v>
      </c>
      <c r="D1948">
        <f>-2430289 -486234</f>
        <v>-2916523</v>
      </c>
      <c r="E1948" t="s">
        <v>10</v>
      </c>
      <c r="F1948" t="s">
        <v>11</v>
      </c>
      <c r="G1948" s="1">
        <v>-2430289</v>
      </c>
      <c r="H1948" s="1">
        <v>-486234</v>
      </c>
    </row>
    <row r="1949" spans="1:8" x14ac:dyDescent="0.25">
      <c r="A1949" t="s">
        <v>8</v>
      </c>
      <c r="B1949" t="s">
        <v>9</v>
      </c>
      <c r="C1949">
        <v>223.47</v>
      </c>
      <c r="D1949">
        <f>-2430304 -4862342</f>
        <v>-7292646</v>
      </c>
      <c r="E1949" t="s">
        <v>10</v>
      </c>
      <c r="F1949" t="s">
        <v>11</v>
      </c>
      <c r="G1949" s="1">
        <v>-2430304</v>
      </c>
      <c r="H1949" s="1">
        <v>-4862342</v>
      </c>
    </row>
    <row r="1950" spans="1:8" x14ac:dyDescent="0.25">
      <c r="A1950" t="s">
        <v>8</v>
      </c>
      <c r="B1950" t="s">
        <v>9</v>
      </c>
      <c r="C1950">
        <v>223.48</v>
      </c>
      <c r="D1950">
        <f>-2430311 -4862342</f>
        <v>-7292653</v>
      </c>
      <c r="E1950" t="s">
        <v>10</v>
      </c>
      <c r="F1950" t="s">
        <v>11</v>
      </c>
      <c r="G1950" s="1">
        <v>-2430311</v>
      </c>
      <c r="H1950" s="1">
        <v>-4862342</v>
      </c>
    </row>
    <row r="1951" spans="1:8" x14ac:dyDescent="0.25">
      <c r="A1951" t="s">
        <v>8</v>
      </c>
      <c r="B1951" t="s">
        <v>9</v>
      </c>
      <c r="C1951">
        <v>223.49</v>
      </c>
      <c r="D1951">
        <f>-243033 -4862335</f>
        <v>-5105368</v>
      </c>
      <c r="E1951" t="s">
        <v>10</v>
      </c>
      <c r="F1951" t="s">
        <v>11</v>
      </c>
      <c r="G1951" s="1">
        <v>-243033</v>
      </c>
      <c r="H1951" s="1">
        <v>-4862335</v>
      </c>
    </row>
    <row r="1952" spans="1:8" x14ac:dyDescent="0.25">
      <c r="A1952" t="s">
        <v>8</v>
      </c>
      <c r="B1952" t="s">
        <v>9</v>
      </c>
      <c r="C1952">
        <v>223.5</v>
      </c>
      <c r="D1952">
        <f>-2430394 -4862298</f>
        <v>-7292692</v>
      </c>
      <c r="E1952" t="s">
        <v>10</v>
      </c>
      <c r="F1952" t="s">
        <v>11</v>
      </c>
      <c r="G1952" s="1">
        <v>-2430394</v>
      </c>
      <c r="H1952" s="1">
        <v>-4862298</v>
      </c>
    </row>
    <row r="1953" spans="1:8" x14ac:dyDescent="0.25">
      <c r="A1953" t="s">
        <v>8</v>
      </c>
      <c r="B1953" t="s">
        <v>9</v>
      </c>
      <c r="C1953">
        <v>223.51</v>
      </c>
      <c r="D1953">
        <f>-2430428 -4862275</f>
        <v>-7292703</v>
      </c>
      <c r="E1953" t="s">
        <v>10</v>
      </c>
      <c r="F1953" t="s">
        <v>11</v>
      </c>
      <c r="G1953" s="1">
        <v>-2430428</v>
      </c>
      <c r="H1953" s="1">
        <v>-4862275</v>
      </c>
    </row>
    <row r="1954" spans="1:8" x14ac:dyDescent="0.25">
      <c r="A1954" t="s">
        <v>8</v>
      </c>
      <c r="B1954" t="s">
        <v>9</v>
      </c>
      <c r="C1954">
        <v>223.52</v>
      </c>
      <c r="D1954">
        <f>-2430477 -4862238</f>
        <v>-7292715</v>
      </c>
      <c r="E1954" t="s">
        <v>10</v>
      </c>
      <c r="F1954" t="s">
        <v>11</v>
      </c>
      <c r="G1954" s="1">
        <v>-2430477</v>
      </c>
      <c r="H1954" s="1">
        <v>-4862238</v>
      </c>
    </row>
    <row r="1955" spans="1:8" x14ac:dyDescent="0.25">
      <c r="A1955" t="s">
        <v>8</v>
      </c>
      <c r="B1955" t="s">
        <v>9</v>
      </c>
      <c r="C1955">
        <v>223.53</v>
      </c>
      <c r="D1955">
        <f>-243048 -4862237</f>
        <v>-5105285</v>
      </c>
      <c r="E1955" t="s">
        <v>10</v>
      </c>
      <c r="F1955" t="s">
        <v>11</v>
      </c>
      <c r="G1955" s="1">
        <v>-243048</v>
      </c>
      <c r="H1955" s="1">
        <v>-4862237</v>
      </c>
    </row>
    <row r="1956" spans="1:8" x14ac:dyDescent="0.25">
      <c r="A1956" t="s">
        <v>8</v>
      </c>
      <c r="B1956" t="s">
        <v>9</v>
      </c>
      <c r="C1956">
        <v>223.54</v>
      </c>
      <c r="D1956">
        <f>-2430652 -4862113</f>
        <v>-7292765</v>
      </c>
      <c r="E1956" t="s">
        <v>10</v>
      </c>
      <c r="F1956" t="s">
        <v>11</v>
      </c>
      <c r="G1956" s="1">
        <v>-2430652</v>
      </c>
      <c r="H1956" s="1">
        <v>-4862113</v>
      </c>
    </row>
    <row r="1957" spans="1:8" x14ac:dyDescent="0.25">
      <c r="A1957" t="s">
        <v>8</v>
      </c>
      <c r="B1957" t="s">
        <v>9</v>
      </c>
      <c r="C1957">
        <v>223.55</v>
      </c>
      <c r="D1957">
        <f>-2430696 -4862079</f>
        <v>-7292775</v>
      </c>
      <c r="E1957" t="s">
        <v>10</v>
      </c>
      <c r="F1957" t="s">
        <v>11</v>
      </c>
      <c r="G1957" s="1">
        <v>-2430696</v>
      </c>
      <c r="H1957" s="1">
        <v>-4862079</v>
      </c>
    </row>
    <row r="1958" spans="1:8" x14ac:dyDescent="0.25">
      <c r="A1958" t="s">
        <v>8</v>
      </c>
      <c r="B1958" t="s">
        <v>9</v>
      </c>
      <c r="C1958">
        <v>223.56</v>
      </c>
      <c r="D1958">
        <f>-2430705 -4862073</f>
        <v>-7292778</v>
      </c>
      <c r="E1958" t="s">
        <v>10</v>
      </c>
      <c r="F1958" t="s">
        <v>11</v>
      </c>
      <c r="G1958" s="1">
        <v>-2430705</v>
      </c>
      <c r="H1958" s="1">
        <v>-4862073</v>
      </c>
    </row>
    <row r="1959" spans="1:8" x14ac:dyDescent="0.25">
      <c r="A1959" t="s">
        <v>8</v>
      </c>
      <c r="B1959" t="s">
        <v>9</v>
      </c>
      <c r="C1959">
        <v>223.57</v>
      </c>
      <c r="D1959">
        <f>-2430714 -4862069</f>
        <v>-7292783</v>
      </c>
      <c r="E1959" t="s">
        <v>10</v>
      </c>
      <c r="F1959" t="s">
        <v>11</v>
      </c>
      <c r="G1959" s="1">
        <v>-2430714</v>
      </c>
      <c r="H1959" s="1">
        <v>-4862069</v>
      </c>
    </row>
    <row r="1960" spans="1:8" x14ac:dyDescent="0.25">
      <c r="A1960" t="s">
        <v>8</v>
      </c>
      <c r="B1960" t="s">
        <v>9</v>
      </c>
      <c r="C1960">
        <v>223.58</v>
      </c>
      <c r="D1960">
        <f>-2430724 -4862067</f>
        <v>-7292791</v>
      </c>
      <c r="E1960" t="s">
        <v>10</v>
      </c>
      <c r="F1960" t="s">
        <v>11</v>
      </c>
      <c r="G1960" s="1">
        <v>-2430724</v>
      </c>
      <c r="H1960" s="1">
        <v>-4862067</v>
      </c>
    </row>
    <row r="1961" spans="1:8" x14ac:dyDescent="0.25">
      <c r="A1961" t="s">
        <v>8</v>
      </c>
      <c r="B1961" t="s">
        <v>9</v>
      </c>
      <c r="C1961">
        <v>223.59</v>
      </c>
      <c r="D1961">
        <f>-2430731 -4862067</f>
        <v>-7292798</v>
      </c>
      <c r="E1961" t="s">
        <v>10</v>
      </c>
      <c r="F1961" t="s">
        <v>11</v>
      </c>
      <c r="G1961" s="1">
        <v>-2430731</v>
      </c>
      <c r="H1961" s="1">
        <v>-4862067</v>
      </c>
    </row>
    <row r="1962" spans="1:8" x14ac:dyDescent="0.25">
      <c r="A1962" t="s">
        <v>8</v>
      </c>
      <c r="B1962" t="s">
        <v>9</v>
      </c>
      <c r="C1962">
        <v>223.6</v>
      </c>
      <c r="D1962">
        <f>-2430737 -4862068</f>
        <v>-7292805</v>
      </c>
      <c r="E1962" t="s">
        <v>10</v>
      </c>
      <c r="F1962" t="s">
        <v>11</v>
      </c>
      <c r="G1962" s="1">
        <v>-2430737</v>
      </c>
      <c r="H1962" s="1">
        <v>-4862068</v>
      </c>
    </row>
    <row r="1963" spans="1:8" x14ac:dyDescent="0.25">
      <c r="A1963" t="s">
        <v>8</v>
      </c>
      <c r="B1963" t="s">
        <v>9</v>
      </c>
      <c r="C1963">
        <v>223.61</v>
      </c>
      <c r="D1963">
        <f>-2430743 -4862068</f>
        <v>-7292811</v>
      </c>
      <c r="E1963" t="s">
        <v>10</v>
      </c>
      <c r="F1963" t="s">
        <v>11</v>
      </c>
      <c r="G1963" s="1">
        <v>-2430743</v>
      </c>
      <c r="H1963" s="1">
        <v>-4862068</v>
      </c>
    </row>
    <row r="1964" spans="1:8" x14ac:dyDescent="0.25">
      <c r="A1964" t="s">
        <v>8</v>
      </c>
      <c r="B1964" t="s">
        <v>9</v>
      </c>
      <c r="C1964">
        <v>223.62</v>
      </c>
      <c r="D1964">
        <f>-2430862 -4862101</f>
        <v>-7292963</v>
      </c>
      <c r="E1964" t="s">
        <v>10</v>
      </c>
      <c r="F1964" t="s">
        <v>11</v>
      </c>
      <c r="G1964" s="1">
        <v>-2430862</v>
      </c>
      <c r="H1964" s="1">
        <v>-4862101</v>
      </c>
    </row>
    <row r="1965" spans="1:8" x14ac:dyDescent="0.25">
      <c r="A1965" t="s">
        <v>8</v>
      </c>
      <c r="B1965" t="s">
        <v>9</v>
      </c>
      <c r="C1965">
        <v>223.63</v>
      </c>
      <c r="D1965">
        <f>-2430912 -4862111</f>
        <v>-7293023</v>
      </c>
      <c r="E1965" t="s">
        <v>10</v>
      </c>
      <c r="F1965" t="s">
        <v>11</v>
      </c>
      <c r="G1965" s="1">
        <v>-2430912</v>
      </c>
      <c r="H1965" s="1">
        <v>-4862111</v>
      </c>
    </row>
    <row r="1966" spans="1:8" x14ac:dyDescent="0.25">
      <c r="A1966" t="s">
        <v>8</v>
      </c>
      <c r="B1966" t="s">
        <v>9</v>
      </c>
      <c r="C1966">
        <v>223.64</v>
      </c>
      <c r="D1966">
        <f>-2431031 -4862129</f>
        <v>-7293160</v>
      </c>
      <c r="E1966" t="s">
        <v>10</v>
      </c>
      <c r="F1966" t="s">
        <v>11</v>
      </c>
      <c r="G1966" s="1">
        <v>-2431031</v>
      </c>
      <c r="H1966" s="1">
        <v>-4862129</v>
      </c>
    </row>
    <row r="1967" spans="1:8" x14ac:dyDescent="0.25">
      <c r="A1967" t="s">
        <v>8</v>
      </c>
      <c r="B1967" t="s">
        <v>9</v>
      </c>
      <c r="C1967">
        <v>223.65</v>
      </c>
      <c r="D1967">
        <f>-2431107 -4862138</f>
        <v>-7293245</v>
      </c>
      <c r="E1967" t="s">
        <v>10</v>
      </c>
      <c r="F1967" t="s">
        <v>11</v>
      </c>
      <c r="G1967" s="1">
        <v>-2431107</v>
      </c>
      <c r="H1967" s="1">
        <v>-4862138</v>
      </c>
    </row>
    <row r="1968" spans="1:8" x14ac:dyDescent="0.25">
      <c r="A1968" t="s">
        <v>8</v>
      </c>
      <c r="B1968" t="s">
        <v>9</v>
      </c>
      <c r="C1968">
        <v>223.66</v>
      </c>
      <c r="D1968">
        <f>-2431151 -4862146</f>
        <v>-7293297</v>
      </c>
      <c r="E1968" t="s">
        <v>10</v>
      </c>
      <c r="F1968" t="s">
        <v>11</v>
      </c>
      <c r="G1968" s="1">
        <v>-2431151</v>
      </c>
      <c r="H1968" s="1">
        <v>-4862146</v>
      </c>
    </row>
    <row r="1969" spans="1:8" x14ac:dyDescent="0.25">
      <c r="A1969" t="s">
        <v>8</v>
      </c>
      <c r="B1969" t="s">
        <v>9</v>
      </c>
      <c r="C1969">
        <v>223.67</v>
      </c>
      <c r="D1969">
        <f>-2431162 -486215</f>
        <v>-2917377</v>
      </c>
      <c r="E1969" t="s">
        <v>10</v>
      </c>
      <c r="F1969" t="s">
        <v>11</v>
      </c>
      <c r="G1969" s="1">
        <v>-2431162</v>
      </c>
      <c r="H1969" s="1">
        <v>-486215</v>
      </c>
    </row>
    <row r="1970" spans="1:8" x14ac:dyDescent="0.25">
      <c r="A1970" t="s">
        <v>8</v>
      </c>
      <c r="B1970" t="s">
        <v>9</v>
      </c>
      <c r="C1970">
        <v>223.68</v>
      </c>
      <c r="D1970">
        <f>-2431167 -4862153</f>
        <v>-7293320</v>
      </c>
      <c r="E1970" t="s">
        <v>10</v>
      </c>
      <c r="F1970" t="s">
        <v>11</v>
      </c>
      <c r="G1970" s="1">
        <v>-2431167</v>
      </c>
      <c r="H1970" s="1">
        <v>-4862153</v>
      </c>
    </row>
    <row r="1971" spans="1:8" x14ac:dyDescent="0.25">
      <c r="A1971" t="s">
        <v>8</v>
      </c>
      <c r="B1971" t="s">
        <v>9</v>
      </c>
      <c r="C1971">
        <v>223.69</v>
      </c>
      <c r="D1971">
        <f>-2431169 -4862155</f>
        <v>-7293324</v>
      </c>
      <c r="E1971" t="s">
        <v>10</v>
      </c>
      <c r="F1971" t="s">
        <v>11</v>
      </c>
      <c r="G1971" s="1">
        <v>-2431169</v>
      </c>
      <c r="H1971" s="1">
        <v>-4862155</v>
      </c>
    </row>
    <row r="1972" spans="1:8" x14ac:dyDescent="0.25">
      <c r="A1972" t="s">
        <v>8</v>
      </c>
      <c r="B1972" t="s">
        <v>9</v>
      </c>
      <c r="C1972">
        <v>223.7</v>
      </c>
      <c r="D1972">
        <f>-2431172 -4862157</f>
        <v>-7293329</v>
      </c>
      <c r="E1972" t="s">
        <v>10</v>
      </c>
      <c r="F1972" t="s">
        <v>11</v>
      </c>
      <c r="G1972" s="1">
        <v>-2431172</v>
      </c>
      <c r="H1972" s="1">
        <v>-4862157</v>
      </c>
    </row>
    <row r="1973" spans="1:8" x14ac:dyDescent="0.25">
      <c r="A1973" t="s">
        <v>8</v>
      </c>
      <c r="B1973" t="s">
        <v>9</v>
      </c>
      <c r="C1973">
        <v>223.71</v>
      </c>
      <c r="D1973">
        <f>-2431282 -4862296</f>
        <v>-7293578</v>
      </c>
      <c r="E1973" t="s">
        <v>10</v>
      </c>
      <c r="F1973" t="s">
        <v>11</v>
      </c>
      <c r="G1973" s="1">
        <v>-2431282</v>
      </c>
      <c r="H1973" s="1">
        <v>-4862296</v>
      </c>
    </row>
    <row r="1974" spans="1:8" x14ac:dyDescent="0.25">
      <c r="A1974" t="s">
        <v>8</v>
      </c>
      <c r="B1974" t="s">
        <v>9</v>
      </c>
      <c r="C1974">
        <v>223.72</v>
      </c>
      <c r="D1974">
        <f>-2431285 -4862299</f>
        <v>-7293584</v>
      </c>
      <c r="E1974" t="s">
        <v>10</v>
      </c>
      <c r="F1974" t="s">
        <v>11</v>
      </c>
      <c r="G1974" s="1">
        <v>-2431285</v>
      </c>
      <c r="H1974" s="1">
        <v>-4862299</v>
      </c>
    </row>
    <row r="1975" spans="1:8" x14ac:dyDescent="0.25">
      <c r="A1975" t="s">
        <v>8</v>
      </c>
      <c r="B1975" t="s">
        <v>9</v>
      </c>
      <c r="C1975">
        <v>223.73</v>
      </c>
      <c r="D1975">
        <f>-2431294 -4862305</f>
        <v>-7293599</v>
      </c>
      <c r="E1975" t="s">
        <v>10</v>
      </c>
      <c r="F1975" t="s">
        <v>11</v>
      </c>
      <c r="G1975" s="1">
        <v>-2431294</v>
      </c>
      <c r="H1975" s="1">
        <v>-4862305</v>
      </c>
    </row>
    <row r="1976" spans="1:8" x14ac:dyDescent="0.25">
      <c r="A1976" t="s">
        <v>8</v>
      </c>
      <c r="B1976" t="s">
        <v>9</v>
      </c>
      <c r="C1976">
        <v>223.74</v>
      </c>
      <c r="D1976">
        <f>-2431299 -4862306</f>
        <v>-7293605</v>
      </c>
      <c r="E1976" t="s">
        <v>10</v>
      </c>
      <c r="F1976" t="s">
        <v>11</v>
      </c>
      <c r="G1976" s="1">
        <v>-2431299</v>
      </c>
      <c r="H1976" s="1">
        <v>-4862306</v>
      </c>
    </row>
    <row r="1977" spans="1:8" x14ac:dyDescent="0.25">
      <c r="A1977" t="s">
        <v>8</v>
      </c>
      <c r="B1977" t="s">
        <v>9</v>
      </c>
      <c r="C1977">
        <v>223.75</v>
      </c>
      <c r="D1977">
        <f>-2431306 -4862309</f>
        <v>-7293615</v>
      </c>
      <c r="E1977" t="s">
        <v>10</v>
      </c>
      <c r="F1977" t="s">
        <v>11</v>
      </c>
      <c r="G1977" s="1">
        <v>-2431306</v>
      </c>
      <c r="H1977" s="1">
        <v>-4862309</v>
      </c>
    </row>
    <row r="1978" spans="1:8" x14ac:dyDescent="0.25">
      <c r="A1978" t="s">
        <v>8</v>
      </c>
      <c r="B1978" t="s">
        <v>9</v>
      </c>
      <c r="C1978">
        <v>223.76</v>
      </c>
      <c r="D1978">
        <f>-2431308 -4862309</f>
        <v>-7293617</v>
      </c>
      <c r="E1978" t="s">
        <v>10</v>
      </c>
      <c r="F1978" t="s">
        <v>11</v>
      </c>
      <c r="G1978" s="1">
        <v>-2431308</v>
      </c>
      <c r="H1978" s="1">
        <v>-4862309</v>
      </c>
    </row>
    <row r="1979" spans="1:8" x14ac:dyDescent="0.25">
      <c r="A1979" t="s">
        <v>8</v>
      </c>
      <c r="B1979" t="s">
        <v>9</v>
      </c>
      <c r="C1979">
        <v>223.77</v>
      </c>
      <c r="D1979">
        <f>-243132 -4862311</f>
        <v>-5105443</v>
      </c>
      <c r="E1979" t="s">
        <v>10</v>
      </c>
      <c r="F1979" t="s">
        <v>11</v>
      </c>
      <c r="G1979" s="1">
        <v>-243132</v>
      </c>
      <c r="H1979" s="1">
        <v>-4862311</v>
      </c>
    </row>
    <row r="1980" spans="1:8" x14ac:dyDescent="0.25">
      <c r="A1980" t="s">
        <v>8</v>
      </c>
      <c r="B1980" t="s">
        <v>9</v>
      </c>
      <c r="C1980">
        <v>223.78</v>
      </c>
      <c r="D1980">
        <f>-2431328 -4862311</f>
        <v>-7293639</v>
      </c>
      <c r="E1980" t="s">
        <v>10</v>
      </c>
      <c r="F1980" t="s">
        <v>11</v>
      </c>
      <c r="G1980" s="1">
        <v>-2431328</v>
      </c>
      <c r="H1980" s="1">
        <v>-4862311</v>
      </c>
    </row>
    <row r="1981" spans="1:8" x14ac:dyDescent="0.25">
      <c r="A1981" t="s">
        <v>8</v>
      </c>
      <c r="B1981" t="s">
        <v>9</v>
      </c>
      <c r="C1981">
        <v>223.79</v>
      </c>
      <c r="D1981">
        <f>-2431431 -4862323</f>
        <v>-7293754</v>
      </c>
      <c r="E1981" t="s">
        <v>10</v>
      </c>
      <c r="F1981" t="s">
        <v>11</v>
      </c>
      <c r="G1981" s="1">
        <v>-2431431</v>
      </c>
      <c r="H1981" s="1">
        <v>-4862323</v>
      </c>
    </row>
    <row r="1982" spans="1:8" x14ac:dyDescent="0.25">
      <c r="A1982" t="s">
        <v>8</v>
      </c>
      <c r="B1982" t="s">
        <v>9</v>
      </c>
      <c r="C1982">
        <v>223.8</v>
      </c>
      <c r="D1982">
        <f>-243144 -4862323</f>
        <v>-5105467</v>
      </c>
      <c r="E1982" t="s">
        <v>10</v>
      </c>
      <c r="F1982" t="s">
        <v>11</v>
      </c>
      <c r="G1982" s="1">
        <v>-243144</v>
      </c>
      <c r="H1982" s="1">
        <v>-4862323</v>
      </c>
    </row>
    <row r="1983" spans="1:8" x14ac:dyDescent="0.25">
      <c r="A1983" t="s">
        <v>8</v>
      </c>
      <c r="B1983" t="s">
        <v>9</v>
      </c>
      <c r="C1983">
        <v>223.81</v>
      </c>
      <c r="D1983">
        <f>-2431444 -4862324</f>
        <v>-7293768</v>
      </c>
      <c r="E1983" t="s">
        <v>10</v>
      </c>
      <c r="F1983" t="s">
        <v>11</v>
      </c>
      <c r="G1983" s="1">
        <v>-2431444</v>
      </c>
      <c r="H1983" s="1">
        <v>-4862324</v>
      </c>
    </row>
    <row r="1984" spans="1:8" x14ac:dyDescent="0.25">
      <c r="A1984" t="s">
        <v>8</v>
      </c>
      <c r="B1984" t="s">
        <v>9</v>
      </c>
      <c r="C1984">
        <v>223.82</v>
      </c>
      <c r="D1984">
        <f>-2431449 -4862324</f>
        <v>-7293773</v>
      </c>
      <c r="E1984" t="s">
        <v>10</v>
      </c>
      <c r="F1984" t="s">
        <v>11</v>
      </c>
      <c r="G1984" s="1">
        <v>-2431449</v>
      </c>
      <c r="H1984" s="1">
        <v>-4862324</v>
      </c>
    </row>
    <row r="1985" spans="1:8" x14ac:dyDescent="0.25">
      <c r="A1985" t="s">
        <v>8</v>
      </c>
      <c r="B1985" t="s">
        <v>9</v>
      </c>
      <c r="C1985">
        <v>223.83</v>
      </c>
      <c r="D1985">
        <f>-2431452 -4862323</f>
        <v>-7293775</v>
      </c>
      <c r="E1985" t="s">
        <v>10</v>
      </c>
      <c r="F1985" t="s">
        <v>11</v>
      </c>
      <c r="G1985" s="1">
        <v>-2431452</v>
      </c>
      <c r="H1985" s="1">
        <v>-4862323</v>
      </c>
    </row>
    <row r="1986" spans="1:8" x14ac:dyDescent="0.25">
      <c r="A1986" t="s">
        <v>8</v>
      </c>
      <c r="B1986" t="s">
        <v>9</v>
      </c>
      <c r="C1986">
        <v>223.84</v>
      </c>
      <c r="D1986">
        <f>-2431458 -4862322</f>
        <v>-7293780</v>
      </c>
      <c r="E1986" t="s">
        <v>10</v>
      </c>
      <c r="F1986" t="s">
        <v>11</v>
      </c>
      <c r="G1986" s="1">
        <v>-2431458</v>
      </c>
      <c r="H1986" s="1">
        <v>-4862322</v>
      </c>
    </row>
    <row r="1987" spans="1:8" x14ac:dyDescent="0.25">
      <c r="A1987" t="s">
        <v>8</v>
      </c>
      <c r="B1987" t="s">
        <v>9</v>
      </c>
      <c r="C1987">
        <v>223.85</v>
      </c>
      <c r="D1987">
        <f>-2431462 -4862322</f>
        <v>-7293784</v>
      </c>
      <c r="E1987" t="s">
        <v>10</v>
      </c>
      <c r="F1987" t="s">
        <v>11</v>
      </c>
      <c r="G1987" s="1">
        <v>-2431462</v>
      </c>
      <c r="H1987" s="1">
        <v>-4862322</v>
      </c>
    </row>
    <row r="1988" spans="1:8" x14ac:dyDescent="0.25">
      <c r="A1988" t="s">
        <v>8</v>
      </c>
      <c r="B1988" t="s">
        <v>9</v>
      </c>
      <c r="C1988">
        <v>223.86</v>
      </c>
      <c r="D1988">
        <f>-2431494 -4862314</f>
        <v>-7293808</v>
      </c>
      <c r="E1988" t="s">
        <v>10</v>
      </c>
      <c r="F1988" t="s">
        <v>11</v>
      </c>
      <c r="G1988" s="1">
        <v>-2431494</v>
      </c>
      <c r="H1988" s="1">
        <v>-4862314</v>
      </c>
    </row>
    <row r="1989" spans="1:8" x14ac:dyDescent="0.25">
      <c r="A1989" t="s">
        <v>8</v>
      </c>
      <c r="B1989" t="s">
        <v>9</v>
      </c>
      <c r="C1989">
        <v>223.87</v>
      </c>
      <c r="D1989">
        <f>-2431528 -4862302</f>
        <v>-7293830</v>
      </c>
      <c r="E1989" t="s">
        <v>10</v>
      </c>
      <c r="F1989" t="s">
        <v>11</v>
      </c>
      <c r="G1989" s="1">
        <v>-2431528</v>
      </c>
      <c r="H1989" s="1">
        <v>-4862302</v>
      </c>
    </row>
    <row r="1990" spans="1:8" x14ac:dyDescent="0.25">
      <c r="A1990" t="s">
        <v>8</v>
      </c>
      <c r="B1990" t="s">
        <v>9</v>
      </c>
      <c r="C1990">
        <v>223.88</v>
      </c>
      <c r="D1990">
        <f>-24316 -4862285</f>
        <v>-4886601</v>
      </c>
      <c r="E1990" t="s">
        <v>10</v>
      </c>
      <c r="F1990" t="s">
        <v>11</v>
      </c>
      <c r="G1990" s="1">
        <v>-24316</v>
      </c>
      <c r="H1990" s="1">
        <v>-4862285</v>
      </c>
    </row>
    <row r="1991" spans="1:8" x14ac:dyDescent="0.25">
      <c r="A1991" t="s">
        <v>8</v>
      </c>
      <c r="B1991" t="s">
        <v>9</v>
      </c>
      <c r="C1991">
        <v>223.89</v>
      </c>
      <c r="D1991">
        <f>-2431608 -4862282</f>
        <v>-7293890</v>
      </c>
      <c r="E1991" t="s">
        <v>10</v>
      </c>
      <c r="F1991" t="s">
        <v>11</v>
      </c>
      <c r="G1991" s="1">
        <v>-2431608</v>
      </c>
      <c r="H1991" s="1">
        <v>-4862282</v>
      </c>
    </row>
    <row r="1992" spans="1:8" x14ac:dyDescent="0.25">
      <c r="A1992" t="s">
        <v>8</v>
      </c>
      <c r="B1992" t="s">
        <v>9</v>
      </c>
      <c r="C1992">
        <v>223.9</v>
      </c>
      <c r="D1992">
        <f>-2431613 -4862281</f>
        <v>-7293894</v>
      </c>
      <c r="E1992" t="s">
        <v>10</v>
      </c>
      <c r="F1992" t="s">
        <v>11</v>
      </c>
      <c r="G1992" s="1">
        <v>-2431613</v>
      </c>
      <c r="H1992" s="1">
        <v>-4862281</v>
      </c>
    </row>
    <row r="1993" spans="1:8" x14ac:dyDescent="0.25">
      <c r="A1993" t="s">
        <v>8</v>
      </c>
      <c r="B1993" t="s">
        <v>9</v>
      </c>
      <c r="C1993">
        <v>223.91</v>
      </c>
      <c r="D1993">
        <f>-2431633 -4862273</f>
        <v>-7293906</v>
      </c>
      <c r="E1993" t="s">
        <v>10</v>
      </c>
      <c r="F1993" t="s">
        <v>11</v>
      </c>
      <c r="G1993" s="1">
        <v>-2431633</v>
      </c>
      <c r="H1993" s="1">
        <v>-4862273</v>
      </c>
    </row>
    <row r="1994" spans="1:8" x14ac:dyDescent="0.25">
      <c r="A1994" t="s">
        <v>8</v>
      </c>
      <c r="B1994" t="s">
        <v>9</v>
      </c>
      <c r="C1994">
        <v>223.92</v>
      </c>
      <c r="D1994">
        <f>-2431646 -4862265</f>
        <v>-7293911</v>
      </c>
      <c r="E1994" t="s">
        <v>10</v>
      </c>
      <c r="F1994" t="s">
        <v>11</v>
      </c>
      <c r="G1994" s="1">
        <v>-2431646</v>
      </c>
      <c r="H1994" s="1">
        <v>-4862265</v>
      </c>
    </row>
    <row r="1995" spans="1:8" x14ac:dyDescent="0.25">
      <c r="A1995" t="s">
        <v>8</v>
      </c>
      <c r="B1995" t="s">
        <v>9</v>
      </c>
      <c r="C1995">
        <v>223.93</v>
      </c>
      <c r="D1995">
        <f>-2431658 -4862251</f>
        <v>-7293909</v>
      </c>
      <c r="E1995" t="s">
        <v>10</v>
      </c>
      <c r="F1995" t="s">
        <v>11</v>
      </c>
      <c r="G1995" s="1">
        <v>-2431658</v>
      </c>
      <c r="H1995" s="1">
        <v>-4862251</v>
      </c>
    </row>
    <row r="1996" spans="1:8" x14ac:dyDescent="0.25">
      <c r="A1996" t="s">
        <v>8</v>
      </c>
      <c r="B1996" t="s">
        <v>9</v>
      </c>
      <c r="C1996">
        <v>223.94</v>
      </c>
      <c r="D1996">
        <f>-2431751 -4862088</f>
        <v>-7293839</v>
      </c>
      <c r="E1996" t="s">
        <v>10</v>
      </c>
      <c r="F1996" t="s">
        <v>11</v>
      </c>
      <c r="G1996" s="1">
        <v>-2431751</v>
      </c>
      <c r="H1996" s="1">
        <v>-4862088</v>
      </c>
    </row>
    <row r="1997" spans="1:8" x14ac:dyDescent="0.25">
      <c r="A1997" t="s">
        <v>8</v>
      </c>
      <c r="B1997" t="s">
        <v>9</v>
      </c>
      <c r="C1997">
        <v>223.95</v>
      </c>
      <c r="D1997">
        <f>-2431758 -4862074</f>
        <v>-7293832</v>
      </c>
      <c r="E1997" t="s">
        <v>10</v>
      </c>
      <c r="F1997" t="s">
        <v>11</v>
      </c>
      <c r="G1997" s="1">
        <v>-2431758</v>
      </c>
      <c r="H1997" s="1">
        <v>-4862074</v>
      </c>
    </row>
    <row r="1998" spans="1:8" x14ac:dyDescent="0.25">
      <c r="A1998" t="s">
        <v>8</v>
      </c>
      <c r="B1998" t="s">
        <v>9</v>
      </c>
      <c r="C1998">
        <v>223.96</v>
      </c>
      <c r="D1998">
        <f>-2431763 -4862057</f>
        <v>-7293820</v>
      </c>
      <c r="E1998" t="s">
        <v>10</v>
      </c>
      <c r="F1998" t="s">
        <v>11</v>
      </c>
      <c r="G1998" s="1">
        <v>-2431763</v>
      </c>
      <c r="H1998" s="1">
        <v>-4862057</v>
      </c>
    </row>
    <row r="1999" spans="1:8" x14ac:dyDescent="0.25">
      <c r="A1999" t="s">
        <v>8</v>
      </c>
      <c r="B1999" t="s">
        <v>9</v>
      </c>
      <c r="C1999">
        <v>223.97</v>
      </c>
      <c r="D1999">
        <f>-2431768 -4862013</f>
        <v>-7293781</v>
      </c>
      <c r="E1999" t="s">
        <v>10</v>
      </c>
      <c r="F1999" t="s">
        <v>11</v>
      </c>
      <c r="G1999" s="1">
        <v>-2431768</v>
      </c>
      <c r="H1999" s="1">
        <v>-4862013</v>
      </c>
    </row>
    <row r="2000" spans="1:8" x14ac:dyDescent="0.25">
      <c r="A2000" t="s">
        <v>8</v>
      </c>
      <c r="B2000" t="s">
        <v>9</v>
      </c>
      <c r="C2000">
        <v>223.98</v>
      </c>
      <c r="D2000">
        <f>-2431768 -4862008</f>
        <v>-7293776</v>
      </c>
      <c r="E2000" t="s">
        <v>10</v>
      </c>
      <c r="F2000" t="s">
        <v>11</v>
      </c>
      <c r="G2000" s="1">
        <v>-2431768</v>
      </c>
      <c r="H2000" s="1">
        <v>-4862008</v>
      </c>
    </row>
    <row r="2001" spans="1:8" x14ac:dyDescent="0.25">
      <c r="A2001" t="s">
        <v>8</v>
      </c>
      <c r="B2001" t="s">
        <v>9</v>
      </c>
      <c r="C2001">
        <v>223.99</v>
      </c>
      <c r="D2001">
        <f>-2431769 -4862005</f>
        <v>-7293774</v>
      </c>
      <c r="E2001" t="s">
        <v>10</v>
      </c>
      <c r="F2001" t="s">
        <v>11</v>
      </c>
      <c r="G2001" s="1">
        <v>-2431769</v>
      </c>
      <c r="H2001" s="1">
        <v>-4862005</v>
      </c>
    </row>
    <row r="2002" spans="1:8" x14ac:dyDescent="0.25">
      <c r="A2002" t="s">
        <v>8</v>
      </c>
      <c r="B2002" t="s">
        <v>9</v>
      </c>
      <c r="C2002">
        <v>224</v>
      </c>
      <c r="D2002">
        <f>-2431769 -4861999</f>
        <v>-7293768</v>
      </c>
      <c r="E2002" t="s">
        <v>10</v>
      </c>
      <c r="F2002" t="s">
        <v>11</v>
      </c>
      <c r="G2002" s="1">
        <v>-2431769</v>
      </c>
      <c r="H2002" s="1">
        <v>-4861999</v>
      </c>
    </row>
    <row r="2003" spans="1:8" x14ac:dyDescent="0.25">
      <c r="A2003" t="s">
        <v>8</v>
      </c>
      <c r="B2003" t="s">
        <v>9</v>
      </c>
      <c r="C2003">
        <v>224.01</v>
      </c>
      <c r="D2003">
        <f>-243177 -4861996</f>
        <v>-5105173</v>
      </c>
      <c r="E2003" t="s">
        <v>10</v>
      </c>
      <c r="F2003" t="s">
        <v>11</v>
      </c>
      <c r="G2003" s="1">
        <v>-243177</v>
      </c>
      <c r="H2003" s="1">
        <v>-4861996</v>
      </c>
    </row>
    <row r="2004" spans="1:8" x14ac:dyDescent="0.25">
      <c r="A2004" t="s">
        <v>8</v>
      </c>
      <c r="B2004" t="s">
        <v>9</v>
      </c>
      <c r="C2004">
        <v>224.02</v>
      </c>
      <c r="D2004">
        <f>-243177 -4861994</f>
        <v>-5105171</v>
      </c>
      <c r="E2004" t="s">
        <v>10</v>
      </c>
      <c r="F2004" t="s">
        <v>11</v>
      </c>
      <c r="G2004" s="1">
        <v>-243177</v>
      </c>
      <c r="H2004" s="1">
        <v>-4861994</v>
      </c>
    </row>
    <row r="2005" spans="1:8" x14ac:dyDescent="0.25">
      <c r="A2005" t="s">
        <v>8</v>
      </c>
      <c r="B2005" t="s">
        <v>9</v>
      </c>
      <c r="C2005">
        <v>224.03</v>
      </c>
      <c r="D2005">
        <f>-2431771 -4861993</f>
        <v>-7293764</v>
      </c>
      <c r="E2005" t="s">
        <v>10</v>
      </c>
      <c r="F2005" t="s">
        <v>11</v>
      </c>
      <c r="G2005" s="1">
        <v>-2431771</v>
      </c>
      <c r="H2005" s="1">
        <v>-4861993</v>
      </c>
    </row>
    <row r="2006" spans="1:8" x14ac:dyDescent="0.25">
      <c r="A2006" t="s">
        <v>8</v>
      </c>
      <c r="B2006" t="s">
        <v>9</v>
      </c>
      <c r="C2006">
        <v>224.04</v>
      </c>
      <c r="D2006">
        <f>-2431771 -4861992</f>
        <v>-7293763</v>
      </c>
      <c r="E2006" t="s">
        <v>10</v>
      </c>
      <c r="F2006" t="s">
        <v>11</v>
      </c>
      <c r="G2006" s="1">
        <v>-2431771</v>
      </c>
      <c r="H2006" s="1">
        <v>-4861992</v>
      </c>
    </row>
    <row r="2007" spans="1:8" x14ac:dyDescent="0.25">
      <c r="A2007" t="s">
        <v>8</v>
      </c>
      <c r="B2007" t="s">
        <v>9</v>
      </c>
      <c r="C2007">
        <v>224.05</v>
      </c>
      <c r="D2007">
        <f>-243179 -4861957</f>
        <v>-5105136</v>
      </c>
      <c r="E2007" t="s">
        <v>10</v>
      </c>
      <c r="F2007" t="s">
        <v>11</v>
      </c>
      <c r="G2007" s="1">
        <v>-243179</v>
      </c>
      <c r="H2007" s="1">
        <v>-4861957</v>
      </c>
    </row>
    <row r="2008" spans="1:8" x14ac:dyDescent="0.25">
      <c r="A2008" t="s">
        <v>8</v>
      </c>
      <c r="B2008" t="s">
        <v>9</v>
      </c>
      <c r="C2008">
        <v>224.06</v>
      </c>
      <c r="D2008">
        <f>-2431814 -4861922</f>
        <v>-7293736</v>
      </c>
      <c r="E2008" t="s">
        <v>10</v>
      </c>
      <c r="F2008" t="s">
        <v>11</v>
      </c>
      <c r="G2008" s="1">
        <v>-2431814</v>
      </c>
      <c r="H2008" s="1">
        <v>-4861922</v>
      </c>
    </row>
    <row r="2009" spans="1:8" x14ac:dyDescent="0.25">
      <c r="A2009" t="s">
        <v>8</v>
      </c>
      <c r="B2009" t="s">
        <v>9</v>
      </c>
      <c r="C2009">
        <v>224.07</v>
      </c>
      <c r="D2009">
        <f>-2431842 -4861886</f>
        <v>-7293728</v>
      </c>
      <c r="E2009" t="s">
        <v>10</v>
      </c>
      <c r="F2009" t="s">
        <v>11</v>
      </c>
      <c r="G2009" s="1">
        <v>-2431842</v>
      </c>
      <c r="H2009" s="1">
        <v>-4861886</v>
      </c>
    </row>
    <row r="2010" spans="1:8" x14ac:dyDescent="0.25">
      <c r="A2010" t="s">
        <v>8</v>
      </c>
      <c r="B2010" t="s">
        <v>9</v>
      </c>
      <c r="C2010">
        <v>224.08</v>
      </c>
      <c r="D2010">
        <f>-2431866 -4861861</f>
        <v>-7293727</v>
      </c>
      <c r="E2010" t="s">
        <v>10</v>
      </c>
      <c r="F2010" t="s">
        <v>11</v>
      </c>
      <c r="G2010" s="1">
        <v>-2431866</v>
      </c>
      <c r="H2010" s="1">
        <v>-4861861</v>
      </c>
    </row>
    <row r="2011" spans="1:8" x14ac:dyDescent="0.25">
      <c r="A2011" t="s">
        <v>8</v>
      </c>
      <c r="B2011" t="s">
        <v>9</v>
      </c>
      <c r="C2011">
        <v>224.09</v>
      </c>
      <c r="D2011">
        <f>-243189 -486184</f>
        <v>-729373</v>
      </c>
      <c r="E2011" t="s">
        <v>10</v>
      </c>
      <c r="F2011" t="s">
        <v>11</v>
      </c>
      <c r="G2011" s="1">
        <v>-243189</v>
      </c>
      <c r="H2011" s="1">
        <v>-486184</v>
      </c>
    </row>
    <row r="2012" spans="1:8" x14ac:dyDescent="0.25">
      <c r="A2012" t="s">
        <v>8</v>
      </c>
      <c r="B2012" t="s">
        <v>9</v>
      </c>
      <c r="C2012">
        <v>224.1</v>
      </c>
      <c r="D2012">
        <f>-2431931 -4861811</f>
        <v>-7293742</v>
      </c>
      <c r="E2012" t="s">
        <v>10</v>
      </c>
      <c r="F2012" t="s">
        <v>11</v>
      </c>
      <c r="G2012" s="1">
        <v>-2431931</v>
      </c>
      <c r="H2012" s="1">
        <v>-4861811</v>
      </c>
    </row>
    <row r="2013" spans="1:8" x14ac:dyDescent="0.25">
      <c r="A2013" t="s">
        <v>8</v>
      </c>
      <c r="B2013" t="s">
        <v>9</v>
      </c>
      <c r="C2013">
        <v>224.11</v>
      </c>
      <c r="D2013">
        <f>-2432061 -4861739</f>
        <v>-7293800</v>
      </c>
      <c r="E2013" t="s">
        <v>10</v>
      </c>
      <c r="F2013" t="s">
        <v>11</v>
      </c>
      <c r="G2013" s="1">
        <v>-2432061</v>
      </c>
      <c r="H2013" s="1">
        <v>-4861739</v>
      </c>
    </row>
    <row r="2014" spans="1:8" x14ac:dyDescent="0.25">
      <c r="A2014" t="s">
        <v>8</v>
      </c>
      <c r="B2014" t="s">
        <v>9</v>
      </c>
      <c r="C2014">
        <v>224.12</v>
      </c>
      <c r="D2014">
        <f>-2432063 -4861739</f>
        <v>-7293802</v>
      </c>
      <c r="E2014" t="s">
        <v>10</v>
      </c>
      <c r="F2014" t="s">
        <v>11</v>
      </c>
      <c r="G2014" s="1">
        <v>-2432063</v>
      </c>
      <c r="H2014" s="1">
        <v>-4861739</v>
      </c>
    </row>
    <row r="2015" spans="1:8" x14ac:dyDescent="0.25">
      <c r="A2015" t="s">
        <v>8</v>
      </c>
      <c r="B2015" t="s">
        <v>9</v>
      </c>
      <c r="C2015">
        <v>224.13</v>
      </c>
      <c r="D2015">
        <f>-2432071 -4861736</f>
        <v>-7293807</v>
      </c>
      <c r="E2015" t="s">
        <v>10</v>
      </c>
      <c r="F2015" t="s">
        <v>11</v>
      </c>
      <c r="G2015" s="1">
        <v>-2432071</v>
      </c>
      <c r="H2015" s="1">
        <v>-4861736</v>
      </c>
    </row>
    <row r="2016" spans="1:8" x14ac:dyDescent="0.25">
      <c r="A2016" t="s">
        <v>8</v>
      </c>
      <c r="B2016" t="s">
        <v>9</v>
      </c>
      <c r="C2016">
        <v>224.14</v>
      </c>
      <c r="D2016">
        <f>-2432088 -4861725</f>
        <v>-7293813</v>
      </c>
      <c r="E2016" t="s">
        <v>10</v>
      </c>
      <c r="F2016" t="s">
        <v>11</v>
      </c>
      <c r="G2016" s="1">
        <v>-2432088</v>
      </c>
      <c r="H2016" s="1">
        <v>-4861725</v>
      </c>
    </row>
    <row r="2017" spans="1:8" x14ac:dyDescent="0.25">
      <c r="A2017" t="s">
        <v>8</v>
      </c>
      <c r="B2017" t="s">
        <v>9</v>
      </c>
      <c r="C2017">
        <v>224.15</v>
      </c>
      <c r="D2017">
        <f>-2432091 -4861721</f>
        <v>-7293812</v>
      </c>
      <c r="E2017" t="s">
        <v>10</v>
      </c>
      <c r="F2017" t="s">
        <v>11</v>
      </c>
      <c r="G2017" s="1">
        <v>-2432091</v>
      </c>
      <c r="H2017" s="1">
        <v>-4861721</v>
      </c>
    </row>
    <row r="2018" spans="1:8" x14ac:dyDescent="0.25">
      <c r="A2018" t="s">
        <v>8</v>
      </c>
      <c r="B2018" t="s">
        <v>9</v>
      </c>
      <c r="C2018">
        <v>224.16</v>
      </c>
      <c r="D2018">
        <f>-2432095 -4861717</f>
        <v>-7293812</v>
      </c>
      <c r="E2018" t="s">
        <v>10</v>
      </c>
      <c r="F2018" t="s">
        <v>11</v>
      </c>
      <c r="G2018" s="1">
        <v>-2432095</v>
      </c>
      <c r="H2018" s="1">
        <v>-4861717</v>
      </c>
    </row>
    <row r="2019" spans="1:8" x14ac:dyDescent="0.25">
      <c r="A2019" t="s">
        <v>8</v>
      </c>
      <c r="B2019" t="s">
        <v>9</v>
      </c>
      <c r="C2019">
        <v>224.17</v>
      </c>
      <c r="D2019">
        <f>-24321 -486171</f>
        <v>-510492</v>
      </c>
      <c r="E2019" t="s">
        <v>10</v>
      </c>
      <c r="F2019" t="s">
        <v>11</v>
      </c>
      <c r="G2019" s="1">
        <v>-24321</v>
      </c>
      <c r="H2019" s="1">
        <v>-486171</v>
      </c>
    </row>
    <row r="2020" spans="1:8" x14ac:dyDescent="0.25">
      <c r="A2020" t="s">
        <v>8</v>
      </c>
      <c r="B2020" t="s">
        <v>9</v>
      </c>
      <c r="C2020">
        <v>224.18</v>
      </c>
      <c r="D2020">
        <f>-2432106 -4861697</f>
        <v>-7293803</v>
      </c>
      <c r="E2020" t="s">
        <v>10</v>
      </c>
      <c r="F2020" t="s">
        <v>11</v>
      </c>
      <c r="G2020" s="1">
        <v>-2432106</v>
      </c>
      <c r="H2020" s="1">
        <v>-4861697</v>
      </c>
    </row>
    <row r="2021" spans="1:8" x14ac:dyDescent="0.25">
      <c r="A2021" t="s">
        <v>8</v>
      </c>
      <c r="B2021" t="s">
        <v>9</v>
      </c>
      <c r="C2021">
        <v>224.19</v>
      </c>
      <c r="D2021">
        <f>-2432121 -4861658</f>
        <v>-7293779</v>
      </c>
      <c r="E2021" t="s">
        <v>10</v>
      </c>
      <c r="F2021" t="s">
        <v>11</v>
      </c>
      <c r="G2021" s="1">
        <v>-2432121</v>
      </c>
      <c r="H2021" s="1">
        <v>-4861658</v>
      </c>
    </row>
    <row r="2022" spans="1:8" x14ac:dyDescent="0.25">
      <c r="A2022" t="s">
        <v>8</v>
      </c>
      <c r="B2022" t="s">
        <v>9</v>
      </c>
      <c r="C2022">
        <v>224.2</v>
      </c>
      <c r="D2022">
        <f>-243213 -4861642</f>
        <v>-5104855</v>
      </c>
      <c r="E2022" t="s">
        <v>10</v>
      </c>
      <c r="F2022" t="s">
        <v>11</v>
      </c>
      <c r="G2022" s="1">
        <v>-243213</v>
      </c>
      <c r="H2022" s="1">
        <v>-4861642</v>
      </c>
    </row>
    <row r="2023" spans="1:8" x14ac:dyDescent="0.25">
      <c r="A2023" t="s">
        <v>8</v>
      </c>
      <c r="B2023" t="s">
        <v>9</v>
      </c>
      <c r="C2023">
        <v>224.21</v>
      </c>
      <c r="D2023">
        <f>-2432141 -486163</f>
        <v>-2918304</v>
      </c>
      <c r="E2023" t="s">
        <v>10</v>
      </c>
      <c r="F2023" t="s">
        <v>11</v>
      </c>
      <c r="G2023" s="1">
        <v>-2432141</v>
      </c>
      <c r="H2023" s="1">
        <v>-486163</v>
      </c>
    </row>
    <row r="2024" spans="1:8" x14ac:dyDescent="0.25">
      <c r="A2024" t="s">
        <v>8</v>
      </c>
      <c r="B2024" t="s">
        <v>9</v>
      </c>
      <c r="C2024">
        <v>224.22</v>
      </c>
      <c r="D2024">
        <f>-243216 -4861614</f>
        <v>-5104830</v>
      </c>
      <c r="E2024" t="s">
        <v>10</v>
      </c>
      <c r="F2024" t="s">
        <v>11</v>
      </c>
      <c r="G2024" s="1">
        <v>-243216</v>
      </c>
      <c r="H2024" s="1">
        <v>-4861614</v>
      </c>
    </row>
    <row r="2025" spans="1:8" x14ac:dyDescent="0.25">
      <c r="A2025" t="s">
        <v>8</v>
      </c>
      <c r="B2025" t="s">
        <v>9</v>
      </c>
      <c r="C2025">
        <v>224.23</v>
      </c>
      <c r="D2025">
        <f>-2432171 -4861608</f>
        <v>-7293779</v>
      </c>
      <c r="E2025" t="s">
        <v>10</v>
      </c>
      <c r="F2025" t="s">
        <v>11</v>
      </c>
      <c r="G2025" s="1">
        <v>-2432171</v>
      </c>
      <c r="H2025" s="1">
        <v>-4861608</v>
      </c>
    </row>
    <row r="2026" spans="1:8" x14ac:dyDescent="0.25">
      <c r="A2026" t="s">
        <v>8</v>
      </c>
      <c r="B2026" t="s">
        <v>9</v>
      </c>
      <c r="C2026">
        <v>224.24</v>
      </c>
      <c r="D2026">
        <f>-2432179 -4861606</f>
        <v>-7293785</v>
      </c>
      <c r="E2026" t="s">
        <v>10</v>
      </c>
      <c r="F2026" t="s">
        <v>11</v>
      </c>
      <c r="G2026" s="1">
        <v>-2432179</v>
      </c>
      <c r="H2026" s="1">
        <v>-4861606</v>
      </c>
    </row>
    <row r="2027" spans="1:8" x14ac:dyDescent="0.25">
      <c r="A2027" t="s">
        <v>8</v>
      </c>
      <c r="B2027" t="s">
        <v>9</v>
      </c>
      <c r="C2027">
        <v>224.25</v>
      </c>
      <c r="D2027">
        <f>-2432189 -4861602</f>
        <v>-7293791</v>
      </c>
      <c r="E2027" t="s">
        <v>10</v>
      </c>
      <c r="F2027" t="s">
        <v>11</v>
      </c>
      <c r="G2027" s="1">
        <v>-2432189</v>
      </c>
      <c r="H2027" s="1">
        <v>-4861602</v>
      </c>
    </row>
    <row r="2028" spans="1:8" x14ac:dyDescent="0.25">
      <c r="A2028" t="s">
        <v>8</v>
      </c>
      <c r="B2028" t="s">
        <v>9</v>
      </c>
      <c r="C2028">
        <v>224.26</v>
      </c>
      <c r="D2028">
        <f>-2432293 -4861578</f>
        <v>-7293871</v>
      </c>
      <c r="E2028" t="s">
        <v>10</v>
      </c>
      <c r="F2028" t="s">
        <v>11</v>
      </c>
      <c r="G2028" s="1">
        <v>-2432293</v>
      </c>
      <c r="H2028" s="1">
        <v>-4861578</v>
      </c>
    </row>
    <row r="2029" spans="1:8" x14ac:dyDescent="0.25">
      <c r="A2029" t="s">
        <v>8</v>
      </c>
      <c r="B2029" t="s">
        <v>9</v>
      </c>
      <c r="C2029">
        <v>224.27</v>
      </c>
      <c r="D2029">
        <f>-2432324 -4861559</f>
        <v>-7293883</v>
      </c>
      <c r="E2029" t="s">
        <v>10</v>
      </c>
      <c r="F2029" t="s">
        <v>11</v>
      </c>
      <c r="G2029" s="1">
        <v>-2432324</v>
      </c>
      <c r="H2029" s="1">
        <v>-4861559</v>
      </c>
    </row>
    <row r="2030" spans="1:8" x14ac:dyDescent="0.25">
      <c r="A2030" t="s">
        <v>8</v>
      </c>
      <c r="B2030" t="s">
        <v>9</v>
      </c>
      <c r="C2030">
        <v>224.28</v>
      </c>
      <c r="D2030">
        <f>-2432328 -4861553</f>
        <v>-7293881</v>
      </c>
      <c r="E2030" t="s">
        <v>10</v>
      </c>
      <c r="F2030" t="s">
        <v>11</v>
      </c>
      <c r="G2030" s="1">
        <v>-2432328</v>
      </c>
      <c r="H2030" s="1">
        <v>-4861553</v>
      </c>
    </row>
    <row r="2031" spans="1:8" x14ac:dyDescent="0.25">
      <c r="A2031" t="s">
        <v>8</v>
      </c>
      <c r="B2031" t="s">
        <v>9</v>
      </c>
      <c r="C2031">
        <v>224.29</v>
      </c>
      <c r="D2031">
        <f>-2432338 -4861542</f>
        <v>-7293880</v>
      </c>
      <c r="E2031" t="s">
        <v>10</v>
      </c>
      <c r="F2031" t="s">
        <v>11</v>
      </c>
      <c r="G2031" s="1">
        <v>-2432338</v>
      </c>
      <c r="H2031" s="1">
        <v>-4861542</v>
      </c>
    </row>
    <row r="2032" spans="1:8" x14ac:dyDescent="0.25">
      <c r="A2032" t="s">
        <v>8</v>
      </c>
      <c r="B2032" t="s">
        <v>9</v>
      </c>
      <c r="C2032">
        <v>224.3</v>
      </c>
      <c r="D2032">
        <f>-2432347 -4861525</f>
        <v>-7293872</v>
      </c>
      <c r="E2032" t="s">
        <v>10</v>
      </c>
      <c r="F2032" t="s">
        <v>11</v>
      </c>
      <c r="G2032" s="1">
        <v>-2432347</v>
      </c>
      <c r="H2032" s="1">
        <v>-4861525</v>
      </c>
    </row>
    <row r="2033" spans="1:8" x14ac:dyDescent="0.25">
      <c r="A2033" t="s">
        <v>8</v>
      </c>
      <c r="B2033" t="s">
        <v>9</v>
      </c>
      <c r="C2033">
        <v>224.31</v>
      </c>
      <c r="D2033">
        <f>-2432356 -4861496</f>
        <v>-7293852</v>
      </c>
      <c r="E2033" t="s">
        <v>10</v>
      </c>
      <c r="F2033" t="s">
        <v>11</v>
      </c>
      <c r="G2033" s="1">
        <v>-2432356</v>
      </c>
      <c r="H2033" s="1">
        <v>-4861496</v>
      </c>
    </row>
    <row r="2034" spans="1:8" x14ac:dyDescent="0.25">
      <c r="A2034" t="s">
        <v>8</v>
      </c>
      <c r="B2034" t="s">
        <v>9</v>
      </c>
      <c r="C2034">
        <v>224.32</v>
      </c>
      <c r="D2034">
        <f>-2432363 -4861478</f>
        <v>-7293841</v>
      </c>
      <c r="E2034" t="s">
        <v>10</v>
      </c>
      <c r="F2034" t="s">
        <v>11</v>
      </c>
      <c r="G2034" s="1">
        <v>-2432363</v>
      </c>
      <c r="H2034" s="1">
        <v>-4861478</v>
      </c>
    </row>
    <row r="2035" spans="1:8" x14ac:dyDescent="0.25">
      <c r="A2035" t="s">
        <v>8</v>
      </c>
      <c r="B2035" t="s">
        <v>9</v>
      </c>
      <c r="C2035">
        <v>224.33</v>
      </c>
      <c r="D2035">
        <f>-243237 -4861464</f>
        <v>-5104701</v>
      </c>
      <c r="E2035" t="s">
        <v>10</v>
      </c>
      <c r="F2035" t="s">
        <v>11</v>
      </c>
      <c r="G2035" s="1">
        <v>-243237</v>
      </c>
      <c r="H2035" s="1">
        <v>-4861464</v>
      </c>
    </row>
    <row r="2036" spans="1:8" x14ac:dyDescent="0.25">
      <c r="A2036" t="s">
        <v>8</v>
      </c>
      <c r="B2036" t="s">
        <v>9</v>
      </c>
      <c r="C2036">
        <v>224.34</v>
      </c>
      <c r="D2036">
        <f>-2432384 -4861443</f>
        <v>-7293827</v>
      </c>
      <c r="E2036" t="s">
        <v>10</v>
      </c>
      <c r="F2036" t="s">
        <v>11</v>
      </c>
      <c r="G2036" s="1">
        <v>-2432384</v>
      </c>
      <c r="H2036" s="1">
        <v>-4861443</v>
      </c>
    </row>
    <row r="2037" spans="1:8" x14ac:dyDescent="0.25">
      <c r="A2037" t="s">
        <v>8</v>
      </c>
      <c r="B2037" t="s">
        <v>9</v>
      </c>
      <c r="C2037">
        <v>224.35</v>
      </c>
      <c r="D2037">
        <f>-2432391 -4861435</f>
        <v>-7293826</v>
      </c>
      <c r="E2037" t="s">
        <v>10</v>
      </c>
      <c r="F2037" t="s">
        <v>11</v>
      </c>
      <c r="G2037" s="1">
        <v>-2432391</v>
      </c>
      <c r="H2037" s="1">
        <v>-4861435</v>
      </c>
    </row>
    <row r="2038" spans="1:8" x14ac:dyDescent="0.25">
      <c r="A2038" t="s">
        <v>8</v>
      </c>
      <c r="B2038" t="s">
        <v>9</v>
      </c>
      <c r="C2038">
        <v>224.36</v>
      </c>
      <c r="D2038">
        <f>-2432428 -4861413</f>
        <v>-7293841</v>
      </c>
      <c r="E2038" t="s">
        <v>10</v>
      </c>
      <c r="F2038" t="s">
        <v>11</v>
      </c>
      <c r="G2038" s="1">
        <v>-2432428</v>
      </c>
      <c r="H2038" s="1">
        <v>-4861413</v>
      </c>
    </row>
    <row r="2039" spans="1:8" x14ac:dyDescent="0.25">
      <c r="A2039" t="s">
        <v>8</v>
      </c>
      <c r="B2039" t="s">
        <v>9</v>
      </c>
      <c r="C2039">
        <v>224.37</v>
      </c>
      <c r="D2039">
        <f>-2432466 -4861387</f>
        <v>-7293853</v>
      </c>
      <c r="E2039" t="s">
        <v>10</v>
      </c>
      <c r="F2039" t="s">
        <v>11</v>
      </c>
      <c r="G2039" s="1">
        <v>-2432466</v>
      </c>
      <c r="H2039" s="1">
        <v>-4861387</v>
      </c>
    </row>
    <row r="2040" spans="1:8" x14ac:dyDescent="0.25">
      <c r="A2040" t="s">
        <v>8</v>
      </c>
      <c r="B2040" t="s">
        <v>9</v>
      </c>
      <c r="C2040">
        <v>224.38</v>
      </c>
      <c r="D2040">
        <f>-243248 -4861371</f>
        <v>-5104619</v>
      </c>
      <c r="E2040" t="s">
        <v>10</v>
      </c>
      <c r="F2040" t="s">
        <v>11</v>
      </c>
      <c r="G2040" s="1">
        <v>-243248</v>
      </c>
      <c r="H2040" s="1">
        <v>-4861371</v>
      </c>
    </row>
    <row r="2041" spans="1:8" x14ac:dyDescent="0.25">
      <c r="A2041" t="s">
        <v>8</v>
      </c>
      <c r="B2041" t="s">
        <v>9</v>
      </c>
      <c r="C2041">
        <v>224.39</v>
      </c>
      <c r="D2041">
        <f>-2432534 -4861283</f>
        <v>-7293817</v>
      </c>
      <c r="E2041" t="s">
        <v>10</v>
      </c>
      <c r="F2041" t="s">
        <v>11</v>
      </c>
      <c r="G2041" s="1">
        <v>-2432534</v>
      </c>
      <c r="H2041" s="1">
        <v>-4861283</v>
      </c>
    </row>
    <row r="2042" spans="1:8" x14ac:dyDescent="0.25">
      <c r="A2042" t="s">
        <v>8</v>
      </c>
      <c r="B2042" t="s">
        <v>9</v>
      </c>
      <c r="C2042">
        <v>224.4</v>
      </c>
      <c r="D2042">
        <f>-2432545 -4861267</f>
        <v>-7293812</v>
      </c>
      <c r="E2042" t="s">
        <v>10</v>
      </c>
      <c r="F2042" t="s">
        <v>11</v>
      </c>
      <c r="G2042" s="1">
        <v>-2432545</v>
      </c>
      <c r="H2042" s="1">
        <v>-4861267</v>
      </c>
    </row>
    <row r="2043" spans="1:8" x14ac:dyDescent="0.25">
      <c r="A2043" t="s">
        <v>8</v>
      </c>
      <c r="B2043" t="s">
        <v>9</v>
      </c>
      <c r="C2043">
        <v>224.41</v>
      </c>
      <c r="D2043">
        <f>-2432588 -4861196</f>
        <v>-7293784</v>
      </c>
      <c r="E2043" t="s">
        <v>10</v>
      </c>
      <c r="F2043" t="s">
        <v>11</v>
      </c>
      <c r="G2043" s="1">
        <v>-2432588</v>
      </c>
      <c r="H2043" s="1">
        <v>-4861196</v>
      </c>
    </row>
    <row r="2044" spans="1:8" x14ac:dyDescent="0.25">
      <c r="A2044" t="s">
        <v>8</v>
      </c>
      <c r="B2044" t="s">
        <v>9</v>
      </c>
      <c r="C2044">
        <v>224.42</v>
      </c>
      <c r="D2044">
        <f>-2432597 -4861184</f>
        <v>-7293781</v>
      </c>
      <c r="E2044" t="s">
        <v>10</v>
      </c>
      <c r="F2044" t="s">
        <v>11</v>
      </c>
      <c r="G2044" s="1">
        <v>-2432597</v>
      </c>
      <c r="H2044" s="1">
        <v>-4861184</v>
      </c>
    </row>
    <row r="2045" spans="1:8" x14ac:dyDescent="0.25">
      <c r="A2045" t="s">
        <v>8</v>
      </c>
      <c r="B2045" t="s">
        <v>9</v>
      </c>
      <c r="C2045">
        <v>224.43</v>
      </c>
      <c r="D2045">
        <f>-24326 -4861179</f>
        <v>-4885505</v>
      </c>
      <c r="E2045" t="s">
        <v>10</v>
      </c>
      <c r="F2045" t="s">
        <v>11</v>
      </c>
      <c r="G2045" s="1">
        <v>-24326</v>
      </c>
      <c r="H2045" s="1">
        <v>-4861179</v>
      </c>
    </row>
    <row r="2046" spans="1:8" x14ac:dyDescent="0.25">
      <c r="A2046" t="s">
        <v>8</v>
      </c>
      <c r="B2046" t="s">
        <v>9</v>
      </c>
      <c r="C2046">
        <v>224.44</v>
      </c>
      <c r="D2046">
        <f>-2432605 -4861175</f>
        <v>-7293780</v>
      </c>
      <c r="E2046" t="s">
        <v>10</v>
      </c>
      <c r="F2046" t="s">
        <v>11</v>
      </c>
      <c r="G2046" s="1">
        <v>-2432605</v>
      </c>
      <c r="H2046" s="1">
        <v>-4861175</v>
      </c>
    </row>
    <row r="2047" spans="1:8" x14ac:dyDescent="0.25">
      <c r="A2047" t="s">
        <v>8</v>
      </c>
      <c r="B2047" t="s">
        <v>9</v>
      </c>
      <c r="C2047">
        <v>224.45</v>
      </c>
      <c r="D2047">
        <f>-243262 -4861167</f>
        <v>-5104429</v>
      </c>
      <c r="E2047" t="s">
        <v>10</v>
      </c>
      <c r="F2047" t="s">
        <v>11</v>
      </c>
      <c r="G2047" s="1">
        <v>-243262</v>
      </c>
      <c r="H2047" s="1">
        <v>-4861167</v>
      </c>
    </row>
    <row r="2048" spans="1:8" x14ac:dyDescent="0.25">
      <c r="A2048" t="s">
        <v>8</v>
      </c>
      <c r="B2048" t="s">
        <v>9</v>
      </c>
      <c r="C2048">
        <v>224.46</v>
      </c>
      <c r="D2048">
        <f>-2432637 -4861163</f>
        <v>-7293800</v>
      </c>
      <c r="E2048" t="s">
        <v>10</v>
      </c>
      <c r="F2048" t="s">
        <v>11</v>
      </c>
      <c r="G2048" s="1">
        <v>-2432637</v>
      </c>
      <c r="H2048" s="1">
        <v>-4861163</v>
      </c>
    </row>
    <row r="2049" spans="1:8" x14ac:dyDescent="0.25">
      <c r="A2049" t="s">
        <v>8</v>
      </c>
      <c r="B2049" t="s">
        <v>9</v>
      </c>
      <c r="C2049">
        <v>224.47</v>
      </c>
      <c r="D2049">
        <f>-2432645 -4861164</f>
        <v>-7293809</v>
      </c>
      <c r="E2049" t="s">
        <v>10</v>
      </c>
      <c r="F2049" t="s">
        <v>11</v>
      </c>
      <c r="G2049" s="1">
        <v>-2432645</v>
      </c>
      <c r="H2049" s="1">
        <v>-4861164</v>
      </c>
    </row>
    <row r="2050" spans="1:8" x14ac:dyDescent="0.25">
      <c r="A2050" t="s">
        <v>8</v>
      </c>
      <c r="B2050" t="s">
        <v>9</v>
      </c>
      <c r="C2050">
        <v>224.48</v>
      </c>
      <c r="D2050">
        <f>-243265 -4861164</f>
        <v>-5104429</v>
      </c>
      <c r="E2050" t="s">
        <v>10</v>
      </c>
      <c r="F2050" t="s">
        <v>11</v>
      </c>
      <c r="G2050" s="1">
        <v>-243265</v>
      </c>
      <c r="H2050" s="1">
        <v>-4861164</v>
      </c>
    </row>
    <row r="2051" spans="1:8" x14ac:dyDescent="0.25">
      <c r="A2051" t="s">
        <v>8</v>
      </c>
      <c r="B2051" t="s">
        <v>9</v>
      </c>
      <c r="C2051">
        <v>224.49</v>
      </c>
      <c r="D2051">
        <f>-2432663 -4861166</f>
        <v>-7293829</v>
      </c>
      <c r="E2051" t="s">
        <v>10</v>
      </c>
      <c r="F2051" t="s">
        <v>11</v>
      </c>
      <c r="G2051" s="1">
        <v>-2432663</v>
      </c>
      <c r="H2051" s="1">
        <v>-4861166</v>
      </c>
    </row>
    <row r="2052" spans="1:8" x14ac:dyDescent="0.25">
      <c r="A2052" t="s">
        <v>8</v>
      </c>
      <c r="B2052" t="s">
        <v>9</v>
      </c>
      <c r="C2052">
        <v>224.5</v>
      </c>
      <c r="D2052">
        <f>-2432673 -4861169</f>
        <v>-7293842</v>
      </c>
      <c r="E2052" t="s">
        <v>10</v>
      </c>
      <c r="F2052" t="s">
        <v>11</v>
      </c>
      <c r="G2052" s="1">
        <v>-2432673</v>
      </c>
      <c r="H2052" s="1">
        <v>-4861169</v>
      </c>
    </row>
    <row r="2053" spans="1:8" x14ac:dyDescent="0.25">
      <c r="A2053" t="s">
        <v>8</v>
      </c>
      <c r="B2053" t="s">
        <v>9</v>
      </c>
      <c r="C2053">
        <v>224.51</v>
      </c>
      <c r="D2053">
        <f>-2433065 -4861399</f>
        <v>-7294464</v>
      </c>
      <c r="E2053" t="s">
        <v>10</v>
      </c>
      <c r="F2053" t="s">
        <v>11</v>
      </c>
      <c r="G2053" s="1">
        <v>-2433065</v>
      </c>
      <c r="H2053" s="1">
        <v>-4861399</v>
      </c>
    </row>
    <row r="2054" spans="1:8" x14ac:dyDescent="0.25">
      <c r="A2054" t="s">
        <v>8</v>
      </c>
      <c r="B2054" t="s">
        <v>9</v>
      </c>
      <c r="C2054">
        <v>224.52</v>
      </c>
      <c r="D2054">
        <f>-2433093 -4861414</f>
        <v>-7294507</v>
      </c>
      <c r="E2054" t="s">
        <v>10</v>
      </c>
      <c r="F2054" t="s">
        <v>11</v>
      </c>
      <c r="G2054" s="1">
        <v>-2433093</v>
      </c>
      <c r="H2054" s="1">
        <v>-4861414</v>
      </c>
    </row>
    <row r="2055" spans="1:8" x14ac:dyDescent="0.25">
      <c r="A2055" t="s">
        <v>8</v>
      </c>
      <c r="B2055" t="s">
        <v>9</v>
      </c>
      <c r="C2055">
        <v>224.53</v>
      </c>
      <c r="D2055">
        <f>-2433093 -4861415</f>
        <v>-7294508</v>
      </c>
      <c r="E2055" t="s">
        <v>10</v>
      </c>
      <c r="F2055" t="s">
        <v>11</v>
      </c>
      <c r="G2055" s="1">
        <v>-2433093</v>
      </c>
      <c r="H2055" s="1">
        <v>-4861415</v>
      </c>
    </row>
    <row r="2056" spans="1:8" x14ac:dyDescent="0.25">
      <c r="A2056" t="s">
        <v>8</v>
      </c>
      <c r="B2056" t="s">
        <v>9</v>
      </c>
      <c r="C2056">
        <v>224.54</v>
      </c>
      <c r="D2056">
        <f>-2433188 -486147</f>
        <v>-2919335</v>
      </c>
      <c r="E2056" t="s">
        <v>10</v>
      </c>
      <c r="F2056" t="s">
        <v>11</v>
      </c>
      <c r="G2056" s="1">
        <v>-2433188</v>
      </c>
      <c r="H2056" s="1">
        <v>-486147</v>
      </c>
    </row>
    <row r="2057" spans="1:8" x14ac:dyDescent="0.25">
      <c r="A2057" t="s">
        <v>8</v>
      </c>
      <c r="B2057" t="s">
        <v>9</v>
      </c>
      <c r="C2057">
        <v>224.55</v>
      </c>
      <c r="D2057">
        <f>-2433189 -486147</f>
        <v>-2919336</v>
      </c>
      <c r="E2057" t="s">
        <v>10</v>
      </c>
      <c r="F2057" t="s">
        <v>11</v>
      </c>
      <c r="G2057" s="1">
        <v>-2433189</v>
      </c>
      <c r="H2057" s="1">
        <v>-486147</v>
      </c>
    </row>
    <row r="2058" spans="1:8" x14ac:dyDescent="0.25">
      <c r="A2058" t="s">
        <v>8</v>
      </c>
      <c r="B2058" t="s">
        <v>9</v>
      </c>
      <c r="C2058">
        <v>224.56</v>
      </c>
      <c r="D2058">
        <f>-2433192 -4861473</f>
        <v>-7294665</v>
      </c>
      <c r="E2058" t="s">
        <v>10</v>
      </c>
      <c r="F2058" t="s">
        <v>11</v>
      </c>
      <c r="G2058" s="1">
        <v>-2433192</v>
      </c>
      <c r="H2058" s="1">
        <v>-4861473</v>
      </c>
    </row>
    <row r="2059" spans="1:8" x14ac:dyDescent="0.25">
      <c r="A2059" t="s">
        <v>8</v>
      </c>
      <c r="B2059" t="s">
        <v>9</v>
      </c>
      <c r="C2059">
        <v>224.57</v>
      </c>
      <c r="D2059">
        <f>-2433283 -4861525</f>
        <v>-7294808</v>
      </c>
      <c r="E2059" t="s">
        <v>10</v>
      </c>
      <c r="F2059" t="s">
        <v>11</v>
      </c>
      <c r="G2059" s="1">
        <v>-2433283</v>
      </c>
      <c r="H2059" s="1">
        <v>-4861525</v>
      </c>
    </row>
    <row r="2060" spans="1:8" x14ac:dyDescent="0.25">
      <c r="A2060" t="s">
        <v>8</v>
      </c>
      <c r="B2060" t="s">
        <v>9</v>
      </c>
      <c r="C2060">
        <v>224.58</v>
      </c>
      <c r="D2060">
        <f>-2433284 -4861526</f>
        <v>-7294810</v>
      </c>
      <c r="E2060" t="s">
        <v>10</v>
      </c>
      <c r="F2060" t="s">
        <v>11</v>
      </c>
      <c r="G2060" s="1">
        <v>-2433284</v>
      </c>
      <c r="H2060" s="1">
        <v>-4861526</v>
      </c>
    </row>
    <row r="2061" spans="1:8" x14ac:dyDescent="0.25">
      <c r="A2061" t="s">
        <v>8</v>
      </c>
      <c r="B2061" t="s">
        <v>9</v>
      </c>
      <c r="C2061">
        <v>224.59</v>
      </c>
      <c r="D2061">
        <f>-2433315 -4861544</f>
        <v>-7294859</v>
      </c>
      <c r="E2061" t="s">
        <v>10</v>
      </c>
      <c r="F2061" t="s">
        <v>11</v>
      </c>
      <c r="G2061" s="1">
        <v>-2433315</v>
      </c>
      <c r="H2061" s="1">
        <v>-4861544</v>
      </c>
    </row>
    <row r="2062" spans="1:8" x14ac:dyDescent="0.25">
      <c r="A2062" t="s">
        <v>8</v>
      </c>
      <c r="B2062" t="s">
        <v>9</v>
      </c>
      <c r="C2062">
        <v>224.6</v>
      </c>
      <c r="D2062">
        <f>-2433316 -4861544</f>
        <v>-7294860</v>
      </c>
      <c r="E2062" t="s">
        <v>10</v>
      </c>
      <c r="F2062" t="s">
        <v>11</v>
      </c>
      <c r="G2062" s="1">
        <v>-2433316</v>
      </c>
      <c r="H2062" s="1">
        <v>-4861544</v>
      </c>
    </row>
    <row r="2063" spans="1:8" x14ac:dyDescent="0.25">
      <c r="A2063" t="s">
        <v>8</v>
      </c>
      <c r="B2063" t="s">
        <v>9</v>
      </c>
      <c r="C2063">
        <v>224.61</v>
      </c>
      <c r="D2063">
        <f>-2433509 -4861655</f>
        <v>-7295164</v>
      </c>
      <c r="E2063" t="s">
        <v>10</v>
      </c>
      <c r="F2063" t="s">
        <v>11</v>
      </c>
      <c r="G2063" s="1">
        <v>-2433509</v>
      </c>
      <c r="H2063" s="1">
        <v>-4861655</v>
      </c>
    </row>
    <row r="2064" spans="1:8" x14ac:dyDescent="0.25">
      <c r="A2064" t="s">
        <v>8</v>
      </c>
      <c r="B2064" t="s">
        <v>9</v>
      </c>
      <c r="C2064">
        <v>224.62</v>
      </c>
      <c r="D2064">
        <f>-2433529 -4861671</f>
        <v>-7295200</v>
      </c>
      <c r="E2064" t="s">
        <v>10</v>
      </c>
      <c r="F2064" t="s">
        <v>11</v>
      </c>
      <c r="G2064" s="1">
        <v>-2433529</v>
      </c>
      <c r="H2064" s="1">
        <v>-4861671</v>
      </c>
    </row>
    <row r="2065" spans="1:8" x14ac:dyDescent="0.25">
      <c r="A2065" t="s">
        <v>8</v>
      </c>
      <c r="B2065" t="s">
        <v>9</v>
      </c>
      <c r="C2065">
        <v>224.63</v>
      </c>
      <c r="D2065">
        <f>-2433534 -4861676</f>
        <v>-7295210</v>
      </c>
      <c r="E2065" t="s">
        <v>10</v>
      </c>
      <c r="F2065" t="s">
        <v>11</v>
      </c>
      <c r="G2065" s="1">
        <v>-2433534</v>
      </c>
      <c r="H2065" s="1">
        <v>-4861676</v>
      </c>
    </row>
    <row r="2066" spans="1:8" x14ac:dyDescent="0.25">
      <c r="A2066" t="s">
        <v>8</v>
      </c>
      <c r="B2066" t="s">
        <v>9</v>
      </c>
      <c r="C2066">
        <v>224.64</v>
      </c>
      <c r="D2066">
        <f>-2433542 -4861692</f>
        <v>-7295234</v>
      </c>
      <c r="E2066" t="s">
        <v>10</v>
      </c>
      <c r="F2066" t="s">
        <v>11</v>
      </c>
      <c r="G2066" s="1">
        <v>-2433542</v>
      </c>
      <c r="H2066" s="1">
        <v>-4861692</v>
      </c>
    </row>
    <row r="2067" spans="1:8" x14ac:dyDescent="0.25">
      <c r="A2067" t="s">
        <v>8</v>
      </c>
      <c r="B2067" t="s">
        <v>9</v>
      </c>
      <c r="C2067">
        <v>224.65</v>
      </c>
      <c r="D2067">
        <f>-243356 -4861741</f>
        <v>-5105097</v>
      </c>
      <c r="E2067" t="s">
        <v>10</v>
      </c>
      <c r="F2067" t="s">
        <v>11</v>
      </c>
      <c r="G2067" s="1">
        <v>-243356</v>
      </c>
      <c r="H2067" s="1">
        <v>-4861741</v>
      </c>
    </row>
    <row r="2068" spans="1:8" x14ac:dyDescent="0.25">
      <c r="A2068" t="s">
        <v>8</v>
      </c>
      <c r="B2068" t="s">
        <v>9</v>
      </c>
      <c r="C2068">
        <v>224.66</v>
      </c>
      <c r="D2068">
        <f>-2433564 -4861748</f>
        <v>-7295312</v>
      </c>
      <c r="E2068" t="s">
        <v>10</v>
      </c>
      <c r="F2068" t="s">
        <v>11</v>
      </c>
      <c r="G2068" s="1">
        <v>-2433564</v>
      </c>
      <c r="H2068" s="1">
        <v>-4861748</v>
      </c>
    </row>
    <row r="2069" spans="1:8" x14ac:dyDescent="0.25">
      <c r="A2069" t="s">
        <v>8</v>
      </c>
      <c r="B2069" t="s">
        <v>9</v>
      </c>
      <c r="C2069">
        <v>224.67</v>
      </c>
      <c r="D2069">
        <f>-2433577 -4861763</f>
        <v>-7295340</v>
      </c>
      <c r="E2069" t="s">
        <v>10</v>
      </c>
      <c r="F2069" t="s">
        <v>11</v>
      </c>
      <c r="G2069" s="1">
        <v>-2433577</v>
      </c>
      <c r="H2069" s="1">
        <v>-4861763</v>
      </c>
    </row>
    <row r="2070" spans="1:8" x14ac:dyDescent="0.25">
      <c r="A2070" t="s">
        <v>8</v>
      </c>
      <c r="B2070" t="s">
        <v>9</v>
      </c>
      <c r="C2070">
        <v>224.68</v>
      </c>
      <c r="D2070">
        <f>-243359 -4861772</f>
        <v>-5105131</v>
      </c>
      <c r="E2070" t="s">
        <v>10</v>
      </c>
      <c r="F2070" t="s">
        <v>11</v>
      </c>
      <c r="G2070" s="1">
        <v>-243359</v>
      </c>
      <c r="H2070" s="1">
        <v>-4861772</v>
      </c>
    </row>
    <row r="2071" spans="1:8" x14ac:dyDescent="0.25">
      <c r="A2071" t="s">
        <v>8</v>
      </c>
      <c r="B2071" t="s">
        <v>9</v>
      </c>
      <c r="C2071">
        <v>224.69</v>
      </c>
      <c r="D2071">
        <f>-2433638 -4861799</f>
        <v>-7295437</v>
      </c>
      <c r="E2071" t="s">
        <v>10</v>
      </c>
      <c r="F2071" t="s">
        <v>11</v>
      </c>
      <c r="G2071" s="1">
        <v>-2433638</v>
      </c>
      <c r="H2071" s="1">
        <v>-4861799</v>
      </c>
    </row>
    <row r="2072" spans="1:8" x14ac:dyDescent="0.25">
      <c r="A2072" t="s">
        <v>8</v>
      </c>
      <c r="B2072" t="s">
        <v>9</v>
      </c>
      <c r="C2072">
        <v>224.7</v>
      </c>
      <c r="D2072">
        <f>-243364 -4861801</f>
        <v>-5105165</v>
      </c>
      <c r="E2072" t="s">
        <v>10</v>
      </c>
      <c r="F2072" t="s">
        <v>11</v>
      </c>
      <c r="G2072" s="1">
        <v>-243364</v>
      </c>
      <c r="H2072" s="1">
        <v>-4861801</v>
      </c>
    </row>
    <row r="2073" spans="1:8" x14ac:dyDescent="0.25">
      <c r="A2073" t="s">
        <v>8</v>
      </c>
      <c r="B2073" t="s">
        <v>9</v>
      </c>
      <c r="C2073">
        <v>224.71</v>
      </c>
      <c r="D2073">
        <f>-2433656 -4861809</f>
        <v>-7295465</v>
      </c>
      <c r="E2073" t="s">
        <v>10</v>
      </c>
      <c r="F2073" t="s">
        <v>11</v>
      </c>
      <c r="G2073" s="1">
        <v>-2433656</v>
      </c>
      <c r="H2073" s="1">
        <v>-4861809</v>
      </c>
    </row>
    <row r="2074" spans="1:8" x14ac:dyDescent="0.25">
      <c r="A2074" t="s">
        <v>8</v>
      </c>
      <c r="B2074" t="s">
        <v>9</v>
      </c>
      <c r="C2074">
        <v>224.72</v>
      </c>
      <c r="D2074">
        <f>-2433672 -4861814</f>
        <v>-7295486</v>
      </c>
      <c r="E2074" t="s">
        <v>10</v>
      </c>
      <c r="F2074" t="s">
        <v>11</v>
      </c>
      <c r="G2074" s="1">
        <v>-2433672</v>
      </c>
      <c r="H2074" s="1">
        <v>-4861814</v>
      </c>
    </row>
    <row r="2075" spans="1:8" x14ac:dyDescent="0.25">
      <c r="A2075" t="s">
        <v>8</v>
      </c>
      <c r="B2075" t="s">
        <v>9</v>
      </c>
      <c r="C2075">
        <v>224.73</v>
      </c>
      <c r="D2075">
        <f>-243369 -4861818</f>
        <v>-5105187</v>
      </c>
      <c r="E2075" t="s">
        <v>10</v>
      </c>
      <c r="F2075" t="s">
        <v>11</v>
      </c>
      <c r="G2075" s="1">
        <v>-243369</v>
      </c>
      <c r="H2075" s="1">
        <v>-4861818</v>
      </c>
    </row>
    <row r="2076" spans="1:8" x14ac:dyDescent="0.25">
      <c r="A2076" t="s">
        <v>8</v>
      </c>
      <c r="B2076" t="s">
        <v>9</v>
      </c>
      <c r="C2076">
        <v>224.74</v>
      </c>
      <c r="D2076">
        <f>-2433715 -486182</f>
        <v>-2919897</v>
      </c>
      <c r="E2076" t="s">
        <v>10</v>
      </c>
      <c r="F2076" t="s">
        <v>11</v>
      </c>
      <c r="G2076" s="1">
        <v>-2433715</v>
      </c>
      <c r="H2076" s="1">
        <v>-486182</v>
      </c>
    </row>
    <row r="2077" spans="1:8" x14ac:dyDescent="0.25">
      <c r="A2077" t="s">
        <v>8</v>
      </c>
      <c r="B2077" t="s">
        <v>9</v>
      </c>
      <c r="C2077">
        <v>224.75</v>
      </c>
      <c r="D2077">
        <f>-2433729 -4861823</f>
        <v>-7295552</v>
      </c>
      <c r="E2077" t="s">
        <v>10</v>
      </c>
      <c r="F2077" t="s">
        <v>11</v>
      </c>
      <c r="G2077" s="1">
        <v>-2433729</v>
      </c>
      <c r="H2077" s="1">
        <v>-4861823</v>
      </c>
    </row>
    <row r="2078" spans="1:8" x14ac:dyDescent="0.25">
      <c r="A2078" t="s">
        <v>8</v>
      </c>
      <c r="B2078" t="s">
        <v>9</v>
      </c>
      <c r="C2078">
        <v>224.76</v>
      </c>
      <c r="D2078">
        <f>-2433738 -4861826</f>
        <v>-7295564</v>
      </c>
      <c r="E2078" t="s">
        <v>10</v>
      </c>
      <c r="F2078" t="s">
        <v>11</v>
      </c>
      <c r="G2078" s="1">
        <v>-2433738</v>
      </c>
      <c r="H2078" s="1">
        <v>-4861826</v>
      </c>
    </row>
    <row r="2079" spans="1:8" x14ac:dyDescent="0.25">
      <c r="A2079" t="s">
        <v>8</v>
      </c>
      <c r="B2079" t="s">
        <v>9</v>
      </c>
      <c r="C2079">
        <v>224.77</v>
      </c>
      <c r="D2079">
        <f>-2433786 -486186</f>
        <v>-2919972</v>
      </c>
      <c r="E2079" t="s">
        <v>10</v>
      </c>
      <c r="F2079" t="s">
        <v>11</v>
      </c>
      <c r="G2079" s="1">
        <v>-2433786</v>
      </c>
      <c r="H2079" s="1">
        <v>-486186</v>
      </c>
    </row>
    <row r="2080" spans="1:8" x14ac:dyDescent="0.25">
      <c r="A2080" t="s">
        <v>8</v>
      </c>
      <c r="B2080" t="s">
        <v>9</v>
      </c>
      <c r="C2080">
        <v>224.78</v>
      </c>
      <c r="D2080">
        <f>-2433787 -486186</f>
        <v>-2919973</v>
      </c>
      <c r="E2080" t="s">
        <v>10</v>
      </c>
      <c r="F2080" t="s">
        <v>11</v>
      </c>
      <c r="G2080" s="1">
        <v>-2433787</v>
      </c>
      <c r="H2080" s="1">
        <v>-486186</v>
      </c>
    </row>
    <row r="2081" spans="1:8" x14ac:dyDescent="0.25">
      <c r="A2081" t="s">
        <v>8</v>
      </c>
      <c r="B2081" t="s">
        <v>9</v>
      </c>
      <c r="C2081">
        <v>224.79</v>
      </c>
      <c r="D2081">
        <f>-2433904 -4861947</f>
        <v>-7295851</v>
      </c>
      <c r="E2081" t="s">
        <v>10</v>
      </c>
      <c r="F2081" t="s">
        <v>11</v>
      </c>
      <c r="G2081" s="1">
        <v>-2433904</v>
      </c>
      <c r="H2081" s="1">
        <v>-4861947</v>
      </c>
    </row>
    <row r="2082" spans="1:8" x14ac:dyDescent="0.25">
      <c r="A2082" t="s">
        <v>8</v>
      </c>
      <c r="B2082" t="s">
        <v>9</v>
      </c>
      <c r="C2082">
        <v>224.8</v>
      </c>
      <c r="D2082">
        <f>-2433931 -4861965</f>
        <v>-7295896</v>
      </c>
      <c r="E2082" t="s">
        <v>10</v>
      </c>
      <c r="F2082" t="s">
        <v>11</v>
      </c>
      <c r="G2082" s="1">
        <v>-2433931</v>
      </c>
      <c r="H2082" s="1">
        <v>-4861965</v>
      </c>
    </row>
    <row r="2083" spans="1:8" x14ac:dyDescent="0.25">
      <c r="A2083" t="s">
        <v>8</v>
      </c>
      <c r="B2083" t="s">
        <v>9</v>
      </c>
      <c r="C2083">
        <v>224.81</v>
      </c>
      <c r="D2083">
        <f>-2433977 -4861989</f>
        <v>-7295966</v>
      </c>
      <c r="E2083" t="s">
        <v>10</v>
      </c>
      <c r="F2083" t="s">
        <v>11</v>
      </c>
      <c r="G2083" s="1">
        <v>-2433977</v>
      </c>
      <c r="H2083" s="1">
        <v>-4861989</v>
      </c>
    </row>
    <row r="2084" spans="1:8" x14ac:dyDescent="0.25">
      <c r="A2084" t="s">
        <v>8</v>
      </c>
      <c r="B2084" t="s">
        <v>9</v>
      </c>
      <c r="C2084">
        <v>224.82</v>
      </c>
      <c r="D2084">
        <f>-2434119 -4862051</f>
        <v>-7296170</v>
      </c>
      <c r="E2084" t="s">
        <v>10</v>
      </c>
      <c r="F2084" t="s">
        <v>11</v>
      </c>
      <c r="G2084" s="1">
        <v>-2434119</v>
      </c>
      <c r="H2084" s="1">
        <v>-4862051</v>
      </c>
    </row>
    <row r="2085" spans="1:8" x14ac:dyDescent="0.25">
      <c r="A2085" t="s">
        <v>8</v>
      </c>
      <c r="B2085" t="s">
        <v>9</v>
      </c>
      <c r="C2085">
        <v>224.83</v>
      </c>
      <c r="D2085">
        <f>-243412 -4862051</f>
        <v>-5105463</v>
      </c>
      <c r="E2085" t="s">
        <v>10</v>
      </c>
      <c r="F2085" t="s">
        <v>11</v>
      </c>
      <c r="G2085" s="1">
        <v>-243412</v>
      </c>
      <c r="H2085" s="1">
        <v>-4862051</v>
      </c>
    </row>
    <row r="2086" spans="1:8" x14ac:dyDescent="0.25">
      <c r="A2086" t="s">
        <v>8</v>
      </c>
      <c r="B2086" t="s">
        <v>9</v>
      </c>
      <c r="C2086">
        <v>224.84</v>
      </c>
      <c r="D2086">
        <f>-2434281 -4862128</f>
        <v>-7296409</v>
      </c>
      <c r="E2086" t="s">
        <v>10</v>
      </c>
      <c r="F2086" t="s">
        <v>11</v>
      </c>
      <c r="G2086" s="1">
        <v>-2434281</v>
      </c>
      <c r="H2086" s="1">
        <v>-4862128</v>
      </c>
    </row>
    <row r="2087" spans="1:8" x14ac:dyDescent="0.25">
      <c r="A2087" t="s">
        <v>8</v>
      </c>
      <c r="B2087" t="s">
        <v>9</v>
      </c>
      <c r="C2087">
        <v>224.85</v>
      </c>
      <c r="D2087">
        <f>-2434335 -4862158</f>
        <v>-7296493</v>
      </c>
      <c r="E2087" t="s">
        <v>10</v>
      </c>
      <c r="F2087" t="s">
        <v>11</v>
      </c>
      <c r="G2087" s="1">
        <v>-2434335</v>
      </c>
      <c r="H2087" s="1">
        <v>-4862158</v>
      </c>
    </row>
    <row r="2088" spans="1:8" x14ac:dyDescent="0.25">
      <c r="A2088" t="s">
        <v>8</v>
      </c>
      <c r="B2088" t="s">
        <v>9</v>
      </c>
      <c r="C2088">
        <v>224.86</v>
      </c>
      <c r="D2088">
        <f>-2434348 -4862167</f>
        <v>-7296515</v>
      </c>
      <c r="E2088" t="s">
        <v>10</v>
      </c>
      <c r="F2088" t="s">
        <v>11</v>
      </c>
      <c r="G2088" s="1">
        <v>-2434348</v>
      </c>
      <c r="H2088" s="1">
        <v>-4862167</v>
      </c>
    </row>
    <row r="2089" spans="1:8" x14ac:dyDescent="0.25">
      <c r="A2089" t="s">
        <v>8</v>
      </c>
      <c r="B2089" t="s">
        <v>9</v>
      </c>
      <c r="C2089">
        <v>224.87</v>
      </c>
      <c r="D2089">
        <f>-2434495 -4862254</f>
        <v>-7296749</v>
      </c>
      <c r="E2089" t="s">
        <v>10</v>
      </c>
      <c r="F2089" t="s">
        <v>11</v>
      </c>
      <c r="G2089" s="1">
        <v>-2434495</v>
      </c>
      <c r="H2089" s="1">
        <v>-4862254</v>
      </c>
    </row>
    <row r="2090" spans="1:8" x14ac:dyDescent="0.25">
      <c r="A2090" t="s">
        <v>8</v>
      </c>
      <c r="B2090" t="s">
        <v>9</v>
      </c>
      <c r="C2090">
        <v>224.88</v>
      </c>
      <c r="D2090">
        <f>-2434523 -4862273</f>
        <v>-7296796</v>
      </c>
      <c r="E2090" t="s">
        <v>10</v>
      </c>
      <c r="F2090" t="s">
        <v>11</v>
      </c>
      <c r="G2090" s="1">
        <v>-2434523</v>
      </c>
      <c r="H2090" s="1">
        <v>-4862273</v>
      </c>
    </row>
    <row r="2091" spans="1:8" x14ac:dyDescent="0.25">
      <c r="A2091" t="s">
        <v>8</v>
      </c>
      <c r="B2091" t="s">
        <v>9</v>
      </c>
      <c r="C2091">
        <v>224.89</v>
      </c>
      <c r="D2091">
        <f>-2434579 -4862315</f>
        <v>-7296894</v>
      </c>
      <c r="E2091" t="s">
        <v>10</v>
      </c>
      <c r="F2091" t="s">
        <v>11</v>
      </c>
      <c r="G2091" s="1">
        <v>-2434579</v>
      </c>
      <c r="H2091" s="1">
        <v>-4862315</v>
      </c>
    </row>
    <row r="2092" spans="1:8" x14ac:dyDescent="0.25">
      <c r="A2092" t="s">
        <v>8</v>
      </c>
      <c r="B2092" t="s">
        <v>9</v>
      </c>
      <c r="C2092">
        <v>224.9</v>
      </c>
      <c r="D2092">
        <f>-2434622 -4862351</f>
        <v>-7296973</v>
      </c>
      <c r="E2092" t="s">
        <v>10</v>
      </c>
      <c r="F2092" t="s">
        <v>11</v>
      </c>
      <c r="G2092" s="1">
        <v>-2434622</v>
      </c>
      <c r="H2092" s="1">
        <v>-4862351</v>
      </c>
    </row>
    <row r="2093" spans="1:8" x14ac:dyDescent="0.25">
      <c r="A2093" t="s">
        <v>8</v>
      </c>
      <c r="B2093" t="s">
        <v>9</v>
      </c>
      <c r="C2093">
        <v>224.91</v>
      </c>
      <c r="D2093">
        <f>-2434669 -4862385</f>
        <v>-7297054</v>
      </c>
      <c r="E2093" t="s">
        <v>10</v>
      </c>
      <c r="F2093" t="s">
        <v>11</v>
      </c>
      <c r="G2093" s="1">
        <v>-2434669</v>
      </c>
      <c r="H2093" s="1">
        <v>-4862385</v>
      </c>
    </row>
    <row r="2094" spans="1:8" x14ac:dyDescent="0.25">
      <c r="A2094" t="s">
        <v>8</v>
      </c>
      <c r="B2094" t="s">
        <v>9</v>
      </c>
      <c r="C2094">
        <v>224.92</v>
      </c>
      <c r="D2094">
        <f>-243469 -4862402</f>
        <v>-5105871</v>
      </c>
      <c r="E2094" t="s">
        <v>10</v>
      </c>
      <c r="F2094" t="s">
        <v>11</v>
      </c>
      <c r="G2094" s="1">
        <v>-243469</v>
      </c>
      <c r="H2094" s="1">
        <v>-4862402</v>
      </c>
    </row>
    <row r="2095" spans="1:8" x14ac:dyDescent="0.25">
      <c r="A2095" t="s">
        <v>8</v>
      </c>
      <c r="B2095" t="s">
        <v>9</v>
      </c>
      <c r="C2095">
        <v>224.93</v>
      </c>
      <c r="D2095">
        <f>-2434717 -4862419</f>
        <v>-7297136</v>
      </c>
      <c r="E2095" t="s">
        <v>10</v>
      </c>
      <c r="F2095" t="s">
        <v>11</v>
      </c>
      <c r="G2095" s="1">
        <v>-2434717</v>
      </c>
      <c r="H2095" s="1">
        <v>-4862419</v>
      </c>
    </row>
    <row r="2096" spans="1:8" x14ac:dyDescent="0.25">
      <c r="A2096" t="s">
        <v>8</v>
      </c>
      <c r="B2096" t="s">
        <v>9</v>
      </c>
      <c r="C2096">
        <v>224.94</v>
      </c>
      <c r="D2096">
        <f>-2434746 -4862432</f>
        <v>-7297178</v>
      </c>
      <c r="E2096" t="s">
        <v>10</v>
      </c>
      <c r="F2096" t="s">
        <v>11</v>
      </c>
      <c r="G2096" s="1">
        <v>-2434746</v>
      </c>
      <c r="H2096" s="1">
        <v>-4862432</v>
      </c>
    </row>
    <row r="2097" spans="1:8" x14ac:dyDescent="0.25">
      <c r="A2097" t="s">
        <v>8</v>
      </c>
      <c r="B2097" t="s">
        <v>9</v>
      </c>
      <c r="C2097">
        <v>224.95</v>
      </c>
      <c r="D2097">
        <f>-2434747 -4862432</f>
        <v>-7297179</v>
      </c>
      <c r="E2097" t="s">
        <v>10</v>
      </c>
      <c r="F2097" t="s">
        <v>11</v>
      </c>
      <c r="G2097" s="1">
        <v>-2434747</v>
      </c>
      <c r="H2097" s="1">
        <v>-4862432</v>
      </c>
    </row>
    <row r="2098" spans="1:8" x14ac:dyDescent="0.25">
      <c r="A2098" t="s">
        <v>8</v>
      </c>
      <c r="B2098" t="s">
        <v>9</v>
      </c>
      <c r="C2098">
        <v>224.96</v>
      </c>
      <c r="D2098">
        <f>-243504 -4862563</f>
        <v>-5106067</v>
      </c>
      <c r="E2098" t="s">
        <v>10</v>
      </c>
      <c r="F2098" t="s">
        <v>11</v>
      </c>
      <c r="G2098" s="1">
        <v>-243504</v>
      </c>
      <c r="H2098" s="1">
        <v>-4862563</v>
      </c>
    </row>
    <row r="2099" spans="1:8" x14ac:dyDescent="0.25">
      <c r="A2099" t="s">
        <v>8</v>
      </c>
      <c r="B2099" t="s">
        <v>9</v>
      </c>
      <c r="C2099">
        <v>224.97</v>
      </c>
      <c r="D2099">
        <f>-2435046 -4862568</f>
        <v>-7297614</v>
      </c>
      <c r="E2099" t="s">
        <v>10</v>
      </c>
      <c r="F2099" t="s">
        <v>11</v>
      </c>
      <c r="G2099" s="1">
        <v>-2435046</v>
      </c>
      <c r="H2099" s="1">
        <v>-4862568</v>
      </c>
    </row>
    <row r="2100" spans="1:8" x14ac:dyDescent="0.25">
      <c r="A2100" t="s">
        <v>8</v>
      </c>
      <c r="B2100" t="s">
        <v>9</v>
      </c>
      <c r="C2100">
        <v>224.98</v>
      </c>
      <c r="D2100">
        <f>-2435072 -4862586</f>
        <v>-7297658</v>
      </c>
      <c r="E2100" t="s">
        <v>10</v>
      </c>
      <c r="F2100" t="s">
        <v>11</v>
      </c>
      <c r="G2100" s="1">
        <v>-2435072</v>
      </c>
      <c r="H2100" s="1">
        <v>-4862586</v>
      </c>
    </row>
    <row r="2101" spans="1:8" x14ac:dyDescent="0.25">
      <c r="A2101" t="s">
        <v>8</v>
      </c>
      <c r="B2101" t="s">
        <v>9</v>
      </c>
      <c r="C2101">
        <v>224.99</v>
      </c>
      <c r="D2101">
        <f>-243509 -4862603</f>
        <v>-5106112</v>
      </c>
      <c r="E2101" t="s">
        <v>10</v>
      </c>
      <c r="F2101" t="s">
        <v>11</v>
      </c>
      <c r="G2101" s="1">
        <v>-243509</v>
      </c>
      <c r="H2101" s="1">
        <v>-4862603</v>
      </c>
    </row>
    <row r="2102" spans="1:8" x14ac:dyDescent="0.25">
      <c r="A2102" t="s">
        <v>8</v>
      </c>
      <c r="B2102" t="s">
        <v>9</v>
      </c>
      <c r="C2102">
        <v>225</v>
      </c>
      <c r="D2102">
        <f>-2435115 -4862624</f>
        <v>-7297739</v>
      </c>
      <c r="E2102" t="s">
        <v>10</v>
      </c>
      <c r="F2102" t="s">
        <v>11</v>
      </c>
      <c r="G2102" s="1">
        <v>-2435115</v>
      </c>
      <c r="H2102" s="1">
        <v>-4862624</v>
      </c>
    </row>
    <row r="2103" spans="1:8" x14ac:dyDescent="0.25">
      <c r="A2103" t="s">
        <v>8</v>
      </c>
      <c r="B2103" t="s">
        <v>9</v>
      </c>
      <c r="C2103">
        <v>225.01</v>
      </c>
      <c r="D2103">
        <f>-2435137 -4862634</f>
        <v>-7297771</v>
      </c>
      <c r="E2103" t="s">
        <v>10</v>
      </c>
      <c r="F2103" t="s">
        <v>11</v>
      </c>
      <c r="G2103" s="1">
        <v>-2435137</v>
      </c>
      <c r="H2103" s="1">
        <v>-4862634</v>
      </c>
    </row>
    <row r="2104" spans="1:8" x14ac:dyDescent="0.25">
      <c r="A2104" t="s">
        <v>8</v>
      </c>
      <c r="B2104" t="s">
        <v>9</v>
      </c>
      <c r="C2104">
        <v>225.02</v>
      </c>
      <c r="D2104">
        <f>-2435152 -4862636</f>
        <v>-7297788</v>
      </c>
      <c r="E2104" t="s">
        <v>10</v>
      </c>
      <c r="F2104" t="s">
        <v>11</v>
      </c>
      <c r="G2104" s="1">
        <v>-2435152</v>
      </c>
      <c r="H2104" s="1">
        <v>-4862636</v>
      </c>
    </row>
    <row r="2105" spans="1:8" x14ac:dyDescent="0.25">
      <c r="A2105" t="s">
        <v>8</v>
      </c>
      <c r="B2105" t="s">
        <v>9</v>
      </c>
      <c r="C2105">
        <v>225.03</v>
      </c>
      <c r="D2105">
        <f>-2435272 -4862642</f>
        <v>-7297914</v>
      </c>
      <c r="E2105" t="s">
        <v>10</v>
      </c>
      <c r="F2105" t="s">
        <v>11</v>
      </c>
      <c r="G2105" s="1">
        <v>-2435272</v>
      </c>
      <c r="H2105" s="1">
        <v>-4862642</v>
      </c>
    </row>
    <row r="2106" spans="1:8" x14ac:dyDescent="0.25">
      <c r="A2106" t="s">
        <v>8</v>
      </c>
      <c r="B2106" t="s">
        <v>9</v>
      </c>
      <c r="C2106">
        <v>225.04</v>
      </c>
      <c r="D2106">
        <f>-2435338 -4862642</f>
        <v>-7297980</v>
      </c>
      <c r="E2106" t="s">
        <v>10</v>
      </c>
      <c r="F2106" t="s">
        <v>11</v>
      </c>
      <c r="G2106" s="1">
        <v>-2435338</v>
      </c>
      <c r="H2106" s="1">
        <v>-4862642</v>
      </c>
    </row>
    <row r="2107" spans="1:8" x14ac:dyDescent="0.25">
      <c r="A2107" t="s">
        <v>8</v>
      </c>
      <c r="B2107" t="s">
        <v>9</v>
      </c>
      <c r="C2107">
        <v>225.05</v>
      </c>
      <c r="D2107">
        <f>-2435419 -4862651</f>
        <v>-7298070</v>
      </c>
      <c r="E2107" t="s">
        <v>10</v>
      </c>
      <c r="F2107" t="s">
        <v>11</v>
      </c>
      <c r="G2107" s="1">
        <v>-2435419</v>
      </c>
      <c r="H2107" s="1">
        <v>-4862651</v>
      </c>
    </row>
    <row r="2108" spans="1:8" x14ac:dyDescent="0.25">
      <c r="A2108" t="s">
        <v>8</v>
      </c>
      <c r="B2108" t="s">
        <v>9</v>
      </c>
      <c r="C2108">
        <v>225.06</v>
      </c>
      <c r="D2108">
        <f>-2435485 -4862662</f>
        <v>-7298147</v>
      </c>
      <c r="E2108" t="s">
        <v>10</v>
      </c>
      <c r="F2108" t="s">
        <v>11</v>
      </c>
      <c r="G2108" s="1">
        <v>-2435485</v>
      </c>
      <c r="H2108" s="1">
        <v>-4862662</v>
      </c>
    </row>
    <row r="2109" spans="1:8" x14ac:dyDescent="0.25">
      <c r="A2109" t="s">
        <v>8</v>
      </c>
      <c r="B2109" t="s">
        <v>9</v>
      </c>
      <c r="C2109">
        <v>225.07</v>
      </c>
      <c r="D2109">
        <f>-2435564 -4862678</f>
        <v>-7298242</v>
      </c>
      <c r="E2109" t="s">
        <v>10</v>
      </c>
      <c r="F2109" t="s">
        <v>11</v>
      </c>
      <c r="G2109" s="1">
        <v>-2435564</v>
      </c>
      <c r="H2109" s="1">
        <v>-4862678</v>
      </c>
    </row>
    <row r="2110" spans="1:8" x14ac:dyDescent="0.25">
      <c r="A2110" t="s">
        <v>8</v>
      </c>
      <c r="B2110" t="s">
        <v>9</v>
      </c>
      <c r="C2110">
        <v>225.08</v>
      </c>
      <c r="D2110">
        <f>-2435566 -4862678</f>
        <v>-7298244</v>
      </c>
      <c r="E2110" t="s">
        <v>10</v>
      </c>
      <c r="F2110" t="s">
        <v>11</v>
      </c>
      <c r="G2110" s="1">
        <v>-2435566</v>
      </c>
      <c r="H2110" s="1">
        <v>-4862678</v>
      </c>
    </row>
    <row r="2111" spans="1:8" x14ac:dyDescent="0.25">
      <c r="A2111" t="s">
        <v>8</v>
      </c>
      <c r="B2111" t="s">
        <v>9</v>
      </c>
      <c r="C2111">
        <v>225.09</v>
      </c>
      <c r="D2111">
        <f>-2435632 -4862691</f>
        <v>-7298323</v>
      </c>
      <c r="E2111" t="s">
        <v>10</v>
      </c>
      <c r="F2111" t="s">
        <v>11</v>
      </c>
      <c r="G2111" s="1">
        <v>-2435632</v>
      </c>
      <c r="H2111" s="1">
        <v>-4862691</v>
      </c>
    </row>
    <row r="2112" spans="1:8" x14ac:dyDescent="0.25">
      <c r="A2112" t="s">
        <v>8</v>
      </c>
      <c r="B2112" t="s">
        <v>9</v>
      </c>
      <c r="C2112">
        <v>225.1</v>
      </c>
      <c r="D2112">
        <f>-2435668 -48627</f>
        <v>-2484295</v>
      </c>
      <c r="E2112" t="s">
        <v>10</v>
      </c>
      <c r="F2112" t="s">
        <v>11</v>
      </c>
      <c r="G2112" s="1">
        <v>-2435668</v>
      </c>
      <c r="H2112" s="1">
        <v>-48627</v>
      </c>
    </row>
    <row r="2113" spans="1:8" x14ac:dyDescent="0.25">
      <c r="A2113" t="s">
        <v>8</v>
      </c>
      <c r="B2113" t="s">
        <v>9</v>
      </c>
      <c r="C2113">
        <v>225.11</v>
      </c>
      <c r="D2113">
        <f>-2435693 -4862709</f>
        <v>-7298402</v>
      </c>
      <c r="E2113" t="s">
        <v>10</v>
      </c>
      <c r="F2113" t="s">
        <v>11</v>
      </c>
      <c r="G2113" s="1">
        <v>-2435693</v>
      </c>
      <c r="H2113" s="1">
        <v>-4862709</v>
      </c>
    </row>
    <row r="2114" spans="1:8" x14ac:dyDescent="0.25">
      <c r="A2114" t="s">
        <v>8</v>
      </c>
      <c r="B2114" t="s">
        <v>9</v>
      </c>
      <c r="C2114">
        <v>225.12</v>
      </c>
      <c r="D2114">
        <f>-2435804 -4862759</f>
        <v>-7298563</v>
      </c>
      <c r="E2114" t="s">
        <v>10</v>
      </c>
      <c r="F2114" t="s">
        <v>11</v>
      </c>
      <c r="G2114" s="1">
        <v>-2435804</v>
      </c>
      <c r="H2114" s="1">
        <v>-4862759</v>
      </c>
    </row>
    <row r="2115" spans="1:8" x14ac:dyDescent="0.25">
      <c r="A2115" t="s">
        <v>8</v>
      </c>
      <c r="B2115" t="s">
        <v>9</v>
      </c>
      <c r="C2115">
        <v>225.13</v>
      </c>
      <c r="D2115">
        <f>-2435805 -4862759</f>
        <v>-7298564</v>
      </c>
      <c r="E2115" t="s">
        <v>10</v>
      </c>
      <c r="F2115" t="s">
        <v>11</v>
      </c>
      <c r="G2115" s="1">
        <v>-2435805</v>
      </c>
      <c r="H2115" s="1">
        <v>-4862759</v>
      </c>
    </row>
    <row r="2116" spans="1:8" x14ac:dyDescent="0.25">
      <c r="A2116" t="s">
        <v>8</v>
      </c>
      <c r="B2116" t="s">
        <v>9</v>
      </c>
      <c r="C2116">
        <v>225.14</v>
      </c>
      <c r="D2116">
        <f>-2435824 -4862765</f>
        <v>-7298589</v>
      </c>
      <c r="E2116" t="s">
        <v>10</v>
      </c>
      <c r="F2116" t="s">
        <v>11</v>
      </c>
      <c r="G2116" s="1">
        <v>-2435824</v>
      </c>
      <c r="H2116" s="1">
        <v>-4862765</v>
      </c>
    </row>
    <row r="2117" spans="1:8" x14ac:dyDescent="0.25">
      <c r="A2117" t="s">
        <v>8</v>
      </c>
      <c r="B2117" t="s">
        <v>9</v>
      </c>
      <c r="C2117">
        <v>225.15</v>
      </c>
      <c r="D2117">
        <f>-2435857 -4862766</f>
        <v>-7298623</v>
      </c>
      <c r="E2117" t="s">
        <v>10</v>
      </c>
      <c r="F2117" t="s">
        <v>11</v>
      </c>
      <c r="G2117" s="1">
        <v>-2435857</v>
      </c>
      <c r="H2117" s="1">
        <v>-4862766</v>
      </c>
    </row>
    <row r="2118" spans="1:8" x14ac:dyDescent="0.25">
      <c r="A2118" t="s">
        <v>8</v>
      </c>
      <c r="B2118" t="s">
        <v>9</v>
      </c>
      <c r="C2118">
        <v>225.16</v>
      </c>
      <c r="D2118">
        <f>-2435884 -4862764</f>
        <v>-7298648</v>
      </c>
      <c r="E2118" t="s">
        <v>10</v>
      </c>
      <c r="F2118" t="s">
        <v>11</v>
      </c>
      <c r="G2118" s="1">
        <v>-2435884</v>
      </c>
      <c r="H2118" s="1">
        <v>-4862764</v>
      </c>
    </row>
    <row r="2119" spans="1:8" x14ac:dyDescent="0.25">
      <c r="A2119" t="s">
        <v>8</v>
      </c>
      <c r="B2119" t="s">
        <v>9</v>
      </c>
      <c r="C2119">
        <v>225.17</v>
      </c>
      <c r="D2119">
        <f>-2435908 -486277</f>
        <v>-2922185</v>
      </c>
      <c r="E2119" t="s">
        <v>10</v>
      </c>
      <c r="F2119" t="s">
        <v>11</v>
      </c>
      <c r="G2119" s="1">
        <v>-2435908</v>
      </c>
      <c r="H2119" s="1">
        <v>-486277</v>
      </c>
    </row>
    <row r="2120" spans="1:8" x14ac:dyDescent="0.25">
      <c r="A2120" t="s">
        <v>8</v>
      </c>
      <c r="B2120" t="s">
        <v>9</v>
      </c>
      <c r="C2120">
        <v>225.18</v>
      </c>
      <c r="D2120">
        <f>-2435926 -486278</f>
        <v>-2922204</v>
      </c>
      <c r="E2120" t="s">
        <v>10</v>
      </c>
      <c r="F2120" t="s">
        <v>11</v>
      </c>
      <c r="G2120" s="1">
        <v>-2435926</v>
      </c>
      <c r="H2120" s="1">
        <v>-486278</v>
      </c>
    </row>
    <row r="2121" spans="1:8" x14ac:dyDescent="0.25">
      <c r="A2121" t="s">
        <v>8</v>
      </c>
      <c r="B2121" t="s">
        <v>9</v>
      </c>
      <c r="C2121">
        <v>225.19</v>
      </c>
      <c r="D2121">
        <f>-2435927 -486278</f>
        <v>-2922205</v>
      </c>
      <c r="E2121" t="s">
        <v>10</v>
      </c>
      <c r="F2121" t="s">
        <v>11</v>
      </c>
      <c r="G2121" s="1">
        <v>-2435927</v>
      </c>
      <c r="H2121" s="1">
        <v>-486278</v>
      </c>
    </row>
    <row r="2122" spans="1:8" x14ac:dyDescent="0.25">
      <c r="A2122" t="s">
        <v>8</v>
      </c>
      <c r="B2122" t="s">
        <v>9</v>
      </c>
      <c r="C2122">
        <v>225.2</v>
      </c>
      <c r="D2122">
        <f>-2435934 -4862783</f>
        <v>-7298717</v>
      </c>
      <c r="E2122" t="s">
        <v>10</v>
      </c>
      <c r="F2122" t="s">
        <v>11</v>
      </c>
      <c r="G2122" s="1">
        <v>-2435934</v>
      </c>
      <c r="H2122" s="1">
        <v>-4862783</v>
      </c>
    </row>
    <row r="2123" spans="1:8" x14ac:dyDescent="0.25">
      <c r="A2123" t="s">
        <v>8</v>
      </c>
      <c r="B2123" t="s">
        <v>9</v>
      </c>
      <c r="C2123">
        <v>225.21</v>
      </c>
      <c r="D2123">
        <f>-2435996 -4862835</f>
        <v>-7298831</v>
      </c>
      <c r="E2123" t="s">
        <v>10</v>
      </c>
      <c r="F2123" t="s">
        <v>11</v>
      </c>
      <c r="G2123" s="1">
        <v>-2435996</v>
      </c>
      <c r="H2123" s="1">
        <v>-4862835</v>
      </c>
    </row>
    <row r="2124" spans="1:8" x14ac:dyDescent="0.25">
      <c r="A2124" t="s">
        <v>8</v>
      </c>
      <c r="B2124" t="s">
        <v>9</v>
      </c>
      <c r="C2124">
        <v>225.22</v>
      </c>
      <c r="D2124">
        <f>-243601 -4862844</f>
        <v>-5106445</v>
      </c>
      <c r="E2124" t="s">
        <v>10</v>
      </c>
      <c r="F2124" t="s">
        <v>11</v>
      </c>
      <c r="G2124" s="1">
        <v>-243601</v>
      </c>
      <c r="H2124" s="1">
        <v>-4862844</v>
      </c>
    </row>
    <row r="2125" spans="1:8" x14ac:dyDescent="0.25">
      <c r="A2125" t="s">
        <v>8</v>
      </c>
      <c r="B2125" t="s">
        <v>9</v>
      </c>
      <c r="C2125">
        <v>225.23</v>
      </c>
      <c r="D2125">
        <f>-2436025 -486285</f>
        <v>-2922310</v>
      </c>
      <c r="E2125" t="s">
        <v>10</v>
      </c>
      <c r="F2125" t="s">
        <v>11</v>
      </c>
      <c r="G2125" s="1">
        <v>-2436025</v>
      </c>
      <c r="H2125" s="1">
        <v>-486285</v>
      </c>
    </row>
    <row r="2126" spans="1:8" x14ac:dyDescent="0.25">
      <c r="A2126" t="s">
        <v>8</v>
      </c>
      <c r="B2126" t="s">
        <v>9</v>
      </c>
      <c r="C2126">
        <v>225.24</v>
      </c>
      <c r="D2126">
        <f>-2436036 -4862852</f>
        <v>-7298888</v>
      </c>
      <c r="E2126" t="s">
        <v>10</v>
      </c>
      <c r="F2126" t="s">
        <v>11</v>
      </c>
      <c r="G2126" s="1">
        <v>-2436036</v>
      </c>
      <c r="H2126" s="1">
        <v>-4862852</v>
      </c>
    </row>
    <row r="2127" spans="1:8" x14ac:dyDescent="0.25">
      <c r="A2127" t="s">
        <v>8</v>
      </c>
      <c r="B2127" t="s">
        <v>9</v>
      </c>
      <c r="C2127">
        <v>225.25</v>
      </c>
      <c r="D2127">
        <f>-2436104 -486285</f>
        <v>-2922389</v>
      </c>
      <c r="E2127" t="s">
        <v>10</v>
      </c>
      <c r="F2127" t="s">
        <v>11</v>
      </c>
      <c r="G2127" s="1">
        <v>-2436104</v>
      </c>
      <c r="H2127" s="1">
        <v>-486285</v>
      </c>
    </row>
    <row r="2128" spans="1:8" x14ac:dyDescent="0.25">
      <c r="A2128" t="s">
        <v>8</v>
      </c>
      <c r="B2128" t="s">
        <v>9</v>
      </c>
      <c r="C2128">
        <v>225.26</v>
      </c>
      <c r="D2128">
        <f>-243613 -4862851</f>
        <v>-5106464</v>
      </c>
      <c r="E2128" t="s">
        <v>10</v>
      </c>
      <c r="F2128" t="s">
        <v>11</v>
      </c>
      <c r="G2128" s="1">
        <v>-243613</v>
      </c>
      <c r="H2128" s="1">
        <v>-4862851</v>
      </c>
    </row>
    <row r="2129" spans="1:8" x14ac:dyDescent="0.25">
      <c r="A2129" t="s">
        <v>8</v>
      </c>
      <c r="B2129" t="s">
        <v>9</v>
      </c>
      <c r="C2129">
        <v>225.27</v>
      </c>
      <c r="D2129">
        <f>-2436136 -4862852</f>
        <v>-7298988</v>
      </c>
      <c r="E2129" t="s">
        <v>10</v>
      </c>
      <c r="F2129" t="s">
        <v>11</v>
      </c>
      <c r="G2129" s="1">
        <v>-2436136</v>
      </c>
      <c r="H2129" s="1">
        <v>-4862852</v>
      </c>
    </row>
    <row r="2130" spans="1:8" x14ac:dyDescent="0.25">
      <c r="A2130" t="s">
        <v>8</v>
      </c>
      <c r="B2130" t="s">
        <v>9</v>
      </c>
      <c r="C2130">
        <v>225.28</v>
      </c>
      <c r="D2130">
        <f>-2436154 -4862857</f>
        <v>-7299011</v>
      </c>
      <c r="E2130" t="s">
        <v>10</v>
      </c>
      <c r="F2130" t="s">
        <v>11</v>
      </c>
      <c r="G2130" s="1">
        <v>-2436154</v>
      </c>
      <c r="H2130" s="1">
        <v>-4862857</v>
      </c>
    </row>
    <row r="2131" spans="1:8" x14ac:dyDescent="0.25">
      <c r="A2131" t="s">
        <v>8</v>
      </c>
      <c r="B2131" t="s">
        <v>9</v>
      </c>
      <c r="C2131">
        <v>225.29</v>
      </c>
      <c r="D2131">
        <f>-2436168 -4862864</f>
        <v>-7299032</v>
      </c>
      <c r="E2131" t="s">
        <v>10</v>
      </c>
      <c r="F2131" t="s">
        <v>11</v>
      </c>
      <c r="G2131" s="1">
        <v>-2436168</v>
      </c>
      <c r="H2131" s="1">
        <v>-4862864</v>
      </c>
    </row>
    <row r="2132" spans="1:8" x14ac:dyDescent="0.25">
      <c r="A2132" t="s">
        <v>8</v>
      </c>
      <c r="B2132" t="s">
        <v>9</v>
      </c>
      <c r="C2132">
        <v>225.3</v>
      </c>
      <c r="D2132">
        <f>-2436174 -4862866</f>
        <v>-7299040</v>
      </c>
      <c r="E2132" t="s">
        <v>10</v>
      </c>
      <c r="F2132" t="s">
        <v>11</v>
      </c>
      <c r="G2132" s="1">
        <v>-2436174</v>
      </c>
      <c r="H2132" s="1">
        <v>-4862866</v>
      </c>
    </row>
    <row r="2133" spans="1:8" x14ac:dyDescent="0.25">
      <c r="A2133" t="s">
        <v>8</v>
      </c>
      <c r="B2133" t="s">
        <v>9</v>
      </c>
      <c r="C2133">
        <v>225.31</v>
      </c>
      <c r="D2133">
        <f>-2436268 -4862913</f>
        <v>-7299181</v>
      </c>
      <c r="E2133" t="s">
        <v>10</v>
      </c>
      <c r="F2133" t="s">
        <v>11</v>
      </c>
      <c r="G2133" s="1">
        <v>-2436268</v>
      </c>
      <c r="H2133" s="1">
        <v>-4862913</v>
      </c>
    </row>
    <row r="2134" spans="1:8" x14ac:dyDescent="0.25">
      <c r="A2134" t="s">
        <v>8</v>
      </c>
      <c r="B2134" t="s">
        <v>9</v>
      </c>
      <c r="C2134">
        <v>225.32</v>
      </c>
      <c r="D2134">
        <f>-2436271 -4862917</f>
        <v>-7299188</v>
      </c>
      <c r="E2134" t="s">
        <v>10</v>
      </c>
      <c r="F2134" t="s">
        <v>11</v>
      </c>
      <c r="G2134" s="1">
        <v>-2436271</v>
      </c>
      <c r="H2134" s="1">
        <v>-4862917</v>
      </c>
    </row>
    <row r="2135" spans="1:8" x14ac:dyDescent="0.25">
      <c r="A2135" t="s">
        <v>8</v>
      </c>
      <c r="B2135" t="s">
        <v>9</v>
      </c>
      <c r="C2135">
        <v>225.33</v>
      </c>
      <c r="D2135">
        <f>-2436279 -4862923</f>
        <v>-7299202</v>
      </c>
      <c r="E2135" t="s">
        <v>10</v>
      </c>
      <c r="F2135" t="s">
        <v>11</v>
      </c>
      <c r="G2135" s="1">
        <v>-2436279</v>
      </c>
      <c r="H2135" s="1">
        <v>-4862923</v>
      </c>
    </row>
    <row r="2136" spans="1:8" x14ac:dyDescent="0.25">
      <c r="A2136" t="s">
        <v>8</v>
      </c>
      <c r="B2136" t="s">
        <v>9</v>
      </c>
      <c r="C2136">
        <v>225.34</v>
      </c>
      <c r="D2136">
        <f>-2436292 -4862939</f>
        <v>-7299231</v>
      </c>
      <c r="E2136" t="s">
        <v>10</v>
      </c>
      <c r="F2136" t="s">
        <v>11</v>
      </c>
      <c r="G2136" s="1">
        <v>-2436292</v>
      </c>
      <c r="H2136" s="1">
        <v>-4862939</v>
      </c>
    </row>
    <row r="2137" spans="1:8" x14ac:dyDescent="0.25">
      <c r="A2137" t="s">
        <v>8</v>
      </c>
      <c r="B2137" t="s">
        <v>9</v>
      </c>
      <c r="C2137">
        <v>225.35</v>
      </c>
      <c r="D2137">
        <f>-2436297 -4862944</f>
        <v>-7299241</v>
      </c>
      <c r="E2137" t="s">
        <v>10</v>
      </c>
      <c r="F2137" t="s">
        <v>11</v>
      </c>
      <c r="G2137" s="1">
        <v>-2436297</v>
      </c>
      <c r="H2137" s="1">
        <v>-4862944</v>
      </c>
    </row>
    <row r="2138" spans="1:8" x14ac:dyDescent="0.25">
      <c r="A2138" t="s">
        <v>8</v>
      </c>
      <c r="B2138" t="s">
        <v>9</v>
      </c>
      <c r="C2138">
        <v>225.36</v>
      </c>
      <c r="D2138">
        <f>-2436312 -4862962</f>
        <v>-7299274</v>
      </c>
      <c r="E2138" t="s">
        <v>10</v>
      </c>
      <c r="F2138" t="s">
        <v>11</v>
      </c>
      <c r="G2138" s="1">
        <v>-2436312</v>
      </c>
      <c r="H2138" s="1">
        <v>-4862962</v>
      </c>
    </row>
    <row r="2139" spans="1:8" x14ac:dyDescent="0.25">
      <c r="A2139" t="s">
        <v>8</v>
      </c>
      <c r="B2139" t="s">
        <v>9</v>
      </c>
      <c r="C2139">
        <v>225.37</v>
      </c>
      <c r="D2139">
        <f>-2436326 -4862973</f>
        <v>-7299299</v>
      </c>
      <c r="E2139" t="s">
        <v>10</v>
      </c>
      <c r="F2139" t="s">
        <v>11</v>
      </c>
      <c r="G2139" s="1">
        <v>-2436326</v>
      </c>
      <c r="H2139" s="1">
        <v>-4862973</v>
      </c>
    </row>
    <row r="2140" spans="1:8" x14ac:dyDescent="0.25">
      <c r="A2140" t="s">
        <v>8</v>
      </c>
      <c r="B2140" t="s">
        <v>9</v>
      </c>
      <c r="C2140">
        <v>225.38</v>
      </c>
      <c r="D2140">
        <f>-2436348 -4862984</f>
        <v>-7299332</v>
      </c>
      <c r="E2140" t="s">
        <v>10</v>
      </c>
      <c r="F2140" t="s">
        <v>11</v>
      </c>
      <c r="G2140" s="1">
        <v>-2436348</v>
      </c>
      <c r="H2140" s="1">
        <v>-4862984</v>
      </c>
    </row>
    <row r="2141" spans="1:8" x14ac:dyDescent="0.25">
      <c r="A2141" t="s">
        <v>8</v>
      </c>
      <c r="B2141" t="s">
        <v>9</v>
      </c>
      <c r="C2141">
        <v>225.39</v>
      </c>
      <c r="D2141">
        <f>-2436391 -4862998</f>
        <v>-7299389</v>
      </c>
      <c r="E2141" t="s">
        <v>10</v>
      </c>
      <c r="F2141" t="s">
        <v>11</v>
      </c>
      <c r="G2141" s="1">
        <v>-2436391</v>
      </c>
      <c r="H2141" s="1">
        <v>-4862998</v>
      </c>
    </row>
    <row r="2142" spans="1:8" x14ac:dyDescent="0.25">
      <c r="A2142" t="s">
        <v>8</v>
      </c>
      <c r="B2142" t="s">
        <v>9</v>
      </c>
      <c r="C2142">
        <v>225.4</v>
      </c>
      <c r="D2142">
        <f>-2436397 -4862999</f>
        <v>-7299396</v>
      </c>
      <c r="E2142" t="s">
        <v>10</v>
      </c>
      <c r="F2142" t="s">
        <v>11</v>
      </c>
      <c r="G2142" s="1">
        <v>-2436397</v>
      </c>
      <c r="H2142" s="1">
        <v>-4862999</v>
      </c>
    </row>
    <row r="2143" spans="1:8" x14ac:dyDescent="0.25">
      <c r="A2143" t="s">
        <v>8</v>
      </c>
      <c r="B2143" t="s">
        <v>9</v>
      </c>
      <c r="C2143">
        <v>225.41</v>
      </c>
      <c r="D2143">
        <f>-2436425 -4863008</f>
        <v>-7299433</v>
      </c>
      <c r="E2143" t="s">
        <v>10</v>
      </c>
      <c r="F2143" t="s">
        <v>11</v>
      </c>
      <c r="G2143" s="1">
        <v>-2436425</v>
      </c>
      <c r="H2143" s="1">
        <v>-4863008</v>
      </c>
    </row>
    <row r="2144" spans="1:8" x14ac:dyDescent="0.25">
      <c r="A2144" t="s">
        <v>8</v>
      </c>
      <c r="B2144" t="s">
        <v>9</v>
      </c>
      <c r="C2144">
        <v>225.42</v>
      </c>
      <c r="D2144">
        <f>-2436453 -486301</f>
        <v>-2922754</v>
      </c>
      <c r="E2144" t="s">
        <v>10</v>
      </c>
      <c r="F2144" t="s">
        <v>11</v>
      </c>
      <c r="G2144" s="1">
        <v>-2436453</v>
      </c>
      <c r="H2144" s="1">
        <v>-486301</v>
      </c>
    </row>
    <row r="2145" spans="1:8" x14ac:dyDescent="0.25">
      <c r="A2145" t="s">
        <v>8</v>
      </c>
      <c r="B2145" t="s">
        <v>9</v>
      </c>
      <c r="C2145">
        <v>225.43</v>
      </c>
      <c r="D2145">
        <f>-2436622 -4863014</f>
        <v>-7299636</v>
      </c>
      <c r="E2145" t="s">
        <v>10</v>
      </c>
      <c r="F2145" t="s">
        <v>11</v>
      </c>
      <c r="G2145" s="1">
        <v>-2436622</v>
      </c>
      <c r="H2145" s="1">
        <v>-4863014</v>
      </c>
    </row>
    <row r="2146" spans="1:8" x14ac:dyDescent="0.25">
      <c r="A2146" t="s">
        <v>8</v>
      </c>
      <c r="B2146" t="s">
        <v>9</v>
      </c>
      <c r="C2146">
        <v>225.44</v>
      </c>
      <c r="D2146">
        <f>-2436623 -4863015</f>
        <v>-7299638</v>
      </c>
      <c r="E2146" t="s">
        <v>10</v>
      </c>
      <c r="F2146" t="s">
        <v>11</v>
      </c>
      <c r="G2146" s="1">
        <v>-2436623</v>
      </c>
      <c r="H2146" s="1">
        <v>-4863015</v>
      </c>
    </row>
    <row r="2147" spans="1:8" x14ac:dyDescent="0.25">
      <c r="A2147" t="s">
        <v>8</v>
      </c>
      <c r="B2147" t="s">
        <v>9</v>
      </c>
      <c r="C2147">
        <v>225.45</v>
      </c>
      <c r="D2147">
        <f>-2436632 -4863017</f>
        <v>-7299649</v>
      </c>
      <c r="E2147" t="s">
        <v>10</v>
      </c>
      <c r="F2147" t="s">
        <v>11</v>
      </c>
      <c r="G2147" s="1">
        <v>-2436632</v>
      </c>
      <c r="H2147" s="1">
        <v>-4863017</v>
      </c>
    </row>
    <row r="2148" spans="1:8" x14ac:dyDescent="0.25">
      <c r="A2148" t="s">
        <v>8</v>
      </c>
      <c r="B2148" t="s">
        <v>9</v>
      </c>
      <c r="C2148">
        <v>225.46</v>
      </c>
      <c r="D2148">
        <f>-2436644 -4863021</f>
        <v>-7299665</v>
      </c>
      <c r="E2148" t="s">
        <v>10</v>
      </c>
      <c r="F2148" t="s">
        <v>11</v>
      </c>
      <c r="G2148" s="1">
        <v>-2436644</v>
      </c>
      <c r="H2148" s="1">
        <v>-4863021</v>
      </c>
    </row>
    <row r="2149" spans="1:8" x14ac:dyDescent="0.25">
      <c r="A2149" t="s">
        <v>8</v>
      </c>
      <c r="B2149" t="s">
        <v>9</v>
      </c>
      <c r="C2149">
        <v>225.47</v>
      </c>
      <c r="D2149">
        <f>-2436658 -486303</f>
        <v>-2922961</v>
      </c>
      <c r="E2149" t="s">
        <v>10</v>
      </c>
      <c r="F2149" t="s">
        <v>11</v>
      </c>
      <c r="G2149" s="1">
        <v>-2436658</v>
      </c>
      <c r="H2149" s="1">
        <v>-486303</v>
      </c>
    </row>
    <row r="2150" spans="1:8" x14ac:dyDescent="0.25">
      <c r="A2150" t="s">
        <v>8</v>
      </c>
      <c r="B2150" t="s">
        <v>9</v>
      </c>
      <c r="C2150">
        <v>225.48</v>
      </c>
      <c r="D2150">
        <f>-2436661 -4863035</f>
        <v>-7299696</v>
      </c>
      <c r="E2150" t="s">
        <v>10</v>
      </c>
      <c r="F2150" t="s">
        <v>11</v>
      </c>
      <c r="G2150" s="1">
        <v>-2436661</v>
      </c>
      <c r="H2150" s="1">
        <v>-4863035</v>
      </c>
    </row>
    <row r="2151" spans="1:8" x14ac:dyDescent="0.25">
      <c r="A2151" t="s">
        <v>8</v>
      </c>
      <c r="B2151" t="s">
        <v>9</v>
      </c>
      <c r="C2151">
        <v>225.49</v>
      </c>
      <c r="D2151">
        <f>-2436666 -4863049</f>
        <v>-7299715</v>
      </c>
      <c r="E2151" t="s">
        <v>10</v>
      </c>
      <c r="F2151" t="s">
        <v>11</v>
      </c>
      <c r="G2151" s="1">
        <v>-2436666</v>
      </c>
      <c r="H2151" s="1">
        <v>-4863049</v>
      </c>
    </row>
    <row r="2152" spans="1:8" x14ac:dyDescent="0.25">
      <c r="A2152" t="s">
        <v>8</v>
      </c>
      <c r="B2152" t="s">
        <v>9</v>
      </c>
      <c r="C2152">
        <v>225.5</v>
      </c>
      <c r="D2152">
        <f>-2436669 -4863077</f>
        <v>-7299746</v>
      </c>
      <c r="E2152" t="s">
        <v>10</v>
      </c>
      <c r="F2152" t="s">
        <v>11</v>
      </c>
      <c r="G2152" s="1">
        <v>-2436669</v>
      </c>
      <c r="H2152" s="1">
        <v>-4863077</v>
      </c>
    </row>
    <row r="2153" spans="1:8" x14ac:dyDescent="0.25">
      <c r="A2153" t="s">
        <v>8</v>
      </c>
      <c r="B2153" t="s">
        <v>9</v>
      </c>
      <c r="C2153">
        <v>225.51</v>
      </c>
      <c r="D2153">
        <f>-2436663 -4863174</f>
        <v>-7299837</v>
      </c>
      <c r="E2153" t="s">
        <v>10</v>
      </c>
      <c r="F2153" t="s">
        <v>11</v>
      </c>
      <c r="G2153" s="1">
        <v>-2436663</v>
      </c>
      <c r="H2153" s="1">
        <v>-4863174</v>
      </c>
    </row>
    <row r="2154" spans="1:8" x14ac:dyDescent="0.25">
      <c r="A2154" t="s">
        <v>8</v>
      </c>
      <c r="B2154" t="s">
        <v>9</v>
      </c>
      <c r="C2154">
        <v>225.52</v>
      </c>
      <c r="D2154">
        <f>-2436662 -4863228</f>
        <v>-7299890</v>
      </c>
      <c r="E2154" t="s">
        <v>10</v>
      </c>
      <c r="F2154" t="s">
        <v>11</v>
      </c>
      <c r="G2154" s="1">
        <v>-2436662</v>
      </c>
      <c r="H2154" s="1">
        <v>-4863228</v>
      </c>
    </row>
    <row r="2155" spans="1:8" x14ac:dyDescent="0.25">
      <c r="A2155" t="s">
        <v>8</v>
      </c>
      <c r="B2155" t="s">
        <v>9</v>
      </c>
      <c r="C2155">
        <v>225.53</v>
      </c>
      <c r="D2155">
        <f>-2436665 -4863237</f>
        <v>-7299902</v>
      </c>
      <c r="E2155" t="s">
        <v>10</v>
      </c>
      <c r="F2155" t="s">
        <v>11</v>
      </c>
      <c r="G2155" s="1">
        <v>-2436665</v>
      </c>
      <c r="H2155" s="1">
        <v>-4863237</v>
      </c>
    </row>
    <row r="2156" spans="1:8" x14ac:dyDescent="0.25">
      <c r="A2156" t="s">
        <v>8</v>
      </c>
      <c r="B2156" t="s">
        <v>9</v>
      </c>
      <c r="C2156">
        <v>225.54</v>
      </c>
      <c r="D2156">
        <f>-2436671 -4863247</f>
        <v>-7299918</v>
      </c>
      <c r="E2156" t="s">
        <v>10</v>
      </c>
      <c r="F2156" t="s">
        <v>11</v>
      </c>
      <c r="G2156" s="1">
        <v>-2436671</v>
      </c>
      <c r="H2156" s="1">
        <v>-4863247</v>
      </c>
    </row>
    <row r="2157" spans="1:8" x14ac:dyDescent="0.25">
      <c r="A2157" t="s">
        <v>8</v>
      </c>
      <c r="B2157" t="s">
        <v>9</v>
      </c>
      <c r="C2157">
        <v>225.55</v>
      </c>
      <c r="D2157">
        <f>-243668 -4863259</f>
        <v>-5106927</v>
      </c>
      <c r="E2157" t="s">
        <v>10</v>
      </c>
      <c r="F2157" t="s">
        <v>11</v>
      </c>
      <c r="G2157" s="1">
        <v>-243668</v>
      </c>
      <c r="H2157" s="1">
        <v>-4863259</v>
      </c>
    </row>
    <row r="2158" spans="1:8" x14ac:dyDescent="0.25">
      <c r="A2158" t="s">
        <v>8</v>
      </c>
      <c r="B2158" t="s">
        <v>9</v>
      </c>
      <c r="C2158">
        <v>225.56</v>
      </c>
      <c r="D2158">
        <f>-2436709 -4863289</f>
        <v>-7299998</v>
      </c>
      <c r="E2158" t="s">
        <v>10</v>
      </c>
      <c r="F2158" t="s">
        <v>11</v>
      </c>
      <c r="G2158" s="1">
        <v>-2436709</v>
      </c>
      <c r="H2158" s="1">
        <v>-4863289</v>
      </c>
    </row>
    <row r="2159" spans="1:8" x14ac:dyDescent="0.25">
      <c r="A2159" t="s">
        <v>8</v>
      </c>
      <c r="B2159" t="s">
        <v>9</v>
      </c>
      <c r="C2159">
        <v>225.57</v>
      </c>
      <c r="D2159">
        <f>-2436718 -4863297</f>
        <v>-7300015</v>
      </c>
      <c r="E2159" t="s">
        <v>10</v>
      </c>
      <c r="F2159" t="s">
        <v>11</v>
      </c>
      <c r="G2159" s="1">
        <v>-2436718</v>
      </c>
      <c r="H2159" s="1">
        <v>-4863297</v>
      </c>
    </row>
    <row r="2160" spans="1:8" x14ac:dyDescent="0.25">
      <c r="A2160" t="s">
        <v>8</v>
      </c>
      <c r="B2160" t="s">
        <v>9</v>
      </c>
      <c r="C2160">
        <v>225.58</v>
      </c>
      <c r="D2160">
        <f>-2436726 -4863306</f>
        <v>-7300032</v>
      </c>
      <c r="E2160" t="s">
        <v>10</v>
      </c>
      <c r="F2160" t="s">
        <v>11</v>
      </c>
      <c r="G2160" s="1">
        <v>-2436726</v>
      </c>
      <c r="H2160" s="1">
        <v>-4863306</v>
      </c>
    </row>
    <row r="2161" spans="1:8" x14ac:dyDescent="0.25">
      <c r="A2161" t="s">
        <v>8</v>
      </c>
      <c r="B2161" t="s">
        <v>9</v>
      </c>
      <c r="C2161">
        <v>225.59</v>
      </c>
      <c r="D2161">
        <f>-2436731 -486331</f>
        <v>-2923062</v>
      </c>
      <c r="E2161" t="s">
        <v>10</v>
      </c>
      <c r="F2161" t="s">
        <v>11</v>
      </c>
      <c r="G2161" s="1">
        <v>-2436731</v>
      </c>
      <c r="H2161" s="1">
        <v>-486331</v>
      </c>
    </row>
    <row r="2162" spans="1:8" x14ac:dyDescent="0.25">
      <c r="A2162" t="s">
        <v>8</v>
      </c>
      <c r="B2162" t="s">
        <v>9</v>
      </c>
      <c r="C2162">
        <v>225.6</v>
      </c>
      <c r="D2162">
        <f>-2436738 -4863317</f>
        <v>-7300055</v>
      </c>
      <c r="E2162" t="s">
        <v>10</v>
      </c>
      <c r="F2162" t="s">
        <v>11</v>
      </c>
      <c r="G2162" s="1">
        <v>-2436738</v>
      </c>
      <c r="H2162" s="1">
        <v>-4863317</v>
      </c>
    </row>
    <row r="2163" spans="1:8" x14ac:dyDescent="0.25">
      <c r="A2163" t="s">
        <v>8</v>
      </c>
      <c r="B2163" t="s">
        <v>9</v>
      </c>
      <c r="C2163">
        <v>225.61</v>
      </c>
      <c r="D2163">
        <f>-243677 -4863338</f>
        <v>-5107015</v>
      </c>
      <c r="E2163" t="s">
        <v>10</v>
      </c>
      <c r="F2163" t="s">
        <v>11</v>
      </c>
      <c r="G2163" s="1">
        <v>-243677</v>
      </c>
      <c r="H2163" s="1">
        <v>-4863338</v>
      </c>
    </row>
    <row r="2164" spans="1:8" x14ac:dyDescent="0.25">
      <c r="A2164" t="s">
        <v>8</v>
      </c>
      <c r="B2164" t="s">
        <v>9</v>
      </c>
      <c r="C2164">
        <v>225.62</v>
      </c>
      <c r="D2164">
        <f>-2436797 -4863348</f>
        <v>-7300145</v>
      </c>
      <c r="E2164" t="s">
        <v>10</v>
      </c>
      <c r="F2164" t="s">
        <v>11</v>
      </c>
      <c r="G2164" s="1">
        <v>-2436797</v>
      </c>
      <c r="H2164" s="1">
        <v>-4863348</v>
      </c>
    </row>
    <row r="2165" spans="1:8" x14ac:dyDescent="0.25">
      <c r="A2165" t="s">
        <v>8</v>
      </c>
      <c r="B2165" t="s">
        <v>9</v>
      </c>
      <c r="C2165">
        <v>225.63</v>
      </c>
      <c r="D2165">
        <f>-2436844 -4863369</f>
        <v>-7300213</v>
      </c>
      <c r="E2165" t="s">
        <v>10</v>
      </c>
      <c r="F2165" t="s">
        <v>11</v>
      </c>
      <c r="G2165" s="1">
        <v>-2436844</v>
      </c>
      <c r="H2165" s="1">
        <v>-4863369</v>
      </c>
    </row>
    <row r="2166" spans="1:8" x14ac:dyDescent="0.25">
      <c r="A2166" t="s">
        <v>8</v>
      </c>
      <c r="B2166" t="s">
        <v>9</v>
      </c>
      <c r="C2166">
        <v>225.64</v>
      </c>
      <c r="D2166">
        <f>-243685 -4863371</f>
        <v>-5107056</v>
      </c>
      <c r="E2166" t="s">
        <v>10</v>
      </c>
      <c r="F2166" t="s">
        <v>11</v>
      </c>
      <c r="G2166" s="1">
        <v>-243685</v>
      </c>
      <c r="H2166" s="1">
        <v>-4863371</v>
      </c>
    </row>
    <row r="2167" spans="1:8" x14ac:dyDescent="0.25">
      <c r="A2167" t="s">
        <v>8</v>
      </c>
      <c r="B2167" t="s">
        <v>9</v>
      </c>
      <c r="C2167">
        <v>225.65</v>
      </c>
      <c r="D2167">
        <f>-2436861 -4863377</f>
        <v>-7300238</v>
      </c>
      <c r="E2167" t="s">
        <v>10</v>
      </c>
      <c r="F2167" t="s">
        <v>11</v>
      </c>
      <c r="G2167" s="1">
        <v>-2436861</v>
      </c>
      <c r="H2167" s="1">
        <v>-4863377</v>
      </c>
    </row>
    <row r="2168" spans="1:8" x14ac:dyDescent="0.25">
      <c r="A2168" t="s">
        <v>8</v>
      </c>
      <c r="B2168" t="s">
        <v>9</v>
      </c>
      <c r="C2168">
        <v>225.66</v>
      </c>
      <c r="D2168">
        <f>-2436958 -486342</f>
        <v>-2923300</v>
      </c>
      <c r="E2168" t="s">
        <v>10</v>
      </c>
      <c r="F2168" t="s">
        <v>11</v>
      </c>
      <c r="G2168" s="1">
        <v>-2436958</v>
      </c>
      <c r="H2168" s="1">
        <v>-486342</v>
      </c>
    </row>
    <row r="2169" spans="1:8" x14ac:dyDescent="0.25">
      <c r="A2169" t="s">
        <v>8</v>
      </c>
      <c r="B2169" t="s">
        <v>9</v>
      </c>
      <c r="C2169">
        <v>225.67</v>
      </c>
      <c r="D2169">
        <f>-2437027 -4863454</f>
        <v>-7300481</v>
      </c>
      <c r="E2169" t="s">
        <v>10</v>
      </c>
      <c r="F2169" t="s">
        <v>11</v>
      </c>
      <c r="G2169" s="1">
        <v>-2437027</v>
      </c>
      <c r="H2169" s="1">
        <v>-4863454</v>
      </c>
    </row>
    <row r="2170" spans="1:8" x14ac:dyDescent="0.25">
      <c r="A2170" t="s">
        <v>8</v>
      </c>
      <c r="B2170" t="s">
        <v>9</v>
      </c>
      <c r="C2170">
        <v>225.68</v>
      </c>
      <c r="D2170">
        <f>-2437294 -486357</f>
        <v>-2923651</v>
      </c>
      <c r="E2170" t="s">
        <v>10</v>
      </c>
      <c r="F2170" t="s">
        <v>11</v>
      </c>
      <c r="G2170" s="1">
        <v>-2437294</v>
      </c>
      <c r="H2170" s="1">
        <v>-486357</v>
      </c>
    </row>
    <row r="2171" spans="1:8" x14ac:dyDescent="0.25">
      <c r="A2171" t="s">
        <v>8</v>
      </c>
      <c r="B2171" t="s">
        <v>9</v>
      </c>
      <c r="C2171">
        <v>225.69</v>
      </c>
      <c r="D2171">
        <f>-2437313 -4863577</f>
        <v>-7300890</v>
      </c>
      <c r="E2171" t="s">
        <v>10</v>
      </c>
      <c r="F2171" t="s">
        <v>11</v>
      </c>
      <c r="G2171" s="1">
        <v>-2437313</v>
      </c>
      <c r="H2171" s="1">
        <v>-4863577</v>
      </c>
    </row>
    <row r="2172" spans="1:8" x14ac:dyDescent="0.25">
      <c r="A2172" t="s">
        <v>8</v>
      </c>
      <c r="B2172" t="s">
        <v>9</v>
      </c>
      <c r="C2172">
        <v>225.7</v>
      </c>
      <c r="D2172">
        <f>-2437508 -4863668</f>
        <v>-7301176</v>
      </c>
      <c r="E2172" t="s">
        <v>10</v>
      </c>
      <c r="F2172" t="s">
        <v>11</v>
      </c>
      <c r="G2172" s="1">
        <v>-2437508</v>
      </c>
      <c r="H2172" s="1">
        <v>-4863668</v>
      </c>
    </row>
    <row r="2173" spans="1:8" x14ac:dyDescent="0.25">
      <c r="A2173" t="s">
        <v>8</v>
      </c>
      <c r="B2173" t="s">
        <v>9</v>
      </c>
      <c r="C2173">
        <v>225.71</v>
      </c>
      <c r="D2173">
        <f>-2437549 -4863685</f>
        <v>-7301234</v>
      </c>
      <c r="E2173" t="s">
        <v>10</v>
      </c>
      <c r="F2173" t="s">
        <v>11</v>
      </c>
      <c r="G2173" s="1">
        <v>-2437549</v>
      </c>
      <c r="H2173" s="1">
        <v>-4863685</v>
      </c>
    </row>
    <row r="2174" spans="1:8" x14ac:dyDescent="0.25">
      <c r="A2174" t="s">
        <v>8</v>
      </c>
      <c r="B2174" t="s">
        <v>9</v>
      </c>
      <c r="C2174">
        <v>225.72</v>
      </c>
      <c r="D2174">
        <f>-2437571 -4863692</f>
        <v>-7301263</v>
      </c>
      <c r="E2174" t="s">
        <v>10</v>
      </c>
      <c r="F2174" t="s">
        <v>11</v>
      </c>
      <c r="G2174" s="1">
        <v>-2437571</v>
      </c>
      <c r="H2174" s="1">
        <v>-4863692</v>
      </c>
    </row>
    <row r="2175" spans="1:8" x14ac:dyDescent="0.25">
      <c r="A2175" t="s">
        <v>8</v>
      </c>
      <c r="B2175" t="s">
        <v>9</v>
      </c>
      <c r="C2175">
        <v>225.73</v>
      </c>
      <c r="D2175">
        <f>-2437595 -4863698</f>
        <v>-7301293</v>
      </c>
      <c r="E2175" t="s">
        <v>10</v>
      </c>
      <c r="F2175" t="s">
        <v>11</v>
      </c>
      <c r="G2175" s="1">
        <v>-2437595</v>
      </c>
      <c r="H2175" s="1">
        <v>-4863698</v>
      </c>
    </row>
    <row r="2176" spans="1:8" x14ac:dyDescent="0.25">
      <c r="A2176" t="s">
        <v>8</v>
      </c>
      <c r="B2176" t="s">
        <v>9</v>
      </c>
      <c r="C2176">
        <v>225.74</v>
      </c>
      <c r="D2176">
        <f>-2437738 -4863702</f>
        <v>-7301440</v>
      </c>
      <c r="E2176" t="s">
        <v>10</v>
      </c>
      <c r="F2176" t="s">
        <v>11</v>
      </c>
      <c r="G2176" s="1">
        <v>-2437738</v>
      </c>
      <c r="H2176" s="1">
        <v>-4863702</v>
      </c>
    </row>
    <row r="2177" spans="1:8" x14ac:dyDescent="0.25">
      <c r="A2177" t="s">
        <v>8</v>
      </c>
      <c r="B2177" t="s">
        <v>9</v>
      </c>
      <c r="C2177">
        <v>225.75</v>
      </c>
      <c r="D2177">
        <f>-2437767 -4863709</f>
        <v>-7301476</v>
      </c>
      <c r="E2177" t="s">
        <v>10</v>
      </c>
      <c r="F2177" t="s">
        <v>11</v>
      </c>
      <c r="G2177" s="1">
        <v>-2437767</v>
      </c>
      <c r="H2177" s="1">
        <v>-4863709</v>
      </c>
    </row>
    <row r="2178" spans="1:8" x14ac:dyDescent="0.25">
      <c r="A2178" t="s">
        <v>8</v>
      </c>
      <c r="B2178" t="s">
        <v>9</v>
      </c>
      <c r="C2178">
        <v>225.76</v>
      </c>
      <c r="D2178">
        <f>-2437798 -486372</f>
        <v>-2924170</v>
      </c>
      <c r="E2178" t="s">
        <v>10</v>
      </c>
      <c r="F2178" t="s">
        <v>11</v>
      </c>
      <c r="G2178" s="1">
        <v>-2437798</v>
      </c>
      <c r="H2178" s="1">
        <v>-486372</v>
      </c>
    </row>
    <row r="2179" spans="1:8" x14ac:dyDescent="0.25">
      <c r="A2179" t="s">
        <v>8</v>
      </c>
      <c r="B2179" t="s">
        <v>9</v>
      </c>
      <c r="C2179">
        <v>225.77</v>
      </c>
      <c r="D2179">
        <f>-2437883 -486376</f>
        <v>-2924259</v>
      </c>
      <c r="E2179" t="s">
        <v>10</v>
      </c>
      <c r="F2179" t="s">
        <v>11</v>
      </c>
      <c r="G2179" s="1">
        <v>-2437883</v>
      </c>
      <c r="H2179" s="1">
        <v>-486376</v>
      </c>
    </row>
    <row r="2180" spans="1:8" x14ac:dyDescent="0.25">
      <c r="A2180" t="s">
        <v>8</v>
      </c>
      <c r="B2180" t="s">
        <v>9</v>
      </c>
      <c r="C2180">
        <v>225.78</v>
      </c>
      <c r="D2180">
        <f>-2437926 -4863775</f>
        <v>-7301701</v>
      </c>
      <c r="E2180" t="s">
        <v>10</v>
      </c>
      <c r="F2180" t="s">
        <v>11</v>
      </c>
      <c r="G2180" s="1">
        <v>-2437926</v>
      </c>
      <c r="H2180" s="1">
        <v>-4863775</v>
      </c>
    </row>
    <row r="2181" spans="1:8" x14ac:dyDescent="0.25">
      <c r="A2181" t="s">
        <v>8</v>
      </c>
      <c r="B2181" t="s">
        <v>9</v>
      </c>
      <c r="C2181">
        <v>225.79</v>
      </c>
      <c r="D2181">
        <f>-243819 -4863847</f>
        <v>-5107666</v>
      </c>
      <c r="E2181" t="s">
        <v>10</v>
      </c>
      <c r="F2181" t="s">
        <v>11</v>
      </c>
      <c r="G2181" s="1">
        <v>-243819</v>
      </c>
      <c r="H2181" s="1">
        <v>-4863847</v>
      </c>
    </row>
    <row r="2182" spans="1:8" x14ac:dyDescent="0.25">
      <c r="A2182" t="s">
        <v>8</v>
      </c>
      <c r="B2182" t="s">
        <v>9</v>
      </c>
      <c r="C2182">
        <v>225.8</v>
      </c>
      <c r="D2182">
        <f>-2438209 -4863851</f>
        <v>-7302060</v>
      </c>
      <c r="E2182" t="s">
        <v>10</v>
      </c>
      <c r="F2182" t="s">
        <v>11</v>
      </c>
      <c r="G2182" s="1">
        <v>-2438209</v>
      </c>
      <c r="H2182" s="1">
        <v>-4863851</v>
      </c>
    </row>
    <row r="2183" spans="1:8" x14ac:dyDescent="0.25">
      <c r="A2183" t="s">
        <v>8</v>
      </c>
      <c r="B2183" t="s">
        <v>9</v>
      </c>
      <c r="C2183">
        <v>225.81</v>
      </c>
      <c r="D2183">
        <f>-243826 -4863855</f>
        <v>-5107681</v>
      </c>
      <c r="E2183" t="s">
        <v>10</v>
      </c>
      <c r="F2183" t="s">
        <v>11</v>
      </c>
      <c r="G2183" s="1">
        <v>-243826</v>
      </c>
      <c r="H2183" s="1">
        <v>-4863855</v>
      </c>
    </row>
    <row r="2184" spans="1:8" x14ac:dyDescent="0.25">
      <c r="A2184" t="s">
        <v>8</v>
      </c>
      <c r="B2184" t="s">
        <v>9</v>
      </c>
      <c r="C2184">
        <v>225.82</v>
      </c>
      <c r="D2184">
        <f>-2438587 -4863848</f>
        <v>-7302435</v>
      </c>
      <c r="E2184" t="s">
        <v>10</v>
      </c>
      <c r="F2184" t="s">
        <v>11</v>
      </c>
      <c r="G2184" s="1">
        <v>-2438587</v>
      </c>
      <c r="H2184" s="1">
        <v>-4863848</v>
      </c>
    </row>
    <row r="2185" spans="1:8" x14ac:dyDescent="0.25">
      <c r="A2185" t="s">
        <v>8</v>
      </c>
      <c r="B2185" t="s">
        <v>9</v>
      </c>
      <c r="C2185">
        <v>225.83</v>
      </c>
      <c r="D2185">
        <f>-2438736 -4863848</f>
        <v>-7302584</v>
      </c>
      <c r="E2185" t="s">
        <v>10</v>
      </c>
      <c r="F2185" t="s">
        <v>11</v>
      </c>
      <c r="G2185" s="1">
        <v>-2438736</v>
      </c>
      <c r="H2185" s="1">
        <v>-4863848</v>
      </c>
    </row>
    <row r="2186" spans="1:8" x14ac:dyDescent="0.25">
      <c r="A2186" t="s">
        <v>8</v>
      </c>
      <c r="B2186" t="s">
        <v>9</v>
      </c>
      <c r="C2186">
        <v>225.84</v>
      </c>
      <c r="D2186">
        <f>-2438747 -4863852</f>
        <v>-7302599</v>
      </c>
      <c r="E2186" t="s">
        <v>10</v>
      </c>
      <c r="F2186" t="s">
        <v>11</v>
      </c>
      <c r="G2186" s="1">
        <v>-2438747</v>
      </c>
      <c r="H2186" s="1">
        <v>-4863852</v>
      </c>
    </row>
    <row r="2187" spans="1:8" x14ac:dyDescent="0.25">
      <c r="A2187" t="s">
        <v>8</v>
      </c>
      <c r="B2187" t="s">
        <v>9</v>
      </c>
      <c r="C2187">
        <v>225.85</v>
      </c>
      <c r="D2187">
        <f>-2438758 -4863854</f>
        <v>-7302612</v>
      </c>
      <c r="E2187" t="s">
        <v>10</v>
      </c>
      <c r="F2187" t="s">
        <v>11</v>
      </c>
      <c r="G2187" s="1">
        <v>-2438758</v>
      </c>
      <c r="H2187" s="1">
        <v>-4863854</v>
      </c>
    </row>
    <row r="2188" spans="1:8" x14ac:dyDescent="0.25">
      <c r="A2188" t="s">
        <v>8</v>
      </c>
      <c r="B2188" t="s">
        <v>9</v>
      </c>
      <c r="C2188">
        <v>225.86</v>
      </c>
      <c r="D2188">
        <f>-2438775 -4863859</f>
        <v>-7302634</v>
      </c>
      <c r="E2188" t="s">
        <v>10</v>
      </c>
      <c r="F2188" t="s">
        <v>11</v>
      </c>
      <c r="G2188" s="1">
        <v>-2438775</v>
      </c>
      <c r="H2188" s="1">
        <v>-4863859</v>
      </c>
    </row>
    <row r="2189" spans="1:8" x14ac:dyDescent="0.25">
      <c r="A2189" t="s">
        <v>8</v>
      </c>
      <c r="B2189" t="s">
        <v>9</v>
      </c>
      <c r="C2189">
        <v>225.87</v>
      </c>
      <c r="D2189">
        <f>-2438801 -4863869</f>
        <v>-7302670</v>
      </c>
      <c r="E2189" t="s">
        <v>10</v>
      </c>
      <c r="F2189" t="s">
        <v>11</v>
      </c>
      <c r="G2189" s="1">
        <v>-2438801</v>
      </c>
      <c r="H2189" s="1">
        <v>-4863869</v>
      </c>
    </row>
    <row r="2190" spans="1:8" x14ac:dyDescent="0.25">
      <c r="A2190" t="s">
        <v>8</v>
      </c>
      <c r="B2190" t="s">
        <v>9</v>
      </c>
      <c r="C2190">
        <v>225.88</v>
      </c>
      <c r="D2190">
        <f>-2438836 -486389</f>
        <v>-2925225</v>
      </c>
      <c r="E2190" t="s">
        <v>10</v>
      </c>
      <c r="F2190" t="s">
        <v>11</v>
      </c>
      <c r="G2190" s="1">
        <v>-2438836</v>
      </c>
      <c r="H2190" s="1">
        <v>-486389</v>
      </c>
    </row>
    <row r="2191" spans="1:8" x14ac:dyDescent="0.25">
      <c r="A2191" t="s">
        <v>8</v>
      </c>
      <c r="B2191" t="s">
        <v>9</v>
      </c>
      <c r="C2191">
        <v>225.89</v>
      </c>
      <c r="D2191">
        <f>-2438901 -4863939</f>
        <v>-7302840</v>
      </c>
      <c r="E2191" t="s">
        <v>10</v>
      </c>
      <c r="F2191" t="s">
        <v>11</v>
      </c>
      <c r="G2191" s="1">
        <v>-2438901</v>
      </c>
      <c r="H2191" s="1">
        <v>-4863939</v>
      </c>
    </row>
    <row r="2192" spans="1:8" x14ac:dyDescent="0.25">
      <c r="A2192" t="s">
        <v>8</v>
      </c>
      <c r="B2192" t="s">
        <v>9</v>
      </c>
      <c r="C2192">
        <v>225.9</v>
      </c>
      <c r="D2192">
        <f>-2438905 -4863943</f>
        <v>-7302848</v>
      </c>
      <c r="E2192" t="s">
        <v>10</v>
      </c>
      <c r="F2192" t="s">
        <v>11</v>
      </c>
      <c r="G2192" s="1">
        <v>-2438905</v>
      </c>
      <c r="H2192" s="1">
        <v>-4863943</v>
      </c>
    </row>
    <row r="2193" spans="1:8" x14ac:dyDescent="0.25">
      <c r="A2193" t="s">
        <v>8</v>
      </c>
      <c r="B2193" t="s">
        <v>9</v>
      </c>
      <c r="C2193">
        <v>225.91</v>
      </c>
      <c r="D2193">
        <f>-2439085 -4864074</f>
        <v>-7303159</v>
      </c>
      <c r="E2193" t="s">
        <v>10</v>
      </c>
      <c r="F2193" t="s">
        <v>11</v>
      </c>
      <c r="G2193" s="1">
        <v>-2439085</v>
      </c>
      <c r="H2193" s="1">
        <v>-4864074</v>
      </c>
    </row>
    <row r="2194" spans="1:8" x14ac:dyDescent="0.25">
      <c r="A2194" t="s">
        <v>8</v>
      </c>
      <c r="B2194" t="s">
        <v>9</v>
      </c>
      <c r="C2194">
        <v>225.92</v>
      </c>
      <c r="D2194">
        <f>-2439086 -4864074</f>
        <v>-7303160</v>
      </c>
      <c r="E2194" t="s">
        <v>10</v>
      </c>
      <c r="F2194" t="s">
        <v>11</v>
      </c>
      <c r="G2194" s="1">
        <v>-2439086</v>
      </c>
      <c r="H2194" s="1">
        <v>-4864074</v>
      </c>
    </row>
    <row r="2195" spans="1:8" x14ac:dyDescent="0.25">
      <c r="A2195" t="s">
        <v>8</v>
      </c>
      <c r="B2195" t="s">
        <v>9</v>
      </c>
      <c r="C2195">
        <v>225.93</v>
      </c>
      <c r="D2195">
        <f>-243911 -4864089</f>
        <v>-5108000</v>
      </c>
      <c r="E2195" t="s">
        <v>10</v>
      </c>
      <c r="F2195" t="s">
        <v>11</v>
      </c>
      <c r="G2195" s="1">
        <v>-243911</v>
      </c>
      <c r="H2195" s="1">
        <v>-4864089</v>
      </c>
    </row>
    <row r="2196" spans="1:8" x14ac:dyDescent="0.25">
      <c r="A2196" t="s">
        <v>8</v>
      </c>
      <c r="B2196" t="s">
        <v>9</v>
      </c>
      <c r="C2196">
        <v>225.94</v>
      </c>
      <c r="D2196">
        <f>-2439132 -4864099</f>
        <v>-7303231</v>
      </c>
      <c r="E2196" t="s">
        <v>10</v>
      </c>
      <c r="F2196" t="s">
        <v>11</v>
      </c>
      <c r="G2196" s="1">
        <v>-2439132</v>
      </c>
      <c r="H2196" s="1">
        <v>-4864099</v>
      </c>
    </row>
    <row r="2197" spans="1:8" x14ac:dyDescent="0.25">
      <c r="A2197" t="s">
        <v>8</v>
      </c>
      <c r="B2197" t="s">
        <v>9</v>
      </c>
      <c r="C2197">
        <v>225.95</v>
      </c>
      <c r="D2197">
        <f>-2439175 -4864107</f>
        <v>-7303282</v>
      </c>
      <c r="E2197" t="s">
        <v>10</v>
      </c>
      <c r="F2197" t="s">
        <v>11</v>
      </c>
      <c r="G2197" s="1">
        <v>-2439175</v>
      </c>
      <c r="H2197" s="1">
        <v>-4864107</v>
      </c>
    </row>
    <row r="2198" spans="1:8" x14ac:dyDescent="0.25">
      <c r="A2198" t="s">
        <v>8</v>
      </c>
      <c r="B2198" t="s">
        <v>9</v>
      </c>
      <c r="C2198">
        <v>225.96</v>
      </c>
      <c r="D2198">
        <f>-2439204 -486411</f>
        <v>-2925615</v>
      </c>
      <c r="E2198" t="s">
        <v>10</v>
      </c>
      <c r="F2198" t="s">
        <v>11</v>
      </c>
      <c r="G2198" s="1">
        <v>-2439204</v>
      </c>
      <c r="H2198" s="1">
        <v>-486411</v>
      </c>
    </row>
    <row r="2199" spans="1:8" x14ac:dyDescent="0.25">
      <c r="A2199" t="s">
        <v>8</v>
      </c>
      <c r="B2199" t="s">
        <v>9</v>
      </c>
      <c r="C2199">
        <v>225.97</v>
      </c>
      <c r="D2199">
        <f>-2439209 -486411</f>
        <v>-2925620</v>
      </c>
      <c r="E2199" t="s">
        <v>10</v>
      </c>
      <c r="F2199" t="s">
        <v>11</v>
      </c>
      <c r="G2199" s="1">
        <v>-2439209</v>
      </c>
      <c r="H2199" s="1">
        <v>-486411</v>
      </c>
    </row>
    <row r="2200" spans="1:8" x14ac:dyDescent="0.25">
      <c r="A2200" t="s">
        <v>8</v>
      </c>
      <c r="B2200" t="s">
        <v>9</v>
      </c>
      <c r="C2200">
        <v>225.98</v>
      </c>
      <c r="D2200">
        <f>-2439222 -4864115</f>
        <v>-7303337</v>
      </c>
      <c r="E2200" t="s">
        <v>10</v>
      </c>
      <c r="F2200" t="s">
        <v>11</v>
      </c>
      <c r="G2200" s="1">
        <v>-2439222</v>
      </c>
      <c r="H2200" s="1">
        <v>-4864115</v>
      </c>
    </row>
    <row r="2201" spans="1:8" x14ac:dyDescent="0.25">
      <c r="A2201" t="s">
        <v>8</v>
      </c>
      <c r="B2201" t="s">
        <v>9</v>
      </c>
      <c r="C2201">
        <v>225.99</v>
      </c>
      <c r="D2201">
        <f>-2439227 -4864116</f>
        <v>-7303343</v>
      </c>
      <c r="E2201" t="s">
        <v>10</v>
      </c>
      <c r="F2201" t="s">
        <v>11</v>
      </c>
      <c r="G2201" s="1">
        <v>-2439227</v>
      </c>
      <c r="H2201" s="1">
        <v>-4864116</v>
      </c>
    </row>
    <row r="2202" spans="1:8" x14ac:dyDescent="0.25">
      <c r="A2202" t="s">
        <v>8</v>
      </c>
      <c r="B2202" t="s">
        <v>9</v>
      </c>
      <c r="C2202">
        <v>226</v>
      </c>
      <c r="D2202">
        <f>-2439251 -4864128</f>
        <v>-7303379</v>
      </c>
      <c r="E2202" t="s">
        <v>10</v>
      </c>
      <c r="F2202" t="s">
        <v>11</v>
      </c>
      <c r="G2202" s="1">
        <v>-2439251</v>
      </c>
      <c r="H2202" s="1">
        <v>-4864128</v>
      </c>
    </row>
    <row r="2203" spans="1:8" x14ac:dyDescent="0.25">
      <c r="A2203" t="s">
        <v>8</v>
      </c>
      <c r="B2203" t="s">
        <v>9</v>
      </c>
      <c r="C2203">
        <v>226.01</v>
      </c>
      <c r="D2203">
        <f>-2439333 -4864179</f>
        <v>-7303512</v>
      </c>
      <c r="E2203" t="s">
        <v>10</v>
      </c>
      <c r="F2203" t="s">
        <v>11</v>
      </c>
      <c r="G2203" s="1">
        <v>-2439333</v>
      </c>
      <c r="H2203" s="1">
        <v>-4864179</v>
      </c>
    </row>
    <row r="2204" spans="1:8" x14ac:dyDescent="0.25">
      <c r="A2204" t="s">
        <v>8</v>
      </c>
      <c r="B2204" t="s">
        <v>9</v>
      </c>
      <c r="C2204">
        <v>226.02</v>
      </c>
      <c r="D2204">
        <f>-2439368 -4864198</f>
        <v>-7303566</v>
      </c>
      <c r="E2204" t="s">
        <v>10</v>
      </c>
      <c r="F2204" t="s">
        <v>11</v>
      </c>
      <c r="G2204" s="1">
        <v>-2439368</v>
      </c>
      <c r="H2204" s="1">
        <v>-4864198</v>
      </c>
    </row>
    <row r="2205" spans="1:8" x14ac:dyDescent="0.25">
      <c r="A2205" t="s">
        <v>8</v>
      </c>
      <c r="B2205" t="s">
        <v>9</v>
      </c>
      <c r="C2205">
        <v>226.03</v>
      </c>
      <c r="D2205">
        <f>-2439395 -4864207</f>
        <v>-7303602</v>
      </c>
      <c r="E2205" t="s">
        <v>10</v>
      </c>
      <c r="F2205" t="s">
        <v>11</v>
      </c>
      <c r="G2205" s="1">
        <v>-2439395</v>
      </c>
      <c r="H2205" s="1">
        <v>-4864207</v>
      </c>
    </row>
    <row r="2206" spans="1:8" x14ac:dyDescent="0.25">
      <c r="A2206" t="s">
        <v>8</v>
      </c>
      <c r="B2206" t="s">
        <v>9</v>
      </c>
      <c r="C2206">
        <v>226.04</v>
      </c>
      <c r="D2206">
        <f>-2439496 -4864225</f>
        <v>-7303721</v>
      </c>
      <c r="E2206" t="s">
        <v>10</v>
      </c>
      <c r="F2206" t="s">
        <v>11</v>
      </c>
      <c r="G2206" s="1">
        <v>-2439496</v>
      </c>
      <c r="H2206" s="1">
        <v>-4864225</v>
      </c>
    </row>
    <row r="2207" spans="1:8" x14ac:dyDescent="0.25">
      <c r="A2207" t="s">
        <v>8</v>
      </c>
      <c r="B2207" t="s">
        <v>9</v>
      </c>
      <c r="C2207">
        <v>226.05</v>
      </c>
      <c r="D2207">
        <f>-2439507 -4864229</f>
        <v>-7303736</v>
      </c>
      <c r="E2207" t="s">
        <v>10</v>
      </c>
      <c r="F2207" t="s">
        <v>11</v>
      </c>
      <c r="G2207" s="1">
        <v>-2439507</v>
      </c>
      <c r="H2207" s="1">
        <v>-4864229</v>
      </c>
    </row>
    <row r="2208" spans="1:8" x14ac:dyDescent="0.25">
      <c r="A2208" t="s">
        <v>8</v>
      </c>
      <c r="B2208" t="s">
        <v>9</v>
      </c>
      <c r="C2208">
        <v>226.06</v>
      </c>
      <c r="D2208">
        <f>-2439513 -4864233</f>
        <v>-7303746</v>
      </c>
      <c r="E2208" t="s">
        <v>10</v>
      </c>
      <c r="F2208" t="s">
        <v>11</v>
      </c>
      <c r="G2208" s="1">
        <v>-2439513</v>
      </c>
      <c r="H2208" s="1">
        <v>-4864233</v>
      </c>
    </row>
    <row r="2209" spans="1:8" x14ac:dyDescent="0.25">
      <c r="A2209" t="s">
        <v>8</v>
      </c>
      <c r="B2209" t="s">
        <v>9</v>
      </c>
      <c r="C2209">
        <v>226.07</v>
      </c>
      <c r="D2209">
        <f>-243952 -486424</f>
        <v>-730376</v>
      </c>
      <c r="E2209" t="s">
        <v>10</v>
      </c>
      <c r="F2209" t="s">
        <v>11</v>
      </c>
      <c r="G2209" s="1">
        <v>-243952</v>
      </c>
      <c r="H2209" s="1">
        <v>-486424</v>
      </c>
    </row>
    <row r="2210" spans="1:8" x14ac:dyDescent="0.25">
      <c r="A2210" t="s">
        <v>8</v>
      </c>
      <c r="B2210" t="s">
        <v>9</v>
      </c>
      <c r="C2210">
        <v>226.08</v>
      </c>
      <c r="D2210">
        <f>-2439524 -4864245</f>
        <v>-7303769</v>
      </c>
      <c r="E2210" t="s">
        <v>10</v>
      </c>
      <c r="F2210" t="s">
        <v>11</v>
      </c>
      <c r="G2210" s="1">
        <v>-2439524</v>
      </c>
      <c r="H2210" s="1">
        <v>-4864245</v>
      </c>
    </row>
    <row r="2211" spans="1:8" x14ac:dyDescent="0.25">
      <c r="A2211" t="s">
        <v>8</v>
      </c>
      <c r="B2211" t="s">
        <v>9</v>
      </c>
      <c r="C2211">
        <v>226.09</v>
      </c>
      <c r="D2211">
        <f>-2439536 -4864267</f>
        <v>-7303803</v>
      </c>
      <c r="E2211" t="s">
        <v>10</v>
      </c>
      <c r="F2211" t="s">
        <v>11</v>
      </c>
      <c r="G2211" s="1">
        <v>-2439536</v>
      </c>
      <c r="H2211" s="1">
        <v>-4864267</v>
      </c>
    </row>
    <row r="2212" spans="1:8" x14ac:dyDescent="0.25">
      <c r="A2212" t="s">
        <v>8</v>
      </c>
      <c r="B2212" t="s">
        <v>9</v>
      </c>
      <c r="C2212">
        <v>226.1</v>
      </c>
      <c r="D2212">
        <f>-2439551 -4864299</f>
        <v>-7303850</v>
      </c>
      <c r="E2212" t="s">
        <v>10</v>
      </c>
      <c r="F2212" t="s">
        <v>11</v>
      </c>
      <c r="G2212" s="1">
        <v>-2439551</v>
      </c>
      <c r="H2212" s="1">
        <v>-4864299</v>
      </c>
    </row>
    <row r="2213" spans="1:8" x14ac:dyDescent="0.25">
      <c r="A2213" t="s">
        <v>8</v>
      </c>
      <c r="B2213" t="s">
        <v>9</v>
      </c>
      <c r="C2213">
        <v>226.11</v>
      </c>
      <c r="D2213">
        <f>-2439569 -486433</f>
        <v>-2926002</v>
      </c>
      <c r="E2213" t="s">
        <v>10</v>
      </c>
      <c r="F2213" t="s">
        <v>11</v>
      </c>
      <c r="G2213" s="1">
        <v>-2439569</v>
      </c>
      <c r="H2213" s="1">
        <v>-486433</v>
      </c>
    </row>
    <row r="2214" spans="1:8" x14ac:dyDescent="0.25">
      <c r="A2214" t="s">
        <v>8</v>
      </c>
      <c r="B2214" t="s">
        <v>9</v>
      </c>
      <c r="C2214">
        <v>226.12</v>
      </c>
      <c r="D2214">
        <f>-243959 -4864356</f>
        <v>-5108315</v>
      </c>
      <c r="E2214" t="s">
        <v>10</v>
      </c>
      <c r="F2214" t="s">
        <v>11</v>
      </c>
      <c r="G2214" s="1">
        <v>-243959</v>
      </c>
      <c r="H2214" s="1">
        <v>-4864356</v>
      </c>
    </row>
    <row r="2215" spans="1:8" x14ac:dyDescent="0.25">
      <c r="A2215" t="s">
        <v>8</v>
      </c>
      <c r="B2215" t="s">
        <v>9</v>
      </c>
      <c r="C2215">
        <v>226.13</v>
      </c>
      <c r="D2215">
        <f>-2439605 -4864372</f>
        <v>-7303977</v>
      </c>
      <c r="E2215" t="s">
        <v>10</v>
      </c>
      <c r="F2215" t="s">
        <v>11</v>
      </c>
      <c r="G2215" s="1">
        <v>-2439605</v>
      </c>
      <c r="H2215" s="1">
        <v>-4864372</v>
      </c>
    </row>
    <row r="2216" spans="1:8" x14ac:dyDescent="0.25">
      <c r="A2216" t="s">
        <v>8</v>
      </c>
      <c r="B2216" t="s">
        <v>9</v>
      </c>
      <c r="C2216">
        <v>226.14</v>
      </c>
      <c r="D2216">
        <f>-2439616 -4864381</f>
        <v>-7303997</v>
      </c>
      <c r="E2216" t="s">
        <v>10</v>
      </c>
      <c r="F2216" t="s">
        <v>11</v>
      </c>
      <c r="G2216" s="1">
        <v>-2439616</v>
      </c>
      <c r="H2216" s="1">
        <v>-4864381</v>
      </c>
    </row>
    <row r="2217" spans="1:8" x14ac:dyDescent="0.25">
      <c r="A2217" t="s">
        <v>8</v>
      </c>
      <c r="B2217" t="s">
        <v>9</v>
      </c>
      <c r="C2217">
        <v>226.15</v>
      </c>
      <c r="D2217">
        <f>-2439631 -486439</f>
        <v>-2926070</v>
      </c>
      <c r="E2217" t="s">
        <v>10</v>
      </c>
      <c r="F2217" t="s">
        <v>11</v>
      </c>
      <c r="G2217" s="1">
        <v>-2439631</v>
      </c>
      <c r="H2217" s="1">
        <v>-486439</v>
      </c>
    </row>
    <row r="2218" spans="1:8" x14ac:dyDescent="0.25">
      <c r="A2218" t="s">
        <v>8</v>
      </c>
      <c r="B2218" t="s">
        <v>9</v>
      </c>
      <c r="C2218">
        <v>226.16</v>
      </c>
      <c r="D2218">
        <f>-2439632 -4864391</f>
        <v>-7304023</v>
      </c>
      <c r="E2218" t="s">
        <v>10</v>
      </c>
      <c r="F2218" t="s">
        <v>11</v>
      </c>
      <c r="G2218" s="1">
        <v>-2439632</v>
      </c>
      <c r="H2218" s="1">
        <v>-4864391</v>
      </c>
    </row>
    <row r="2219" spans="1:8" x14ac:dyDescent="0.25">
      <c r="A2219" t="s">
        <v>8</v>
      </c>
      <c r="B2219" t="s">
        <v>9</v>
      </c>
      <c r="C2219">
        <v>226.17</v>
      </c>
      <c r="D2219">
        <f>-2439669 -4864403</f>
        <v>-7304072</v>
      </c>
      <c r="E2219" t="s">
        <v>10</v>
      </c>
      <c r="F2219" t="s">
        <v>11</v>
      </c>
      <c r="G2219" s="1">
        <v>-2439669</v>
      </c>
      <c r="H2219" s="1">
        <v>-4864403</v>
      </c>
    </row>
    <row r="2220" spans="1:8" x14ac:dyDescent="0.25">
      <c r="A2220" t="s">
        <v>8</v>
      </c>
      <c r="B2220" t="s">
        <v>9</v>
      </c>
      <c r="C2220">
        <v>226.18</v>
      </c>
      <c r="D2220">
        <f>-2439701 -486441</f>
        <v>-2926142</v>
      </c>
      <c r="E2220" t="s">
        <v>10</v>
      </c>
      <c r="F2220" t="s">
        <v>11</v>
      </c>
      <c r="G2220" s="1">
        <v>-2439701</v>
      </c>
      <c r="H2220" s="1">
        <v>-486441</v>
      </c>
    </row>
    <row r="2221" spans="1:8" x14ac:dyDescent="0.25">
      <c r="A2221" t="s">
        <v>8</v>
      </c>
      <c r="B2221" t="s">
        <v>9</v>
      </c>
      <c r="C2221">
        <v>226.19</v>
      </c>
      <c r="D2221">
        <f>-2439705 -486441</f>
        <v>-2926146</v>
      </c>
      <c r="E2221" t="s">
        <v>10</v>
      </c>
      <c r="F2221" t="s">
        <v>11</v>
      </c>
      <c r="G2221" s="1">
        <v>-2439705</v>
      </c>
      <c r="H2221" s="1">
        <v>-486441</v>
      </c>
    </row>
    <row r="2222" spans="1:8" x14ac:dyDescent="0.25">
      <c r="A2222" t="s">
        <v>8</v>
      </c>
      <c r="B2222" t="s">
        <v>9</v>
      </c>
      <c r="C2222">
        <v>226.2</v>
      </c>
      <c r="D2222">
        <f>-2439773 -4864421</f>
        <v>-7304194</v>
      </c>
      <c r="E2222" t="s">
        <v>10</v>
      </c>
      <c r="F2222" t="s">
        <v>11</v>
      </c>
      <c r="G2222" s="1">
        <v>-2439773</v>
      </c>
      <c r="H2222" s="1">
        <v>-4864421</v>
      </c>
    </row>
    <row r="2223" spans="1:8" x14ac:dyDescent="0.25">
      <c r="A2223" t="s">
        <v>8</v>
      </c>
      <c r="B2223" t="s">
        <v>9</v>
      </c>
      <c r="C2223">
        <v>226.21</v>
      </c>
      <c r="D2223">
        <f>-2439776 -4864421</f>
        <v>-7304197</v>
      </c>
      <c r="E2223" t="s">
        <v>10</v>
      </c>
      <c r="F2223" t="s">
        <v>11</v>
      </c>
      <c r="G2223" s="1">
        <v>-2439776</v>
      </c>
      <c r="H2223" s="1">
        <v>-4864421</v>
      </c>
    </row>
    <row r="2224" spans="1:8" x14ac:dyDescent="0.25">
      <c r="A2224" t="s">
        <v>8</v>
      </c>
      <c r="B2224" t="s">
        <v>9</v>
      </c>
      <c r="C2224">
        <v>226.22</v>
      </c>
      <c r="D2224">
        <f>-2439797 -4864427</f>
        <v>-7304224</v>
      </c>
      <c r="E2224" t="s">
        <v>10</v>
      </c>
      <c r="F2224" t="s">
        <v>11</v>
      </c>
      <c r="G2224" s="1">
        <v>-2439797</v>
      </c>
      <c r="H2224" s="1">
        <v>-4864427</v>
      </c>
    </row>
    <row r="2225" spans="1:8" x14ac:dyDescent="0.25">
      <c r="A2225" t="s">
        <v>8</v>
      </c>
      <c r="B2225" t="s">
        <v>9</v>
      </c>
      <c r="C2225">
        <v>226.23</v>
      </c>
      <c r="D2225">
        <f>-2439815 -4864436</f>
        <v>-7304251</v>
      </c>
      <c r="E2225" t="s">
        <v>10</v>
      </c>
      <c r="F2225" t="s">
        <v>11</v>
      </c>
      <c r="G2225" s="1">
        <v>-2439815</v>
      </c>
      <c r="H2225" s="1">
        <v>-4864436</v>
      </c>
    </row>
    <row r="2226" spans="1:8" x14ac:dyDescent="0.25">
      <c r="A2226" t="s">
        <v>8</v>
      </c>
      <c r="B2226" t="s">
        <v>9</v>
      </c>
      <c r="C2226">
        <v>226.24</v>
      </c>
      <c r="D2226">
        <f>-2439826 -4864443</f>
        <v>-7304269</v>
      </c>
      <c r="E2226" t="s">
        <v>10</v>
      </c>
      <c r="F2226" t="s">
        <v>11</v>
      </c>
      <c r="G2226" s="1">
        <v>-2439826</v>
      </c>
      <c r="H2226" s="1">
        <v>-4864443</v>
      </c>
    </row>
    <row r="2227" spans="1:8" x14ac:dyDescent="0.25">
      <c r="A2227" t="s">
        <v>8</v>
      </c>
      <c r="B2227" t="s">
        <v>9</v>
      </c>
      <c r="C2227">
        <v>226.25</v>
      </c>
      <c r="D2227">
        <f>-2439886 -4864498</f>
        <v>-7304384</v>
      </c>
      <c r="E2227" t="s">
        <v>10</v>
      </c>
      <c r="F2227" t="s">
        <v>11</v>
      </c>
      <c r="G2227" s="1">
        <v>-2439886</v>
      </c>
      <c r="H2227" s="1">
        <v>-4864498</v>
      </c>
    </row>
    <row r="2228" spans="1:8" x14ac:dyDescent="0.25">
      <c r="A2228" t="s">
        <v>8</v>
      </c>
      <c r="B2228" t="s">
        <v>9</v>
      </c>
      <c r="C2228">
        <v>226.26</v>
      </c>
      <c r="D2228">
        <f>-2439895 -4864503</f>
        <v>-7304398</v>
      </c>
      <c r="E2228" t="s">
        <v>10</v>
      </c>
      <c r="F2228" t="s">
        <v>11</v>
      </c>
      <c r="G2228" s="1">
        <v>-2439895</v>
      </c>
      <c r="H2228" s="1">
        <v>-4864503</v>
      </c>
    </row>
    <row r="2229" spans="1:8" x14ac:dyDescent="0.25">
      <c r="A2229" t="s">
        <v>8</v>
      </c>
      <c r="B2229" t="s">
        <v>9</v>
      </c>
      <c r="C2229">
        <v>226.27</v>
      </c>
      <c r="D2229">
        <f>-2439907 -4864508</f>
        <v>-7304415</v>
      </c>
      <c r="E2229" t="s">
        <v>10</v>
      </c>
      <c r="F2229" t="s">
        <v>11</v>
      </c>
      <c r="G2229" s="1">
        <v>-2439907</v>
      </c>
      <c r="H2229" s="1">
        <v>-4864508</v>
      </c>
    </row>
    <row r="2230" spans="1:8" x14ac:dyDescent="0.25">
      <c r="A2230" t="s">
        <v>8</v>
      </c>
      <c r="B2230" t="s">
        <v>9</v>
      </c>
      <c r="C2230">
        <v>226.28</v>
      </c>
      <c r="D2230">
        <f>-2439923 -4864512</f>
        <v>-7304435</v>
      </c>
      <c r="E2230" t="s">
        <v>10</v>
      </c>
      <c r="F2230" t="s">
        <v>11</v>
      </c>
      <c r="G2230" s="1">
        <v>-2439923</v>
      </c>
      <c r="H2230" s="1">
        <v>-4864512</v>
      </c>
    </row>
    <row r="2231" spans="1:8" x14ac:dyDescent="0.25">
      <c r="A2231" t="s">
        <v>8</v>
      </c>
      <c r="B2231" t="s">
        <v>9</v>
      </c>
      <c r="C2231">
        <v>226.29</v>
      </c>
      <c r="D2231">
        <f>-2439964 -4864517</f>
        <v>-7304481</v>
      </c>
      <c r="E2231" t="s">
        <v>10</v>
      </c>
      <c r="F2231" t="s">
        <v>11</v>
      </c>
      <c r="G2231" s="1">
        <v>-2439964</v>
      </c>
      <c r="H2231" s="1">
        <v>-4864517</v>
      </c>
    </row>
    <row r="2232" spans="1:8" x14ac:dyDescent="0.25">
      <c r="A2232" t="s">
        <v>8</v>
      </c>
      <c r="B2232" t="s">
        <v>9</v>
      </c>
      <c r="C2232">
        <v>226.3</v>
      </c>
      <c r="D2232">
        <f>-2440013 -4864529</f>
        <v>-7304542</v>
      </c>
      <c r="E2232" t="s">
        <v>10</v>
      </c>
      <c r="F2232" t="s">
        <v>11</v>
      </c>
      <c r="G2232" s="1">
        <v>-2440013</v>
      </c>
      <c r="H2232" s="1">
        <v>-4864529</v>
      </c>
    </row>
    <row r="2233" spans="1:8" x14ac:dyDescent="0.25">
      <c r="A2233" t="s">
        <v>8</v>
      </c>
      <c r="B2233" t="s">
        <v>9</v>
      </c>
      <c r="C2233">
        <v>226.31</v>
      </c>
      <c r="D2233">
        <f>-2440032 -4864536</f>
        <v>-7304568</v>
      </c>
      <c r="E2233" t="s">
        <v>10</v>
      </c>
      <c r="F2233" t="s">
        <v>11</v>
      </c>
      <c r="G2233" s="1">
        <v>-2440032</v>
      </c>
      <c r="H2233" s="1">
        <v>-4864536</v>
      </c>
    </row>
    <row r="2234" spans="1:8" x14ac:dyDescent="0.25">
      <c r="A2234" t="s">
        <v>8</v>
      </c>
      <c r="B2234" t="s">
        <v>9</v>
      </c>
      <c r="C2234">
        <v>226.32</v>
      </c>
      <c r="D2234">
        <f>-244005 -4864549</f>
        <v>-5108554</v>
      </c>
      <c r="E2234" t="s">
        <v>10</v>
      </c>
      <c r="F2234" t="s">
        <v>11</v>
      </c>
      <c r="G2234" s="1">
        <v>-244005</v>
      </c>
      <c r="H2234" s="1">
        <v>-4864549</v>
      </c>
    </row>
    <row r="2235" spans="1:8" x14ac:dyDescent="0.25">
      <c r="A2235" t="s">
        <v>8</v>
      </c>
      <c r="B2235" t="s">
        <v>9</v>
      </c>
      <c r="C2235">
        <v>226.33</v>
      </c>
      <c r="D2235">
        <f>-2440067 -4864568</f>
        <v>-7304635</v>
      </c>
      <c r="E2235" t="s">
        <v>10</v>
      </c>
      <c r="F2235" t="s">
        <v>11</v>
      </c>
      <c r="G2235" s="1">
        <v>-2440067</v>
      </c>
      <c r="H2235" s="1">
        <v>-4864568</v>
      </c>
    </row>
    <row r="2236" spans="1:8" x14ac:dyDescent="0.25">
      <c r="A2236" t="s">
        <v>8</v>
      </c>
      <c r="B2236" t="s">
        <v>9</v>
      </c>
      <c r="C2236">
        <v>226.34</v>
      </c>
      <c r="D2236">
        <f>-2440101 -4864596</f>
        <v>-7304697</v>
      </c>
      <c r="E2236" t="s">
        <v>10</v>
      </c>
      <c r="F2236" t="s">
        <v>11</v>
      </c>
      <c r="G2236" s="1">
        <v>-2440101</v>
      </c>
      <c r="H2236" s="1">
        <v>-4864596</v>
      </c>
    </row>
    <row r="2237" spans="1:8" x14ac:dyDescent="0.25">
      <c r="A2237" t="s">
        <v>8</v>
      </c>
      <c r="B2237" t="s">
        <v>9</v>
      </c>
      <c r="C2237">
        <v>226.35</v>
      </c>
      <c r="D2237">
        <f>-2440216 -4864678</f>
        <v>-7304894</v>
      </c>
      <c r="E2237" t="s">
        <v>10</v>
      </c>
      <c r="F2237" t="s">
        <v>11</v>
      </c>
      <c r="G2237" s="1">
        <v>-2440216</v>
      </c>
      <c r="H2237" s="1">
        <v>-4864678</v>
      </c>
    </row>
    <row r="2238" spans="1:8" x14ac:dyDescent="0.25">
      <c r="A2238" t="s">
        <v>8</v>
      </c>
      <c r="B2238" t="s">
        <v>9</v>
      </c>
      <c r="C2238">
        <v>226.36</v>
      </c>
      <c r="D2238">
        <f>-244024 -48647</f>
        <v>-292671</v>
      </c>
      <c r="E2238" t="s">
        <v>10</v>
      </c>
      <c r="F2238" t="s">
        <v>11</v>
      </c>
      <c r="G2238" s="1">
        <v>-244024</v>
      </c>
      <c r="H2238" s="1">
        <v>-48647</v>
      </c>
    </row>
    <row r="2239" spans="1:8" x14ac:dyDescent="0.25">
      <c r="A2239" t="s">
        <v>8</v>
      </c>
      <c r="B2239" t="s">
        <v>9</v>
      </c>
      <c r="C2239">
        <v>226.37</v>
      </c>
      <c r="D2239">
        <f>-2440253 -4864721</f>
        <v>-7304974</v>
      </c>
      <c r="E2239" t="s">
        <v>10</v>
      </c>
      <c r="F2239" t="s">
        <v>11</v>
      </c>
      <c r="G2239" s="1">
        <v>-2440253</v>
      </c>
      <c r="H2239" s="1">
        <v>-4864721</v>
      </c>
    </row>
    <row r="2240" spans="1:8" x14ac:dyDescent="0.25">
      <c r="A2240" t="s">
        <v>8</v>
      </c>
      <c r="B2240" t="s">
        <v>9</v>
      </c>
      <c r="C2240">
        <v>226.38</v>
      </c>
      <c r="D2240">
        <f>-2440272 -4864763</f>
        <v>-7305035</v>
      </c>
      <c r="E2240" t="s">
        <v>10</v>
      </c>
      <c r="F2240" t="s">
        <v>11</v>
      </c>
      <c r="G2240" s="1">
        <v>-2440272</v>
      </c>
      <c r="H2240" s="1">
        <v>-4864763</v>
      </c>
    </row>
    <row r="2241" spans="1:8" x14ac:dyDescent="0.25">
      <c r="A2241" t="s">
        <v>8</v>
      </c>
      <c r="B2241" t="s">
        <v>9</v>
      </c>
      <c r="C2241">
        <v>226.39</v>
      </c>
      <c r="D2241">
        <f>-2440312 -4864865</f>
        <v>-7305177</v>
      </c>
      <c r="E2241" t="s">
        <v>10</v>
      </c>
      <c r="F2241" t="s">
        <v>11</v>
      </c>
      <c r="G2241" s="1">
        <v>-2440312</v>
      </c>
      <c r="H2241" s="1">
        <v>-4864865</v>
      </c>
    </row>
    <row r="2242" spans="1:8" x14ac:dyDescent="0.25">
      <c r="A2242" t="s">
        <v>8</v>
      </c>
      <c r="B2242" t="s">
        <v>9</v>
      </c>
      <c r="C2242">
        <v>226.4</v>
      </c>
      <c r="D2242">
        <f>-2440321 -4864882</f>
        <v>-7305203</v>
      </c>
      <c r="E2242" t="s">
        <v>10</v>
      </c>
      <c r="F2242" t="s">
        <v>11</v>
      </c>
      <c r="G2242" s="1">
        <v>-2440321</v>
      </c>
      <c r="H2242" s="1">
        <v>-4864882</v>
      </c>
    </row>
    <row r="2243" spans="1:8" x14ac:dyDescent="0.25">
      <c r="A2243" t="s">
        <v>8</v>
      </c>
      <c r="B2243" t="s">
        <v>9</v>
      </c>
      <c r="C2243">
        <v>226.41</v>
      </c>
      <c r="D2243">
        <f>-2440325 -4864892</f>
        <v>-7305217</v>
      </c>
      <c r="E2243" t="s">
        <v>10</v>
      </c>
      <c r="F2243" t="s">
        <v>11</v>
      </c>
      <c r="G2243" s="1">
        <v>-2440325</v>
      </c>
      <c r="H2243" s="1">
        <v>-4864892</v>
      </c>
    </row>
    <row r="2244" spans="1:8" x14ac:dyDescent="0.25">
      <c r="A2244" t="s">
        <v>8</v>
      </c>
      <c r="B2244" t="s">
        <v>9</v>
      </c>
      <c r="C2244">
        <v>226.42</v>
      </c>
      <c r="D2244">
        <f>-244033 -4864899</f>
        <v>-5108932</v>
      </c>
      <c r="E2244" t="s">
        <v>10</v>
      </c>
      <c r="F2244" t="s">
        <v>11</v>
      </c>
      <c r="G2244" s="1">
        <v>-244033</v>
      </c>
      <c r="H2244" s="1">
        <v>-4864899</v>
      </c>
    </row>
    <row r="2245" spans="1:8" x14ac:dyDescent="0.25">
      <c r="A2245" t="s">
        <v>8</v>
      </c>
      <c r="B2245" t="s">
        <v>9</v>
      </c>
      <c r="C2245">
        <v>226.43</v>
      </c>
      <c r="D2245">
        <f>-2440338 -4864913</f>
        <v>-7305251</v>
      </c>
      <c r="E2245" t="s">
        <v>10</v>
      </c>
      <c r="F2245" t="s">
        <v>11</v>
      </c>
      <c r="G2245" s="1">
        <v>-2440338</v>
      </c>
      <c r="H2245" s="1">
        <v>-4864913</v>
      </c>
    </row>
    <row r="2246" spans="1:8" x14ac:dyDescent="0.25">
      <c r="A2246" t="s">
        <v>8</v>
      </c>
      <c r="B2246" t="s">
        <v>9</v>
      </c>
      <c r="C2246">
        <v>226.44</v>
      </c>
      <c r="D2246">
        <f>-2440353 -486493</f>
        <v>-2926846</v>
      </c>
      <c r="E2246" t="s">
        <v>10</v>
      </c>
      <c r="F2246" t="s">
        <v>11</v>
      </c>
      <c r="G2246" s="1">
        <v>-2440353</v>
      </c>
      <c r="H2246" s="1">
        <v>-486493</v>
      </c>
    </row>
    <row r="2247" spans="1:8" x14ac:dyDescent="0.25">
      <c r="A2247" t="s">
        <v>8</v>
      </c>
      <c r="B2247" t="s">
        <v>9</v>
      </c>
      <c r="C2247">
        <v>226.45</v>
      </c>
      <c r="D2247">
        <f>-2440378 -4864952</f>
        <v>-7305330</v>
      </c>
      <c r="E2247" t="s">
        <v>10</v>
      </c>
      <c r="F2247" t="s">
        <v>11</v>
      </c>
      <c r="G2247" s="1">
        <v>-2440378</v>
      </c>
      <c r="H2247" s="1">
        <v>-4864952</v>
      </c>
    </row>
    <row r="2248" spans="1:8" x14ac:dyDescent="0.25">
      <c r="A2248" t="s">
        <v>8</v>
      </c>
      <c r="B2248" t="s">
        <v>9</v>
      </c>
      <c r="C2248">
        <v>226.46</v>
      </c>
      <c r="D2248">
        <f>-2440424 -4864987</f>
        <v>-7305411</v>
      </c>
      <c r="E2248" t="s">
        <v>10</v>
      </c>
      <c r="F2248" t="s">
        <v>11</v>
      </c>
      <c r="G2248" s="1">
        <v>-2440424</v>
      </c>
      <c r="H2248" s="1">
        <v>-4864987</v>
      </c>
    </row>
    <row r="2249" spans="1:8" x14ac:dyDescent="0.25">
      <c r="A2249" t="s">
        <v>8</v>
      </c>
      <c r="B2249" t="s">
        <v>9</v>
      </c>
      <c r="C2249">
        <v>226.47</v>
      </c>
      <c r="D2249">
        <f>-2440433 -4864996</f>
        <v>-7305429</v>
      </c>
      <c r="E2249" t="s">
        <v>10</v>
      </c>
      <c r="F2249" t="s">
        <v>11</v>
      </c>
      <c r="G2249" s="1">
        <v>-2440433</v>
      </c>
      <c r="H2249" s="1">
        <v>-4864996</v>
      </c>
    </row>
    <row r="2250" spans="1:8" x14ac:dyDescent="0.25">
      <c r="A2250" t="s">
        <v>8</v>
      </c>
      <c r="B2250" t="s">
        <v>9</v>
      </c>
      <c r="C2250">
        <v>226.48</v>
      </c>
      <c r="D2250">
        <f>-2440439 -4865006</f>
        <v>-7305445</v>
      </c>
      <c r="E2250" t="s">
        <v>10</v>
      </c>
      <c r="F2250" t="s">
        <v>11</v>
      </c>
      <c r="G2250" s="1">
        <v>-2440439</v>
      </c>
      <c r="H2250" s="1">
        <v>-4865006</v>
      </c>
    </row>
    <row r="2251" spans="1:8" x14ac:dyDescent="0.25">
      <c r="A2251" t="s">
        <v>8</v>
      </c>
      <c r="B2251" t="s">
        <v>9</v>
      </c>
      <c r="C2251">
        <v>226.49</v>
      </c>
      <c r="D2251">
        <f>-2440443 -4865021</f>
        <v>-7305464</v>
      </c>
      <c r="E2251" t="s">
        <v>10</v>
      </c>
      <c r="F2251" t="s">
        <v>11</v>
      </c>
      <c r="G2251" s="1">
        <v>-2440443</v>
      </c>
      <c r="H2251" s="1">
        <v>-4865021</v>
      </c>
    </row>
    <row r="2252" spans="1:8" x14ac:dyDescent="0.25">
      <c r="A2252" t="s">
        <v>8</v>
      </c>
      <c r="B2252" t="s">
        <v>9</v>
      </c>
      <c r="C2252">
        <v>226.5</v>
      </c>
      <c r="D2252">
        <f>-2440457 -4865061</f>
        <v>-7305518</v>
      </c>
      <c r="E2252" t="s">
        <v>10</v>
      </c>
      <c r="F2252" t="s">
        <v>11</v>
      </c>
      <c r="G2252" s="1">
        <v>-2440457</v>
      </c>
      <c r="H2252" s="1">
        <v>-4865061</v>
      </c>
    </row>
    <row r="2253" spans="1:8" x14ac:dyDescent="0.25">
      <c r="A2253" t="s">
        <v>8</v>
      </c>
      <c r="B2253" t="s">
        <v>9</v>
      </c>
      <c r="C2253">
        <v>226.51</v>
      </c>
      <c r="D2253">
        <f>-2440474 -4865096</f>
        <v>-7305570</v>
      </c>
      <c r="E2253" t="s">
        <v>10</v>
      </c>
      <c r="F2253" t="s">
        <v>11</v>
      </c>
      <c r="G2253" s="1">
        <v>-2440474</v>
      </c>
      <c r="H2253" s="1">
        <v>-4865096</v>
      </c>
    </row>
    <row r="2254" spans="1:8" x14ac:dyDescent="0.25">
      <c r="A2254" t="s">
        <v>8</v>
      </c>
      <c r="B2254" t="s">
        <v>9</v>
      </c>
      <c r="C2254">
        <v>226.52</v>
      </c>
      <c r="D2254">
        <f>-2440488 -4865118</f>
        <v>-7305606</v>
      </c>
      <c r="E2254" t="s">
        <v>10</v>
      </c>
      <c r="F2254" t="s">
        <v>11</v>
      </c>
      <c r="G2254" s="1">
        <v>-2440488</v>
      </c>
      <c r="H2254" s="1">
        <v>-4865118</v>
      </c>
    </row>
    <row r="2255" spans="1:8" x14ac:dyDescent="0.25">
      <c r="A2255" t="s">
        <v>8</v>
      </c>
      <c r="B2255" t="s">
        <v>9</v>
      </c>
      <c r="C2255">
        <v>226.53</v>
      </c>
      <c r="D2255">
        <f>-2440522 -4865163</f>
        <v>-7305685</v>
      </c>
      <c r="E2255" t="s">
        <v>10</v>
      </c>
      <c r="F2255" t="s">
        <v>11</v>
      </c>
      <c r="G2255" s="1">
        <v>-2440522</v>
      </c>
      <c r="H2255" s="1">
        <v>-4865163</v>
      </c>
    </row>
    <row r="2256" spans="1:8" x14ac:dyDescent="0.25">
      <c r="A2256" t="s">
        <v>8</v>
      </c>
      <c r="B2256" t="s">
        <v>9</v>
      </c>
      <c r="C2256">
        <v>226.54</v>
      </c>
      <c r="D2256">
        <f>-2440546 -4865219</f>
        <v>-7305765</v>
      </c>
      <c r="E2256" t="s">
        <v>10</v>
      </c>
      <c r="F2256" t="s">
        <v>11</v>
      </c>
      <c r="G2256" s="1">
        <v>-2440546</v>
      </c>
      <c r="H2256" s="1">
        <v>-4865219</v>
      </c>
    </row>
    <row r="2257" spans="1:8" x14ac:dyDescent="0.25">
      <c r="A2257" t="s">
        <v>8</v>
      </c>
      <c r="B2257" t="s">
        <v>9</v>
      </c>
      <c r="C2257">
        <v>226.55</v>
      </c>
      <c r="D2257">
        <f>-2440556 -4865233</f>
        <v>-7305789</v>
      </c>
      <c r="E2257" t="s">
        <v>10</v>
      </c>
      <c r="F2257" t="s">
        <v>11</v>
      </c>
      <c r="G2257" s="1">
        <v>-2440556</v>
      </c>
      <c r="H2257" s="1">
        <v>-4865233</v>
      </c>
    </row>
    <row r="2258" spans="1:8" x14ac:dyDescent="0.25">
      <c r="A2258" t="s">
        <v>8</v>
      </c>
      <c r="B2258" t="s">
        <v>9</v>
      </c>
      <c r="C2258">
        <v>226.56</v>
      </c>
      <c r="D2258">
        <f>-2440563 -4865238</f>
        <v>-7305801</v>
      </c>
      <c r="E2258" t="s">
        <v>10</v>
      </c>
      <c r="F2258" t="s">
        <v>11</v>
      </c>
      <c r="G2258" s="1">
        <v>-2440563</v>
      </c>
      <c r="H2258" s="1">
        <v>-4865238</v>
      </c>
    </row>
    <row r="2259" spans="1:8" x14ac:dyDescent="0.25">
      <c r="A2259" t="s">
        <v>8</v>
      </c>
      <c r="B2259" t="s">
        <v>9</v>
      </c>
      <c r="C2259">
        <v>226.57</v>
      </c>
      <c r="D2259">
        <f>-2440618 -4865288</f>
        <v>-7305906</v>
      </c>
      <c r="E2259" t="s">
        <v>10</v>
      </c>
      <c r="F2259" t="s">
        <v>11</v>
      </c>
      <c r="G2259" s="1">
        <v>-2440618</v>
      </c>
      <c r="H2259" s="1">
        <v>-4865288</v>
      </c>
    </row>
    <row r="2260" spans="1:8" x14ac:dyDescent="0.25">
      <c r="A2260" t="s">
        <v>8</v>
      </c>
      <c r="B2260" t="s">
        <v>9</v>
      </c>
      <c r="C2260">
        <v>226.58</v>
      </c>
      <c r="D2260">
        <f>-2440647 -4865311</f>
        <v>-7305958</v>
      </c>
      <c r="E2260" t="s">
        <v>10</v>
      </c>
      <c r="F2260" t="s">
        <v>11</v>
      </c>
      <c r="G2260" s="1">
        <v>-2440647</v>
      </c>
      <c r="H2260" s="1">
        <v>-4865311</v>
      </c>
    </row>
    <row r="2261" spans="1:8" x14ac:dyDescent="0.25">
      <c r="A2261" t="s">
        <v>8</v>
      </c>
      <c r="B2261" t="s">
        <v>9</v>
      </c>
      <c r="C2261">
        <v>226.59</v>
      </c>
      <c r="D2261">
        <f>-2440647 -4865312</f>
        <v>-7305959</v>
      </c>
      <c r="E2261" t="s">
        <v>10</v>
      </c>
      <c r="F2261" t="s">
        <v>11</v>
      </c>
      <c r="G2261" s="1">
        <v>-2440647</v>
      </c>
      <c r="H2261" s="1">
        <v>-4865312</v>
      </c>
    </row>
    <row r="2262" spans="1:8" x14ac:dyDescent="0.25">
      <c r="A2262" t="s">
        <v>8</v>
      </c>
      <c r="B2262" t="s">
        <v>9</v>
      </c>
      <c r="C2262">
        <v>226.6</v>
      </c>
      <c r="D2262">
        <f>-2440661 -4865325</f>
        <v>-7305986</v>
      </c>
      <c r="E2262" t="s">
        <v>10</v>
      </c>
      <c r="F2262" t="s">
        <v>11</v>
      </c>
      <c r="G2262" s="1">
        <v>-2440661</v>
      </c>
      <c r="H2262" s="1">
        <v>-4865325</v>
      </c>
    </row>
    <row r="2263" spans="1:8" x14ac:dyDescent="0.25">
      <c r="A2263" t="s">
        <v>8</v>
      </c>
      <c r="B2263" t="s">
        <v>9</v>
      </c>
      <c r="C2263">
        <v>226.61</v>
      </c>
      <c r="D2263">
        <f>-2440675 -4865343</f>
        <v>-7306018</v>
      </c>
      <c r="E2263" t="s">
        <v>10</v>
      </c>
      <c r="F2263" t="s">
        <v>11</v>
      </c>
      <c r="G2263" s="1">
        <v>-2440675</v>
      </c>
      <c r="H2263" s="1">
        <v>-4865343</v>
      </c>
    </row>
    <row r="2264" spans="1:8" x14ac:dyDescent="0.25">
      <c r="A2264" t="s">
        <v>8</v>
      </c>
      <c r="B2264" t="s">
        <v>9</v>
      </c>
      <c r="C2264">
        <v>226.62</v>
      </c>
      <c r="D2264">
        <f>-2440708 -4865397</f>
        <v>-7306105</v>
      </c>
      <c r="E2264" t="s">
        <v>10</v>
      </c>
      <c r="F2264" t="s">
        <v>11</v>
      </c>
      <c r="G2264" s="1">
        <v>-2440708</v>
      </c>
      <c r="H2264" s="1">
        <v>-4865397</v>
      </c>
    </row>
    <row r="2265" spans="1:8" x14ac:dyDescent="0.25">
      <c r="A2265" t="s">
        <v>8</v>
      </c>
      <c r="B2265" t="s">
        <v>9</v>
      </c>
      <c r="C2265">
        <v>226.63</v>
      </c>
      <c r="D2265">
        <f>-244073 -4865429</f>
        <v>-5109502</v>
      </c>
      <c r="E2265" t="s">
        <v>10</v>
      </c>
      <c r="F2265" t="s">
        <v>11</v>
      </c>
      <c r="G2265" s="1">
        <v>-244073</v>
      </c>
      <c r="H2265" s="1">
        <v>-4865429</v>
      </c>
    </row>
    <row r="2266" spans="1:8" x14ac:dyDescent="0.25">
      <c r="A2266" t="s">
        <v>8</v>
      </c>
      <c r="B2266" t="s">
        <v>9</v>
      </c>
      <c r="C2266">
        <v>226.64</v>
      </c>
      <c r="D2266">
        <f>-2440753 -486547</f>
        <v>-2927300</v>
      </c>
      <c r="E2266" t="s">
        <v>10</v>
      </c>
      <c r="F2266" t="s">
        <v>11</v>
      </c>
      <c r="G2266" s="1">
        <v>-2440753</v>
      </c>
      <c r="H2266" s="1">
        <v>-486547</v>
      </c>
    </row>
    <row r="2267" spans="1:8" x14ac:dyDescent="0.25">
      <c r="A2267" t="s">
        <v>8</v>
      </c>
      <c r="B2267" t="s">
        <v>9</v>
      </c>
      <c r="C2267">
        <v>226.65</v>
      </c>
      <c r="D2267">
        <f>-2440754 -486547</f>
        <v>-2927301</v>
      </c>
      <c r="E2267" t="s">
        <v>10</v>
      </c>
      <c r="F2267" t="s">
        <v>11</v>
      </c>
      <c r="G2267" s="1">
        <v>-2440754</v>
      </c>
      <c r="H2267" s="1">
        <v>-486547</v>
      </c>
    </row>
    <row r="2268" spans="1:8" x14ac:dyDescent="0.25">
      <c r="A2268" t="s">
        <v>8</v>
      </c>
      <c r="B2268" t="s">
        <v>9</v>
      </c>
      <c r="C2268">
        <v>226.66</v>
      </c>
      <c r="D2268">
        <f>-2440768 -4865486</f>
        <v>-7306254</v>
      </c>
      <c r="E2268" t="s">
        <v>10</v>
      </c>
      <c r="F2268" t="s">
        <v>11</v>
      </c>
      <c r="G2268" s="1">
        <v>-2440768</v>
      </c>
      <c r="H2268" s="1">
        <v>-4865486</v>
      </c>
    </row>
    <row r="2269" spans="1:8" x14ac:dyDescent="0.25">
      <c r="A2269" t="s">
        <v>8</v>
      </c>
      <c r="B2269" t="s">
        <v>9</v>
      </c>
      <c r="C2269">
        <v>226.67</v>
      </c>
      <c r="D2269">
        <f>-2440838 -4865557</f>
        <v>-7306395</v>
      </c>
      <c r="E2269" t="s">
        <v>10</v>
      </c>
      <c r="F2269" t="s">
        <v>11</v>
      </c>
      <c r="G2269" s="1">
        <v>-2440838</v>
      </c>
      <c r="H2269" s="1">
        <v>-4865557</v>
      </c>
    </row>
    <row r="2270" spans="1:8" x14ac:dyDescent="0.25">
      <c r="A2270" t="s">
        <v>8</v>
      </c>
      <c r="B2270" t="s">
        <v>9</v>
      </c>
      <c r="C2270">
        <v>226.68</v>
      </c>
      <c r="D2270">
        <f>-244088 -486561</f>
        <v>-730649</v>
      </c>
      <c r="E2270" t="s">
        <v>10</v>
      </c>
      <c r="F2270" t="s">
        <v>11</v>
      </c>
      <c r="G2270" s="1">
        <v>-244088</v>
      </c>
      <c r="H2270" s="1">
        <v>-486561</v>
      </c>
    </row>
    <row r="2271" spans="1:8" x14ac:dyDescent="0.25">
      <c r="A2271" t="s">
        <v>8</v>
      </c>
      <c r="B2271" t="s">
        <v>9</v>
      </c>
      <c r="C2271">
        <v>226.69</v>
      </c>
      <c r="D2271">
        <f>-2440884 -4865614</f>
        <v>-7306498</v>
      </c>
      <c r="E2271" t="s">
        <v>10</v>
      </c>
      <c r="F2271" t="s">
        <v>11</v>
      </c>
      <c r="G2271" s="1">
        <v>-2440884</v>
      </c>
      <c r="H2271" s="1">
        <v>-4865614</v>
      </c>
    </row>
    <row r="2272" spans="1:8" x14ac:dyDescent="0.25">
      <c r="A2272" t="s">
        <v>8</v>
      </c>
      <c r="B2272" t="s">
        <v>9</v>
      </c>
      <c r="C2272">
        <v>226.7</v>
      </c>
      <c r="D2272">
        <f>-2440892 -4865625</f>
        <v>-7306517</v>
      </c>
      <c r="E2272" t="s">
        <v>10</v>
      </c>
      <c r="F2272" t="s">
        <v>11</v>
      </c>
      <c r="G2272" s="1">
        <v>-2440892</v>
      </c>
      <c r="H2272" s="1">
        <v>-4865625</v>
      </c>
    </row>
    <row r="2273" spans="1:8" x14ac:dyDescent="0.25">
      <c r="A2273" t="s">
        <v>8</v>
      </c>
      <c r="B2273" t="s">
        <v>9</v>
      </c>
      <c r="C2273">
        <v>226.71</v>
      </c>
      <c r="D2273">
        <f>-2440908 -4865638</f>
        <v>-7306546</v>
      </c>
      <c r="E2273" t="s">
        <v>10</v>
      </c>
      <c r="F2273" t="s">
        <v>11</v>
      </c>
      <c r="G2273" s="1">
        <v>-2440908</v>
      </c>
      <c r="H2273" s="1">
        <v>-4865638</v>
      </c>
    </row>
    <row r="2274" spans="1:8" x14ac:dyDescent="0.25">
      <c r="A2274" t="s">
        <v>8</v>
      </c>
      <c r="B2274" t="s">
        <v>9</v>
      </c>
      <c r="C2274">
        <v>226.72</v>
      </c>
      <c r="D2274">
        <f>-2440975 -4865686</f>
        <v>-7306661</v>
      </c>
      <c r="E2274" t="s">
        <v>10</v>
      </c>
      <c r="F2274" t="s">
        <v>11</v>
      </c>
      <c r="G2274" s="1">
        <v>-2440975</v>
      </c>
      <c r="H2274" s="1">
        <v>-4865686</v>
      </c>
    </row>
    <row r="2275" spans="1:8" x14ac:dyDescent="0.25">
      <c r="A2275" t="s">
        <v>8</v>
      </c>
      <c r="B2275" t="s">
        <v>9</v>
      </c>
      <c r="C2275">
        <v>226.73</v>
      </c>
      <c r="D2275">
        <f>-2441011 -4865708</f>
        <v>-7306719</v>
      </c>
      <c r="E2275" t="s">
        <v>10</v>
      </c>
      <c r="F2275" t="s">
        <v>11</v>
      </c>
      <c r="G2275" s="1">
        <v>-2441011</v>
      </c>
      <c r="H2275" s="1">
        <v>-4865708</v>
      </c>
    </row>
    <row r="2276" spans="1:8" x14ac:dyDescent="0.25">
      <c r="A2276" t="s">
        <v>8</v>
      </c>
      <c r="B2276" t="s">
        <v>9</v>
      </c>
      <c r="C2276">
        <v>226.74</v>
      </c>
      <c r="D2276">
        <f>-2441045 -4865719</f>
        <v>-7306764</v>
      </c>
      <c r="E2276" t="s">
        <v>10</v>
      </c>
      <c r="F2276" t="s">
        <v>11</v>
      </c>
      <c r="G2276" s="1">
        <v>-2441045</v>
      </c>
      <c r="H2276" s="1">
        <v>-4865719</v>
      </c>
    </row>
    <row r="2277" spans="1:8" x14ac:dyDescent="0.25">
      <c r="A2277" t="s">
        <v>8</v>
      </c>
      <c r="B2277" t="s">
        <v>9</v>
      </c>
      <c r="C2277">
        <v>226.75</v>
      </c>
      <c r="D2277">
        <f>-2441049 -4865719</f>
        <v>-7306768</v>
      </c>
      <c r="E2277" t="s">
        <v>10</v>
      </c>
      <c r="F2277" t="s">
        <v>11</v>
      </c>
      <c r="G2277" s="1">
        <v>-2441049</v>
      </c>
      <c r="H2277" s="1">
        <v>-4865719</v>
      </c>
    </row>
    <row r="2278" spans="1:8" x14ac:dyDescent="0.25">
      <c r="A2278" t="s">
        <v>8</v>
      </c>
      <c r="B2278" t="s">
        <v>9</v>
      </c>
      <c r="C2278">
        <v>226.76</v>
      </c>
      <c r="D2278">
        <f>-2441071 -4865725</f>
        <v>-7306796</v>
      </c>
      <c r="E2278" t="s">
        <v>10</v>
      </c>
      <c r="F2278" t="s">
        <v>11</v>
      </c>
      <c r="G2278" s="1">
        <v>-2441071</v>
      </c>
      <c r="H2278" s="1">
        <v>-4865725</v>
      </c>
    </row>
    <row r="2279" spans="1:8" x14ac:dyDescent="0.25">
      <c r="A2279" t="s">
        <v>8</v>
      </c>
      <c r="B2279" t="s">
        <v>9</v>
      </c>
      <c r="C2279">
        <v>226.77</v>
      </c>
      <c r="D2279">
        <f>-2441102 -4865725</f>
        <v>-7306827</v>
      </c>
      <c r="E2279" t="s">
        <v>10</v>
      </c>
      <c r="F2279" t="s">
        <v>11</v>
      </c>
      <c r="G2279" s="1">
        <v>-2441102</v>
      </c>
      <c r="H2279" s="1">
        <v>-4865725</v>
      </c>
    </row>
    <row r="2280" spans="1:8" x14ac:dyDescent="0.25">
      <c r="A2280" t="s">
        <v>8</v>
      </c>
      <c r="B2280" t="s">
        <v>9</v>
      </c>
      <c r="C2280">
        <v>226.78</v>
      </c>
      <c r="D2280">
        <f>-2441107 -4865724</f>
        <v>-7306831</v>
      </c>
      <c r="E2280" t="s">
        <v>10</v>
      </c>
      <c r="F2280" t="s">
        <v>11</v>
      </c>
      <c r="G2280" s="1">
        <v>-2441107</v>
      </c>
      <c r="H2280" s="1">
        <v>-4865724</v>
      </c>
    </row>
    <row r="2281" spans="1:8" x14ac:dyDescent="0.25">
      <c r="A2281" t="s">
        <v>8</v>
      </c>
      <c r="B2281" t="s">
        <v>9</v>
      </c>
      <c r="C2281">
        <v>226.79</v>
      </c>
      <c r="D2281">
        <f>-2441169 -4865723</f>
        <v>-7306892</v>
      </c>
      <c r="E2281" t="s">
        <v>10</v>
      </c>
      <c r="F2281" t="s">
        <v>11</v>
      </c>
      <c r="G2281" s="1">
        <v>-2441169</v>
      </c>
      <c r="H2281" s="1">
        <v>-4865723</v>
      </c>
    </row>
    <row r="2282" spans="1:8" x14ac:dyDescent="0.25">
      <c r="A2282" t="s">
        <v>8</v>
      </c>
      <c r="B2282" t="s">
        <v>9</v>
      </c>
      <c r="C2282">
        <v>226.8</v>
      </c>
      <c r="D2282">
        <f>-2441174 -4865725</f>
        <v>-7306899</v>
      </c>
      <c r="E2282" t="s">
        <v>10</v>
      </c>
      <c r="F2282" t="s">
        <v>11</v>
      </c>
      <c r="G2282" s="1">
        <v>-2441174</v>
      </c>
      <c r="H2282" s="1">
        <v>-4865725</v>
      </c>
    </row>
    <row r="2283" spans="1:8" x14ac:dyDescent="0.25">
      <c r="A2283" t="s">
        <v>8</v>
      </c>
      <c r="B2283" t="s">
        <v>9</v>
      </c>
      <c r="C2283">
        <v>226.81</v>
      </c>
      <c r="D2283">
        <f>-2441191 -4865728</f>
        <v>-7306919</v>
      </c>
      <c r="E2283" t="s">
        <v>10</v>
      </c>
      <c r="F2283" t="s">
        <v>11</v>
      </c>
      <c r="G2283" s="1">
        <v>-2441191</v>
      </c>
      <c r="H2283" s="1">
        <v>-4865728</v>
      </c>
    </row>
    <row r="2284" spans="1:8" x14ac:dyDescent="0.25">
      <c r="A2284" t="s">
        <v>8</v>
      </c>
      <c r="B2284" t="s">
        <v>9</v>
      </c>
      <c r="C2284">
        <v>226.82</v>
      </c>
      <c r="D2284">
        <f>-2441237 -4865744</f>
        <v>-7306981</v>
      </c>
      <c r="E2284" t="s">
        <v>10</v>
      </c>
      <c r="F2284" t="s">
        <v>11</v>
      </c>
      <c r="G2284" s="1">
        <v>-2441237</v>
      </c>
      <c r="H2284" s="1">
        <v>-4865744</v>
      </c>
    </row>
    <row r="2285" spans="1:8" x14ac:dyDescent="0.25">
      <c r="A2285" t="s">
        <v>8</v>
      </c>
      <c r="B2285" t="s">
        <v>9</v>
      </c>
      <c r="C2285">
        <v>226.83</v>
      </c>
      <c r="D2285">
        <f>-2441248 -4865749</f>
        <v>-7306997</v>
      </c>
      <c r="E2285" t="s">
        <v>10</v>
      </c>
      <c r="F2285" t="s">
        <v>11</v>
      </c>
      <c r="G2285" s="1">
        <v>-2441248</v>
      </c>
      <c r="H2285" s="1">
        <v>-4865749</v>
      </c>
    </row>
    <row r="2286" spans="1:8" x14ac:dyDescent="0.25">
      <c r="A2286" t="s">
        <v>8</v>
      </c>
      <c r="B2286" t="s">
        <v>9</v>
      </c>
      <c r="C2286">
        <v>226.84</v>
      </c>
      <c r="D2286">
        <f>-2441253 -4865752</f>
        <v>-7307005</v>
      </c>
      <c r="E2286" t="s">
        <v>10</v>
      </c>
      <c r="F2286" t="s">
        <v>11</v>
      </c>
      <c r="G2286" s="1">
        <v>-2441253</v>
      </c>
      <c r="H2286" s="1">
        <v>-4865752</v>
      </c>
    </row>
    <row r="2287" spans="1:8" x14ac:dyDescent="0.25">
      <c r="A2287" t="s">
        <v>8</v>
      </c>
      <c r="B2287" t="s">
        <v>9</v>
      </c>
      <c r="C2287">
        <v>226.85</v>
      </c>
      <c r="D2287">
        <f>-2441262 -486576</f>
        <v>-2927838</v>
      </c>
      <c r="E2287" t="s">
        <v>10</v>
      </c>
      <c r="F2287" t="s">
        <v>11</v>
      </c>
      <c r="G2287" s="1">
        <v>-2441262</v>
      </c>
      <c r="H2287" s="1">
        <v>-486576</v>
      </c>
    </row>
    <row r="2288" spans="1:8" x14ac:dyDescent="0.25">
      <c r="A2288" t="s">
        <v>8</v>
      </c>
      <c r="B2288" t="s">
        <v>9</v>
      </c>
      <c r="C2288">
        <v>226.86</v>
      </c>
      <c r="D2288">
        <f>-2441265 -4865767</f>
        <v>-7307032</v>
      </c>
      <c r="E2288" t="s">
        <v>10</v>
      </c>
      <c r="F2288" t="s">
        <v>11</v>
      </c>
      <c r="G2288" s="1">
        <v>-2441265</v>
      </c>
      <c r="H2288" s="1">
        <v>-4865767</v>
      </c>
    </row>
    <row r="2289" spans="1:8" x14ac:dyDescent="0.25">
      <c r="A2289" t="s">
        <v>8</v>
      </c>
      <c r="B2289" t="s">
        <v>9</v>
      </c>
      <c r="C2289">
        <v>226.87</v>
      </c>
      <c r="D2289">
        <f>-2441269 -4865784</f>
        <v>-7307053</v>
      </c>
      <c r="E2289" t="s">
        <v>10</v>
      </c>
      <c r="F2289" t="s">
        <v>11</v>
      </c>
      <c r="G2289" s="1">
        <v>-2441269</v>
      </c>
      <c r="H2289" s="1">
        <v>-4865784</v>
      </c>
    </row>
    <row r="2290" spans="1:8" x14ac:dyDescent="0.25">
      <c r="A2290" t="s">
        <v>8</v>
      </c>
      <c r="B2290" t="s">
        <v>9</v>
      </c>
      <c r="C2290">
        <v>226.88</v>
      </c>
      <c r="D2290">
        <f>-2441276 -4865838</f>
        <v>-7307114</v>
      </c>
      <c r="E2290" t="s">
        <v>10</v>
      </c>
      <c r="F2290" t="s">
        <v>11</v>
      </c>
      <c r="G2290" s="1">
        <v>-2441276</v>
      </c>
      <c r="H2290" s="1">
        <v>-4865838</v>
      </c>
    </row>
    <row r="2291" spans="1:8" x14ac:dyDescent="0.25">
      <c r="A2291" t="s">
        <v>8</v>
      </c>
      <c r="B2291" t="s">
        <v>9</v>
      </c>
      <c r="C2291">
        <v>226.89</v>
      </c>
      <c r="D2291">
        <f>-2441283 -4865867</f>
        <v>-7307150</v>
      </c>
      <c r="E2291" t="s">
        <v>10</v>
      </c>
      <c r="F2291" t="s">
        <v>11</v>
      </c>
      <c r="G2291" s="1">
        <v>-2441283</v>
      </c>
      <c r="H2291" s="1">
        <v>-4865867</v>
      </c>
    </row>
    <row r="2292" spans="1:8" x14ac:dyDescent="0.25">
      <c r="A2292" t="s">
        <v>8</v>
      </c>
      <c r="B2292" t="s">
        <v>9</v>
      </c>
      <c r="C2292">
        <v>226.9</v>
      </c>
      <c r="D2292">
        <f>-2441289 -4865879</f>
        <v>-7307168</v>
      </c>
      <c r="E2292" t="s">
        <v>10</v>
      </c>
      <c r="F2292" t="s">
        <v>11</v>
      </c>
      <c r="G2292" s="1">
        <v>-2441289</v>
      </c>
      <c r="H2292" s="1">
        <v>-4865879</v>
      </c>
    </row>
    <row r="2293" spans="1:8" x14ac:dyDescent="0.25">
      <c r="A2293" t="s">
        <v>8</v>
      </c>
      <c r="B2293" t="s">
        <v>9</v>
      </c>
      <c r="C2293">
        <v>226.91</v>
      </c>
      <c r="D2293">
        <f>-2441306 -4865905</f>
        <v>-7307211</v>
      </c>
      <c r="E2293" t="s">
        <v>10</v>
      </c>
      <c r="F2293" t="s">
        <v>11</v>
      </c>
      <c r="G2293" s="1">
        <v>-2441306</v>
      </c>
      <c r="H2293" s="1">
        <v>-4865905</v>
      </c>
    </row>
    <row r="2294" spans="1:8" x14ac:dyDescent="0.25">
      <c r="A2294" t="s">
        <v>8</v>
      </c>
      <c r="B2294" t="s">
        <v>9</v>
      </c>
      <c r="C2294">
        <v>226.92</v>
      </c>
      <c r="D2294">
        <f>-2441328 -4865932</f>
        <v>-7307260</v>
      </c>
      <c r="E2294" t="s">
        <v>10</v>
      </c>
      <c r="F2294" t="s">
        <v>11</v>
      </c>
      <c r="G2294" s="1">
        <v>-2441328</v>
      </c>
      <c r="H2294" s="1">
        <v>-4865932</v>
      </c>
    </row>
    <row r="2295" spans="1:8" x14ac:dyDescent="0.25">
      <c r="A2295" t="s">
        <v>8</v>
      </c>
      <c r="B2295" t="s">
        <v>9</v>
      </c>
      <c r="C2295">
        <v>226.93</v>
      </c>
      <c r="D2295">
        <f>-2441329 -4865934</f>
        <v>-7307263</v>
      </c>
      <c r="E2295" t="s">
        <v>10</v>
      </c>
      <c r="F2295" t="s">
        <v>11</v>
      </c>
      <c r="G2295" s="1">
        <v>-2441329</v>
      </c>
      <c r="H2295" s="1">
        <v>-4865934</v>
      </c>
    </row>
    <row r="2296" spans="1:8" x14ac:dyDescent="0.25">
      <c r="A2296" t="s">
        <v>8</v>
      </c>
      <c r="B2296" t="s">
        <v>9</v>
      </c>
      <c r="C2296">
        <v>226.94</v>
      </c>
      <c r="D2296">
        <f>-2441363 -4865975</f>
        <v>-7307338</v>
      </c>
      <c r="E2296" t="s">
        <v>10</v>
      </c>
      <c r="F2296" t="s">
        <v>11</v>
      </c>
      <c r="G2296" s="1">
        <v>-2441363</v>
      </c>
      <c r="H2296" s="1">
        <v>-4865975</v>
      </c>
    </row>
    <row r="2297" spans="1:8" x14ac:dyDescent="0.25">
      <c r="A2297" t="s">
        <v>8</v>
      </c>
      <c r="B2297" t="s">
        <v>9</v>
      </c>
      <c r="C2297">
        <v>226.95</v>
      </c>
      <c r="D2297">
        <f>-2441383 -4865992</f>
        <v>-7307375</v>
      </c>
      <c r="E2297" t="s">
        <v>10</v>
      </c>
      <c r="F2297" t="s">
        <v>11</v>
      </c>
      <c r="G2297" s="1">
        <v>-2441383</v>
      </c>
      <c r="H2297" s="1">
        <v>-4865992</v>
      </c>
    </row>
    <row r="2298" spans="1:8" x14ac:dyDescent="0.25">
      <c r="A2298" t="s">
        <v>8</v>
      </c>
      <c r="B2298" t="s">
        <v>9</v>
      </c>
      <c r="C2298">
        <v>226.96</v>
      </c>
      <c r="D2298">
        <f>-2441409 -4866008</f>
        <v>-7307417</v>
      </c>
      <c r="E2298" t="s">
        <v>10</v>
      </c>
      <c r="F2298" t="s">
        <v>11</v>
      </c>
      <c r="G2298" s="1">
        <v>-2441409</v>
      </c>
      <c r="H2298" s="1">
        <v>-4866008</v>
      </c>
    </row>
    <row r="2299" spans="1:8" x14ac:dyDescent="0.25">
      <c r="A2299" t="s">
        <v>8</v>
      </c>
      <c r="B2299" t="s">
        <v>9</v>
      </c>
      <c r="C2299">
        <v>226.97</v>
      </c>
      <c r="D2299">
        <f>-244141 -4866008</f>
        <v>-5110149</v>
      </c>
      <c r="E2299" t="s">
        <v>10</v>
      </c>
      <c r="F2299" t="s">
        <v>11</v>
      </c>
      <c r="G2299" s="1">
        <v>-244141</v>
      </c>
      <c r="H2299" s="1">
        <v>-4866008</v>
      </c>
    </row>
    <row r="2300" spans="1:8" x14ac:dyDescent="0.25">
      <c r="A2300" t="s">
        <v>8</v>
      </c>
      <c r="B2300" t="s">
        <v>9</v>
      </c>
      <c r="C2300">
        <v>226.98</v>
      </c>
      <c r="D2300">
        <f>-2441546 -4866058</f>
        <v>-7307604</v>
      </c>
      <c r="E2300" t="s">
        <v>10</v>
      </c>
      <c r="F2300" t="s">
        <v>11</v>
      </c>
      <c r="G2300" s="1">
        <v>-2441546</v>
      </c>
      <c r="H2300" s="1">
        <v>-4866058</v>
      </c>
    </row>
    <row r="2301" spans="1:8" x14ac:dyDescent="0.25">
      <c r="A2301" t="s">
        <v>8</v>
      </c>
      <c r="B2301" t="s">
        <v>9</v>
      </c>
      <c r="C2301">
        <v>226.99</v>
      </c>
      <c r="D2301">
        <f>-2441547 -4866058</f>
        <v>-7307605</v>
      </c>
      <c r="E2301" t="s">
        <v>10</v>
      </c>
      <c r="F2301" t="s">
        <v>11</v>
      </c>
      <c r="G2301" s="1">
        <v>-2441547</v>
      </c>
      <c r="H2301" s="1">
        <v>-4866058</v>
      </c>
    </row>
    <row r="2302" spans="1:8" x14ac:dyDescent="0.25">
      <c r="A2302" t="s">
        <v>8</v>
      </c>
      <c r="B2302" t="s">
        <v>9</v>
      </c>
      <c r="C2302">
        <v>227</v>
      </c>
      <c r="D2302">
        <f>-244165 -4866092</f>
        <v>-5110257</v>
      </c>
      <c r="E2302" t="s">
        <v>10</v>
      </c>
      <c r="F2302" t="s">
        <v>11</v>
      </c>
      <c r="G2302" s="1">
        <v>-244165</v>
      </c>
      <c r="H2302" s="1">
        <v>-4866092</v>
      </c>
    </row>
    <row r="2303" spans="1:8" x14ac:dyDescent="0.25">
      <c r="A2303" t="s">
        <v>8</v>
      </c>
      <c r="B2303" t="s">
        <v>9</v>
      </c>
      <c r="C2303">
        <v>227.01</v>
      </c>
      <c r="D2303">
        <f>-2441665 -4866102</f>
        <v>-7307767</v>
      </c>
      <c r="E2303" t="s">
        <v>10</v>
      </c>
      <c r="F2303" t="s">
        <v>11</v>
      </c>
      <c r="G2303" s="1">
        <v>-2441665</v>
      </c>
      <c r="H2303" s="1">
        <v>-4866102</v>
      </c>
    </row>
    <row r="2304" spans="1:8" x14ac:dyDescent="0.25">
      <c r="A2304" t="s">
        <v>8</v>
      </c>
      <c r="B2304" t="s">
        <v>9</v>
      </c>
      <c r="C2304">
        <v>227.02</v>
      </c>
      <c r="D2304">
        <f>-2441669 -4866104</f>
        <v>-7307773</v>
      </c>
      <c r="E2304" t="s">
        <v>10</v>
      </c>
      <c r="F2304" t="s">
        <v>11</v>
      </c>
      <c r="G2304" s="1">
        <v>-2441669</v>
      </c>
      <c r="H2304" s="1">
        <v>-4866104</v>
      </c>
    </row>
    <row r="2305" spans="1:8" x14ac:dyDescent="0.25">
      <c r="A2305" t="s">
        <v>8</v>
      </c>
      <c r="B2305" t="s">
        <v>9</v>
      </c>
      <c r="C2305">
        <v>227.03</v>
      </c>
      <c r="D2305">
        <f>-2441685 -4866117</f>
        <v>-7307802</v>
      </c>
      <c r="E2305" t="s">
        <v>10</v>
      </c>
      <c r="F2305" t="s">
        <v>11</v>
      </c>
      <c r="G2305" s="1">
        <v>-2441685</v>
      </c>
      <c r="H2305" s="1">
        <v>-4866117</v>
      </c>
    </row>
    <row r="2306" spans="1:8" x14ac:dyDescent="0.25">
      <c r="A2306" t="s">
        <v>8</v>
      </c>
      <c r="B2306" t="s">
        <v>9</v>
      </c>
      <c r="C2306">
        <v>227.04</v>
      </c>
      <c r="D2306">
        <f>-2441691 -4866124</f>
        <v>-7307815</v>
      </c>
      <c r="E2306" t="s">
        <v>10</v>
      </c>
      <c r="F2306" t="s">
        <v>11</v>
      </c>
      <c r="G2306" s="1">
        <v>-2441691</v>
      </c>
      <c r="H2306" s="1">
        <v>-4866124</v>
      </c>
    </row>
    <row r="2307" spans="1:8" x14ac:dyDescent="0.25">
      <c r="A2307" t="s">
        <v>8</v>
      </c>
      <c r="B2307" t="s">
        <v>9</v>
      </c>
      <c r="C2307">
        <v>227.05</v>
      </c>
      <c r="D2307">
        <f>-2441712 -4866171</f>
        <v>-7307883</v>
      </c>
      <c r="E2307" t="s">
        <v>10</v>
      </c>
      <c r="F2307" t="s">
        <v>11</v>
      </c>
      <c r="G2307" s="1">
        <v>-2441712</v>
      </c>
      <c r="H2307" s="1">
        <v>-4866171</v>
      </c>
    </row>
    <row r="2308" spans="1:8" x14ac:dyDescent="0.25">
      <c r="A2308" t="s">
        <v>8</v>
      </c>
      <c r="B2308" t="s">
        <v>9</v>
      </c>
      <c r="C2308">
        <v>227.06</v>
      </c>
      <c r="D2308">
        <f>-2441729 -4866217</f>
        <v>-7307946</v>
      </c>
      <c r="E2308" t="s">
        <v>10</v>
      </c>
      <c r="F2308" t="s">
        <v>11</v>
      </c>
      <c r="G2308" s="1">
        <v>-2441729</v>
      </c>
      <c r="H2308" s="1">
        <v>-4866217</v>
      </c>
    </row>
    <row r="2309" spans="1:8" x14ac:dyDescent="0.25">
      <c r="A2309" t="s">
        <v>8</v>
      </c>
      <c r="B2309" t="s">
        <v>9</v>
      </c>
      <c r="C2309">
        <v>227.07</v>
      </c>
      <c r="D2309">
        <f>-2441731 -4866221</f>
        <v>-7307952</v>
      </c>
      <c r="E2309" t="s">
        <v>10</v>
      </c>
      <c r="F2309" t="s">
        <v>11</v>
      </c>
      <c r="G2309" s="1">
        <v>-2441731</v>
      </c>
      <c r="H2309" s="1">
        <v>-4866221</v>
      </c>
    </row>
    <row r="2310" spans="1:8" x14ac:dyDescent="0.25">
      <c r="A2310" t="s">
        <v>8</v>
      </c>
      <c r="B2310" t="s">
        <v>9</v>
      </c>
      <c r="C2310">
        <v>227.08</v>
      </c>
      <c r="D2310">
        <f>-2441738 -4866242</f>
        <v>-7307980</v>
      </c>
      <c r="E2310" t="s">
        <v>10</v>
      </c>
      <c r="F2310" t="s">
        <v>11</v>
      </c>
      <c r="G2310" s="1">
        <v>-2441738</v>
      </c>
      <c r="H2310" s="1">
        <v>-4866242</v>
      </c>
    </row>
    <row r="2311" spans="1:8" x14ac:dyDescent="0.25">
      <c r="A2311" t="s">
        <v>8</v>
      </c>
      <c r="B2311" t="s">
        <v>9</v>
      </c>
      <c r="C2311">
        <v>227.09</v>
      </c>
      <c r="D2311">
        <f>-2441738 -4866255</f>
        <v>-7307993</v>
      </c>
      <c r="E2311" t="s">
        <v>10</v>
      </c>
      <c r="F2311" t="s">
        <v>11</v>
      </c>
      <c r="G2311" s="1">
        <v>-2441738</v>
      </c>
      <c r="H2311" s="1">
        <v>-4866255</v>
      </c>
    </row>
    <row r="2312" spans="1:8" x14ac:dyDescent="0.25">
      <c r="A2312" t="s">
        <v>8</v>
      </c>
      <c r="B2312" t="s">
        <v>9</v>
      </c>
      <c r="C2312">
        <v>227.1</v>
      </c>
      <c r="D2312">
        <f>-2441737 -4866264</f>
        <v>-7308001</v>
      </c>
      <c r="E2312" t="s">
        <v>10</v>
      </c>
      <c r="F2312" t="s">
        <v>11</v>
      </c>
      <c r="G2312" s="1">
        <v>-2441737</v>
      </c>
      <c r="H2312" s="1">
        <v>-4866264</v>
      </c>
    </row>
    <row r="2313" spans="1:8" x14ac:dyDescent="0.25">
      <c r="A2313" t="s">
        <v>8</v>
      </c>
      <c r="B2313" t="s">
        <v>9</v>
      </c>
      <c r="C2313">
        <v>227.11</v>
      </c>
      <c r="D2313">
        <f>-2441733 -4866276</f>
        <v>-7308009</v>
      </c>
      <c r="E2313" t="s">
        <v>10</v>
      </c>
      <c r="F2313" t="s">
        <v>11</v>
      </c>
      <c r="G2313" s="1">
        <v>-2441733</v>
      </c>
      <c r="H2313" s="1">
        <v>-4866276</v>
      </c>
    </row>
    <row r="2314" spans="1:8" x14ac:dyDescent="0.25">
      <c r="A2314" t="s">
        <v>8</v>
      </c>
      <c r="B2314" t="s">
        <v>9</v>
      </c>
      <c r="C2314">
        <v>227.12</v>
      </c>
      <c r="D2314">
        <f>-2441715 -4866304</f>
        <v>-7308019</v>
      </c>
      <c r="E2314" t="s">
        <v>10</v>
      </c>
      <c r="F2314" t="s">
        <v>11</v>
      </c>
      <c r="G2314" s="1">
        <v>-2441715</v>
      </c>
      <c r="H2314" s="1">
        <v>-4866304</v>
      </c>
    </row>
    <row r="2315" spans="1:8" x14ac:dyDescent="0.25">
      <c r="A2315" t="s">
        <v>8</v>
      </c>
      <c r="B2315" t="s">
        <v>9</v>
      </c>
      <c r="C2315">
        <v>227.13</v>
      </c>
      <c r="D2315">
        <f>-2441714 -4866307</f>
        <v>-7308021</v>
      </c>
      <c r="E2315" t="s">
        <v>10</v>
      </c>
      <c r="F2315" t="s">
        <v>11</v>
      </c>
      <c r="G2315" s="1">
        <v>-2441714</v>
      </c>
      <c r="H2315" s="1">
        <v>-4866307</v>
      </c>
    </row>
    <row r="2316" spans="1:8" x14ac:dyDescent="0.25">
      <c r="A2316" t="s">
        <v>8</v>
      </c>
      <c r="B2316" t="s">
        <v>9</v>
      </c>
      <c r="C2316">
        <v>227.14</v>
      </c>
      <c r="D2316">
        <f>-244168 -4866359</f>
        <v>-5110527</v>
      </c>
      <c r="E2316" t="s">
        <v>10</v>
      </c>
      <c r="F2316" t="s">
        <v>11</v>
      </c>
      <c r="G2316" s="1">
        <v>-244168</v>
      </c>
      <c r="H2316" s="1">
        <v>-4866359</v>
      </c>
    </row>
    <row r="2317" spans="1:8" x14ac:dyDescent="0.25">
      <c r="A2317" t="s">
        <v>8</v>
      </c>
      <c r="B2317" t="s">
        <v>9</v>
      </c>
      <c r="C2317">
        <v>227.15</v>
      </c>
      <c r="D2317">
        <f>-2441663 -486639</f>
        <v>-2928302</v>
      </c>
      <c r="E2317" t="s">
        <v>10</v>
      </c>
      <c r="F2317" t="s">
        <v>11</v>
      </c>
      <c r="G2317" s="1">
        <v>-2441663</v>
      </c>
      <c r="H2317" s="1">
        <v>-486639</v>
      </c>
    </row>
    <row r="2318" spans="1:8" x14ac:dyDescent="0.25">
      <c r="A2318" t="s">
        <v>8</v>
      </c>
      <c r="B2318" t="s">
        <v>9</v>
      </c>
      <c r="C2318">
        <v>227.16</v>
      </c>
      <c r="D2318">
        <f>-2441657 -4866407</f>
        <v>-7308064</v>
      </c>
      <c r="E2318" t="s">
        <v>10</v>
      </c>
      <c r="F2318" t="s">
        <v>11</v>
      </c>
      <c r="G2318" s="1">
        <v>-2441657</v>
      </c>
      <c r="H2318" s="1">
        <v>-4866407</v>
      </c>
    </row>
    <row r="2319" spans="1:8" x14ac:dyDescent="0.25">
      <c r="A2319" t="s">
        <v>8</v>
      </c>
      <c r="B2319" t="s">
        <v>9</v>
      </c>
      <c r="C2319">
        <v>227.17</v>
      </c>
      <c r="D2319">
        <f>-2441657 -4866431</f>
        <v>-7308088</v>
      </c>
      <c r="E2319" t="s">
        <v>10</v>
      </c>
      <c r="F2319" t="s">
        <v>11</v>
      </c>
      <c r="G2319" s="1">
        <v>-2441657</v>
      </c>
      <c r="H2319" s="1">
        <v>-4866431</v>
      </c>
    </row>
    <row r="2320" spans="1:8" x14ac:dyDescent="0.25">
      <c r="A2320" t="s">
        <v>8</v>
      </c>
      <c r="B2320" t="s">
        <v>9</v>
      </c>
      <c r="C2320">
        <v>227.18</v>
      </c>
      <c r="D2320">
        <f>-2441675 -486651</f>
        <v>-2928326</v>
      </c>
      <c r="E2320" t="s">
        <v>10</v>
      </c>
      <c r="F2320" t="s">
        <v>11</v>
      </c>
      <c r="G2320" s="1">
        <v>-2441675</v>
      </c>
      <c r="H2320" s="1">
        <v>-486651</v>
      </c>
    </row>
    <row r="2321" spans="1:8" x14ac:dyDescent="0.25">
      <c r="A2321" t="s">
        <v>8</v>
      </c>
      <c r="B2321" t="s">
        <v>9</v>
      </c>
      <c r="C2321">
        <v>227.19</v>
      </c>
      <c r="D2321">
        <f>-2441684 -4866533</f>
        <v>-7308217</v>
      </c>
      <c r="E2321" t="s">
        <v>10</v>
      </c>
      <c r="F2321" t="s">
        <v>11</v>
      </c>
      <c r="G2321" s="1">
        <v>-2441684</v>
      </c>
      <c r="H2321" s="1">
        <v>-4866533</v>
      </c>
    </row>
    <row r="2322" spans="1:8" x14ac:dyDescent="0.25">
      <c r="A2322" t="s">
        <v>8</v>
      </c>
      <c r="B2322" t="s">
        <v>9</v>
      </c>
      <c r="C2322">
        <v>227.2</v>
      </c>
      <c r="D2322">
        <f>-2441688 -4866539</f>
        <v>-7308227</v>
      </c>
      <c r="E2322" t="s">
        <v>10</v>
      </c>
      <c r="F2322" t="s">
        <v>11</v>
      </c>
      <c r="G2322" s="1">
        <v>-2441688</v>
      </c>
      <c r="H2322" s="1">
        <v>-4866539</v>
      </c>
    </row>
    <row r="2323" spans="1:8" x14ac:dyDescent="0.25">
      <c r="A2323" t="s">
        <v>8</v>
      </c>
      <c r="B2323" t="s">
        <v>9</v>
      </c>
      <c r="C2323">
        <v>227.21</v>
      </c>
      <c r="D2323">
        <f>-2441801 -4866661</f>
        <v>-7308462</v>
      </c>
      <c r="E2323" t="s">
        <v>10</v>
      </c>
      <c r="F2323" t="s">
        <v>11</v>
      </c>
      <c r="G2323" s="1">
        <v>-2441801</v>
      </c>
      <c r="H2323" s="1">
        <v>-4866661</v>
      </c>
    </row>
    <row r="2324" spans="1:8" x14ac:dyDescent="0.25">
      <c r="A2324" t="s">
        <v>8</v>
      </c>
      <c r="B2324" t="s">
        <v>9</v>
      </c>
      <c r="C2324">
        <v>227.22</v>
      </c>
      <c r="D2324">
        <f>-2441805 -4866664</f>
        <v>-7308469</v>
      </c>
      <c r="E2324" t="s">
        <v>10</v>
      </c>
      <c r="F2324" t="s">
        <v>11</v>
      </c>
      <c r="G2324" s="1">
        <v>-2441805</v>
      </c>
      <c r="H2324" s="1">
        <v>-4866664</v>
      </c>
    </row>
    <row r="2325" spans="1:8" x14ac:dyDescent="0.25">
      <c r="A2325" t="s">
        <v>8</v>
      </c>
      <c r="B2325" t="s">
        <v>9</v>
      </c>
      <c r="C2325">
        <v>227.23</v>
      </c>
      <c r="D2325">
        <f>-2441849 -4866709</f>
        <v>-7308558</v>
      </c>
      <c r="E2325" t="s">
        <v>10</v>
      </c>
      <c r="F2325" t="s">
        <v>11</v>
      </c>
      <c r="G2325" s="1">
        <v>-2441849</v>
      </c>
      <c r="H2325" s="1">
        <v>-4866709</v>
      </c>
    </row>
    <row r="2326" spans="1:8" x14ac:dyDescent="0.25">
      <c r="A2326" t="s">
        <v>8</v>
      </c>
      <c r="B2326" t="s">
        <v>9</v>
      </c>
      <c r="C2326">
        <v>227.24</v>
      </c>
      <c r="D2326">
        <f>-244185 -4866709</f>
        <v>-5110894</v>
      </c>
      <c r="E2326" t="s">
        <v>10</v>
      </c>
      <c r="F2326" t="s">
        <v>11</v>
      </c>
      <c r="G2326" s="1">
        <v>-244185</v>
      </c>
      <c r="H2326" s="1">
        <v>-4866709</v>
      </c>
    </row>
    <row r="2327" spans="1:8" x14ac:dyDescent="0.25">
      <c r="A2327" t="s">
        <v>8</v>
      </c>
      <c r="B2327" t="s">
        <v>9</v>
      </c>
      <c r="C2327">
        <v>227.25</v>
      </c>
      <c r="D2327">
        <f>-2441871 -4866732</f>
        <v>-7308603</v>
      </c>
      <c r="E2327" t="s">
        <v>10</v>
      </c>
      <c r="F2327" t="s">
        <v>11</v>
      </c>
      <c r="G2327" s="1">
        <v>-2441871</v>
      </c>
      <c r="H2327" s="1">
        <v>-4866732</v>
      </c>
    </row>
    <row r="2328" spans="1:8" x14ac:dyDescent="0.25">
      <c r="A2328" t="s">
        <v>8</v>
      </c>
      <c r="B2328" t="s">
        <v>9</v>
      </c>
      <c r="C2328">
        <v>227.26</v>
      </c>
      <c r="D2328">
        <f>-2441889 -4866754</f>
        <v>-7308643</v>
      </c>
      <c r="E2328" t="s">
        <v>10</v>
      </c>
      <c r="F2328" t="s">
        <v>11</v>
      </c>
      <c r="G2328" s="1">
        <v>-2441889</v>
      </c>
      <c r="H2328" s="1">
        <v>-4866754</v>
      </c>
    </row>
    <row r="2329" spans="1:8" x14ac:dyDescent="0.25">
      <c r="A2329" t="s">
        <v>8</v>
      </c>
      <c r="B2329" t="s">
        <v>9</v>
      </c>
      <c r="C2329">
        <v>227.27</v>
      </c>
      <c r="D2329">
        <f>-2442192 -4867256</f>
        <v>-7309448</v>
      </c>
      <c r="E2329" t="s">
        <v>10</v>
      </c>
      <c r="F2329" t="s">
        <v>11</v>
      </c>
      <c r="G2329" s="1">
        <v>-2442192</v>
      </c>
      <c r="H2329" s="1">
        <v>-4867256</v>
      </c>
    </row>
    <row r="2330" spans="1:8" x14ac:dyDescent="0.25">
      <c r="A2330" t="s">
        <v>8</v>
      </c>
      <c r="B2330" t="s">
        <v>9</v>
      </c>
      <c r="C2330">
        <v>227.28</v>
      </c>
      <c r="D2330">
        <f>-2442209 -4867278</f>
        <v>-7309487</v>
      </c>
      <c r="E2330" t="s">
        <v>10</v>
      </c>
      <c r="F2330" t="s">
        <v>11</v>
      </c>
      <c r="G2330" s="1">
        <v>-2442209</v>
      </c>
      <c r="H2330" s="1">
        <v>-4867278</v>
      </c>
    </row>
    <row r="2331" spans="1:8" x14ac:dyDescent="0.25">
      <c r="A2331" t="s">
        <v>8</v>
      </c>
      <c r="B2331" t="s">
        <v>9</v>
      </c>
      <c r="C2331">
        <v>227.29</v>
      </c>
      <c r="D2331">
        <f>-2442224 -4867292</f>
        <v>-7309516</v>
      </c>
      <c r="E2331" t="s">
        <v>10</v>
      </c>
      <c r="F2331" t="s">
        <v>11</v>
      </c>
      <c r="G2331" s="1">
        <v>-2442224</v>
      </c>
      <c r="H2331" s="1">
        <v>-4867292</v>
      </c>
    </row>
    <row r="2332" spans="1:8" x14ac:dyDescent="0.25">
      <c r="A2332" t="s">
        <v>8</v>
      </c>
      <c r="B2332" t="s">
        <v>9</v>
      </c>
      <c r="C2332">
        <v>227.3</v>
      </c>
      <c r="D2332">
        <f>-2442259 -4867313</f>
        <v>-7309572</v>
      </c>
      <c r="E2332" t="s">
        <v>10</v>
      </c>
      <c r="F2332" t="s">
        <v>11</v>
      </c>
      <c r="G2332" s="1">
        <v>-2442259</v>
      </c>
      <c r="H2332" s="1">
        <v>-4867313</v>
      </c>
    </row>
    <row r="2333" spans="1:8" x14ac:dyDescent="0.25">
      <c r="A2333" t="s">
        <v>8</v>
      </c>
      <c r="B2333" t="s">
        <v>9</v>
      </c>
      <c r="C2333">
        <v>227.31</v>
      </c>
      <c r="D2333">
        <f>-2442303 -4867333</f>
        <v>-7309636</v>
      </c>
      <c r="E2333" t="s">
        <v>10</v>
      </c>
      <c r="F2333" t="s">
        <v>11</v>
      </c>
      <c r="G2333" s="1">
        <v>-2442303</v>
      </c>
      <c r="H2333" s="1">
        <v>-4867333</v>
      </c>
    </row>
    <row r="2334" spans="1:8" x14ac:dyDescent="0.25">
      <c r="A2334" t="s">
        <v>8</v>
      </c>
      <c r="B2334" t="s">
        <v>9</v>
      </c>
      <c r="C2334">
        <v>227.32</v>
      </c>
      <c r="D2334">
        <f>-2442327 -4867339</f>
        <v>-7309666</v>
      </c>
      <c r="E2334" t="s">
        <v>10</v>
      </c>
      <c r="F2334" t="s">
        <v>11</v>
      </c>
      <c r="G2334" s="1">
        <v>-2442327</v>
      </c>
      <c r="H2334" s="1">
        <v>-4867339</v>
      </c>
    </row>
    <row r="2335" spans="1:8" x14ac:dyDescent="0.25">
      <c r="A2335" t="s">
        <v>8</v>
      </c>
      <c r="B2335" t="s">
        <v>9</v>
      </c>
      <c r="C2335">
        <v>227.33</v>
      </c>
      <c r="D2335">
        <f>-2442362 -4867343</f>
        <v>-7309705</v>
      </c>
      <c r="E2335" t="s">
        <v>10</v>
      </c>
      <c r="F2335" t="s">
        <v>11</v>
      </c>
      <c r="G2335" s="1">
        <v>-2442362</v>
      </c>
      <c r="H2335" s="1">
        <v>-4867343</v>
      </c>
    </row>
    <row r="2336" spans="1:8" x14ac:dyDescent="0.25">
      <c r="A2336" t="s">
        <v>8</v>
      </c>
      <c r="B2336" t="s">
        <v>9</v>
      </c>
      <c r="C2336">
        <v>227.34</v>
      </c>
      <c r="D2336">
        <f>-2442366 -4867343</f>
        <v>-7309709</v>
      </c>
      <c r="E2336" t="s">
        <v>10</v>
      </c>
      <c r="F2336" t="s">
        <v>11</v>
      </c>
      <c r="G2336" s="1">
        <v>-2442366</v>
      </c>
      <c r="H2336" s="1">
        <v>-4867343</v>
      </c>
    </row>
    <row r="2337" spans="1:8" x14ac:dyDescent="0.25">
      <c r="A2337" t="s">
        <v>8</v>
      </c>
      <c r="B2337" t="s">
        <v>9</v>
      </c>
      <c r="C2337">
        <v>227.35</v>
      </c>
      <c r="D2337">
        <f>-2442386 -486735</f>
        <v>-2929121</v>
      </c>
      <c r="E2337" t="s">
        <v>10</v>
      </c>
      <c r="F2337" t="s">
        <v>11</v>
      </c>
      <c r="G2337" s="1">
        <v>-2442386</v>
      </c>
      <c r="H2337" s="1">
        <v>-486735</v>
      </c>
    </row>
    <row r="2338" spans="1:8" x14ac:dyDescent="0.25">
      <c r="A2338" t="s">
        <v>8</v>
      </c>
      <c r="B2338" t="s">
        <v>9</v>
      </c>
      <c r="C2338">
        <v>227.36</v>
      </c>
      <c r="D2338">
        <f>-2442394 -4867356</f>
        <v>-7309750</v>
      </c>
      <c r="E2338" t="s">
        <v>10</v>
      </c>
      <c r="F2338" t="s">
        <v>11</v>
      </c>
      <c r="G2338" s="1">
        <v>-2442394</v>
      </c>
      <c r="H2338" s="1">
        <v>-4867356</v>
      </c>
    </row>
    <row r="2339" spans="1:8" x14ac:dyDescent="0.25">
      <c r="A2339" t="s">
        <v>8</v>
      </c>
      <c r="B2339" t="s">
        <v>9</v>
      </c>
      <c r="C2339">
        <v>227.37</v>
      </c>
      <c r="D2339">
        <f>-2442401 -4867364</f>
        <v>-7309765</v>
      </c>
      <c r="E2339" t="s">
        <v>10</v>
      </c>
      <c r="F2339" t="s">
        <v>11</v>
      </c>
      <c r="G2339" s="1">
        <v>-2442401</v>
      </c>
      <c r="H2339" s="1">
        <v>-4867364</v>
      </c>
    </row>
    <row r="2340" spans="1:8" x14ac:dyDescent="0.25">
      <c r="A2340" t="s">
        <v>8</v>
      </c>
      <c r="B2340" t="s">
        <v>9</v>
      </c>
      <c r="C2340">
        <v>227.38</v>
      </c>
      <c r="D2340">
        <f>-2442405 -4867372</f>
        <v>-7309777</v>
      </c>
      <c r="E2340" t="s">
        <v>10</v>
      </c>
      <c r="F2340" t="s">
        <v>11</v>
      </c>
      <c r="G2340" s="1">
        <v>-2442405</v>
      </c>
      <c r="H2340" s="1">
        <v>-4867372</v>
      </c>
    </row>
    <row r="2341" spans="1:8" x14ac:dyDescent="0.25">
      <c r="A2341" t="s">
        <v>8</v>
      </c>
      <c r="B2341" t="s">
        <v>9</v>
      </c>
      <c r="C2341">
        <v>227.39</v>
      </c>
      <c r="D2341">
        <f>-2442408 -4867384</f>
        <v>-7309792</v>
      </c>
      <c r="E2341" t="s">
        <v>10</v>
      </c>
      <c r="F2341" t="s">
        <v>11</v>
      </c>
      <c r="G2341" s="1">
        <v>-2442408</v>
      </c>
      <c r="H2341" s="1">
        <v>-4867384</v>
      </c>
    </row>
    <row r="2342" spans="1:8" x14ac:dyDescent="0.25">
      <c r="A2342" t="s">
        <v>8</v>
      </c>
      <c r="B2342" t="s">
        <v>9</v>
      </c>
      <c r="C2342">
        <v>227.4</v>
      </c>
      <c r="D2342">
        <f>-2442411 -4867412</f>
        <v>-7309823</v>
      </c>
      <c r="E2342" t="s">
        <v>10</v>
      </c>
      <c r="F2342" t="s">
        <v>11</v>
      </c>
      <c r="G2342" s="1">
        <v>-2442411</v>
      </c>
      <c r="H2342" s="1">
        <v>-4867412</v>
      </c>
    </row>
    <row r="2343" spans="1:8" x14ac:dyDescent="0.25">
      <c r="A2343" t="s">
        <v>8</v>
      </c>
      <c r="B2343" t="s">
        <v>9</v>
      </c>
      <c r="C2343">
        <v>227.41</v>
      </c>
      <c r="D2343">
        <f>-2442413 -486752</f>
        <v>-2929165</v>
      </c>
      <c r="E2343" t="s">
        <v>10</v>
      </c>
      <c r="F2343" t="s">
        <v>11</v>
      </c>
      <c r="G2343" s="1">
        <v>-2442413</v>
      </c>
      <c r="H2343" s="1">
        <v>-486752</v>
      </c>
    </row>
    <row r="2344" spans="1:8" x14ac:dyDescent="0.25">
      <c r="A2344" t="s">
        <v>8</v>
      </c>
      <c r="B2344" t="s">
        <v>9</v>
      </c>
      <c r="C2344">
        <v>227.42</v>
      </c>
      <c r="D2344">
        <f>-2442415 -4867531</f>
        <v>-7309946</v>
      </c>
      <c r="E2344" t="s">
        <v>10</v>
      </c>
      <c r="F2344" t="s">
        <v>11</v>
      </c>
      <c r="G2344" s="1">
        <v>-2442415</v>
      </c>
      <c r="H2344" s="1">
        <v>-4867531</v>
      </c>
    </row>
    <row r="2345" spans="1:8" x14ac:dyDescent="0.25">
      <c r="A2345" t="s">
        <v>8</v>
      </c>
      <c r="B2345" t="s">
        <v>9</v>
      </c>
      <c r="C2345">
        <v>227.43</v>
      </c>
      <c r="D2345">
        <f>-2442415 -4867533</f>
        <v>-7309948</v>
      </c>
      <c r="E2345" t="s">
        <v>10</v>
      </c>
      <c r="F2345" t="s">
        <v>11</v>
      </c>
      <c r="G2345" s="1">
        <v>-2442415</v>
      </c>
      <c r="H2345" s="1">
        <v>-4867533</v>
      </c>
    </row>
    <row r="2346" spans="1:8" x14ac:dyDescent="0.25">
      <c r="A2346" t="s">
        <v>8</v>
      </c>
      <c r="B2346" t="s">
        <v>9</v>
      </c>
      <c r="C2346">
        <v>227.44</v>
      </c>
      <c r="D2346">
        <f>-2442417 -4867542</f>
        <v>-7309959</v>
      </c>
      <c r="E2346" t="s">
        <v>10</v>
      </c>
      <c r="F2346" t="s">
        <v>11</v>
      </c>
      <c r="G2346" s="1">
        <v>-2442417</v>
      </c>
      <c r="H2346" s="1">
        <v>-4867542</v>
      </c>
    </row>
    <row r="2347" spans="1:8" x14ac:dyDescent="0.25">
      <c r="A2347" t="s">
        <v>8</v>
      </c>
      <c r="B2347" t="s">
        <v>9</v>
      </c>
      <c r="C2347">
        <v>227.45</v>
      </c>
      <c r="D2347">
        <f>-2442421 -486755</f>
        <v>-2929176</v>
      </c>
      <c r="E2347" t="s">
        <v>10</v>
      </c>
      <c r="F2347" t="s">
        <v>11</v>
      </c>
      <c r="G2347" s="1">
        <v>-2442421</v>
      </c>
      <c r="H2347" s="1">
        <v>-486755</v>
      </c>
    </row>
    <row r="2348" spans="1:8" x14ac:dyDescent="0.25">
      <c r="A2348" t="s">
        <v>8</v>
      </c>
      <c r="B2348" t="s">
        <v>9</v>
      </c>
      <c r="C2348">
        <v>227.46</v>
      </c>
      <c r="D2348">
        <f>-2442432 -4867562</f>
        <v>-7309994</v>
      </c>
      <c r="E2348" t="s">
        <v>10</v>
      </c>
      <c r="F2348" t="s">
        <v>11</v>
      </c>
      <c r="G2348" s="1">
        <v>-2442432</v>
      </c>
      <c r="H2348" s="1">
        <v>-4867562</v>
      </c>
    </row>
    <row r="2349" spans="1:8" x14ac:dyDescent="0.25">
      <c r="A2349" t="s">
        <v>8</v>
      </c>
      <c r="B2349" t="s">
        <v>9</v>
      </c>
      <c r="C2349">
        <v>227.47</v>
      </c>
      <c r="D2349">
        <f>-2442436 -4867563</f>
        <v>-7309999</v>
      </c>
      <c r="E2349" t="s">
        <v>10</v>
      </c>
      <c r="F2349" t="s">
        <v>11</v>
      </c>
      <c r="G2349" s="1">
        <v>-2442436</v>
      </c>
      <c r="H2349" s="1">
        <v>-4867563</v>
      </c>
    </row>
    <row r="2350" spans="1:8" x14ac:dyDescent="0.25">
      <c r="A2350" t="s">
        <v>8</v>
      </c>
      <c r="B2350" t="s">
        <v>9</v>
      </c>
      <c r="C2350">
        <v>227.48</v>
      </c>
      <c r="D2350">
        <f>-2442439 -4867565</f>
        <v>-7310004</v>
      </c>
      <c r="E2350" t="s">
        <v>10</v>
      </c>
      <c r="F2350" t="s">
        <v>11</v>
      </c>
      <c r="G2350" s="1">
        <v>-2442439</v>
      </c>
      <c r="H2350" s="1">
        <v>-4867565</v>
      </c>
    </row>
    <row r="2351" spans="1:8" x14ac:dyDescent="0.25">
      <c r="A2351" t="s">
        <v>8</v>
      </c>
      <c r="B2351" t="s">
        <v>9</v>
      </c>
      <c r="C2351">
        <v>227.49</v>
      </c>
      <c r="D2351">
        <f>-2442481 -486758</f>
        <v>-2929239</v>
      </c>
      <c r="E2351" t="s">
        <v>10</v>
      </c>
      <c r="F2351" t="s">
        <v>11</v>
      </c>
      <c r="G2351" s="1">
        <v>-2442481</v>
      </c>
      <c r="H2351" s="1">
        <v>-486758</v>
      </c>
    </row>
    <row r="2352" spans="1:8" x14ac:dyDescent="0.25">
      <c r="A2352" t="s">
        <v>8</v>
      </c>
      <c r="B2352" t="s">
        <v>9</v>
      </c>
      <c r="C2352">
        <v>227.5</v>
      </c>
      <c r="D2352">
        <f>-2442494 -4867586</f>
        <v>-7310080</v>
      </c>
      <c r="E2352" t="s">
        <v>10</v>
      </c>
      <c r="F2352" t="s">
        <v>11</v>
      </c>
      <c r="G2352" s="1">
        <v>-2442494</v>
      </c>
      <c r="H2352" s="1">
        <v>-4867586</v>
      </c>
    </row>
    <row r="2353" spans="1:8" x14ac:dyDescent="0.25">
      <c r="A2353" t="s">
        <v>8</v>
      </c>
      <c r="B2353" t="s">
        <v>9</v>
      </c>
      <c r="C2353">
        <v>227.51</v>
      </c>
      <c r="D2353">
        <f>-2442499 -486759</f>
        <v>-2929258</v>
      </c>
      <c r="E2353" t="s">
        <v>10</v>
      </c>
      <c r="F2353" t="s">
        <v>11</v>
      </c>
      <c r="G2353" s="1">
        <v>-2442499</v>
      </c>
      <c r="H2353" s="1">
        <v>-486759</v>
      </c>
    </row>
    <row r="2354" spans="1:8" x14ac:dyDescent="0.25">
      <c r="A2354" t="s">
        <v>8</v>
      </c>
      <c r="B2354" t="s">
        <v>9</v>
      </c>
      <c r="C2354">
        <v>227.52</v>
      </c>
      <c r="D2354">
        <f>-244251 -4867608</f>
        <v>-5111859</v>
      </c>
      <c r="E2354" t="s">
        <v>10</v>
      </c>
      <c r="F2354" t="s">
        <v>11</v>
      </c>
      <c r="G2354" s="1">
        <v>-244251</v>
      </c>
      <c r="H2354" s="1">
        <v>-4867608</v>
      </c>
    </row>
    <row r="2355" spans="1:8" x14ac:dyDescent="0.25">
      <c r="A2355" t="s">
        <v>8</v>
      </c>
      <c r="B2355" t="s">
        <v>9</v>
      </c>
      <c r="C2355">
        <v>227.53</v>
      </c>
      <c r="D2355">
        <f>-2442516 -4867627</f>
        <v>-7310143</v>
      </c>
      <c r="E2355" t="s">
        <v>10</v>
      </c>
      <c r="F2355" t="s">
        <v>11</v>
      </c>
      <c r="G2355" s="1">
        <v>-2442516</v>
      </c>
      <c r="H2355" s="1">
        <v>-4867627</v>
      </c>
    </row>
    <row r="2356" spans="1:8" x14ac:dyDescent="0.25">
      <c r="A2356" t="s">
        <v>8</v>
      </c>
      <c r="B2356" t="s">
        <v>9</v>
      </c>
      <c r="C2356">
        <v>227.54</v>
      </c>
      <c r="D2356">
        <f>-2442516 -4867629</f>
        <v>-7310145</v>
      </c>
      <c r="E2356" t="s">
        <v>10</v>
      </c>
      <c r="F2356" t="s">
        <v>11</v>
      </c>
      <c r="G2356" s="1">
        <v>-2442516</v>
      </c>
      <c r="H2356" s="1">
        <v>-4867629</v>
      </c>
    </row>
    <row r="2357" spans="1:8" x14ac:dyDescent="0.25">
      <c r="A2357" t="s">
        <v>8</v>
      </c>
      <c r="B2357" t="s">
        <v>9</v>
      </c>
      <c r="C2357">
        <v>227.55</v>
      </c>
      <c r="D2357">
        <f>-2442523 -4867653</f>
        <v>-7310176</v>
      </c>
      <c r="E2357" t="s">
        <v>10</v>
      </c>
      <c r="F2357" t="s">
        <v>11</v>
      </c>
      <c r="G2357" s="1">
        <v>-2442523</v>
      </c>
      <c r="H2357" s="1">
        <v>-4867653</v>
      </c>
    </row>
    <row r="2358" spans="1:8" x14ac:dyDescent="0.25">
      <c r="A2358" t="s">
        <v>8</v>
      </c>
      <c r="B2358" t="s">
        <v>9</v>
      </c>
      <c r="C2358">
        <v>227.56</v>
      </c>
      <c r="D2358">
        <f>-244253 -4867684</f>
        <v>-5111937</v>
      </c>
      <c r="E2358" t="s">
        <v>10</v>
      </c>
      <c r="F2358" t="s">
        <v>11</v>
      </c>
      <c r="G2358" s="1">
        <v>-244253</v>
      </c>
      <c r="H2358" s="1">
        <v>-4867684</v>
      </c>
    </row>
    <row r="2359" spans="1:8" x14ac:dyDescent="0.25">
      <c r="A2359" t="s">
        <v>8</v>
      </c>
      <c r="B2359" t="s">
        <v>9</v>
      </c>
      <c r="C2359">
        <v>227.57</v>
      </c>
      <c r="D2359">
        <f>-244253 -4867686</f>
        <v>-5111939</v>
      </c>
      <c r="E2359" t="s">
        <v>10</v>
      </c>
      <c r="F2359" t="s">
        <v>11</v>
      </c>
      <c r="G2359" s="1">
        <v>-244253</v>
      </c>
      <c r="H2359" s="1">
        <v>-4867686</v>
      </c>
    </row>
    <row r="2360" spans="1:8" x14ac:dyDescent="0.25">
      <c r="A2360" t="s">
        <v>8</v>
      </c>
      <c r="B2360" t="s">
        <v>9</v>
      </c>
      <c r="C2360">
        <v>227.58</v>
      </c>
      <c r="D2360">
        <f>-2442562 -4867838</f>
        <v>-7310400</v>
      </c>
      <c r="E2360" t="s">
        <v>10</v>
      </c>
      <c r="F2360" t="s">
        <v>11</v>
      </c>
      <c r="G2360" s="1">
        <v>-2442562</v>
      </c>
      <c r="H2360" s="1">
        <v>-4867838</v>
      </c>
    </row>
    <row r="2361" spans="1:8" x14ac:dyDescent="0.25">
      <c r="A2361" t="s">
        <v>8</v>
      </c>
      <c r="B2361" t="s">
        <v>9</v>
      </c>
      <c r="C2361">
        <v>227.59</v>
      </c>
      <c r="D2361">
        <f>-2442563 -486784</f>
        <v>-2929347</v>
      </c>
      <c r="E2361" t="s">
        <v>10</v>
      </c>
      <c r="F2361" t="s">
        <v>11</v>
      </c>
      <c r="G2361" s="1">
        <v>-2442563</v>
      </c>
      <c r="H2361" s="1">
        <v>-486784</v>
      </c>
    </row>
    <row r="2362" spans="1:8" x14ac:dyDescent="0.25">
      <c r="A2362" t="s">
        <v>8</v>
      </c>
      <c r="B2362" t="s">
        <v>9</v>
      </c>
      <c r="C2362">
        <v>227.6</v>
      </c>
      <c r="D2362">
        <f>-2442567 -4867858</f>
        <v>-7310425</v>
      </c>
      <c r="E2362" t="s">
        <v>10</v>
      </c>
      <c r="F2362" t="s">
        <v>11</v>
      </c>
      <c r="G2362" s="1">
        <v>-2442567</v>
      </c>
      <c r="H2362" s="1">
        <v>-4867858</v>
      </c>
    </row>
    <row r="2363" spans="1:8" x14ac:dyDescent="0.25">
      <c r="A2363" t="s">
        <v>8</v>
      </c>
      <c r="B2363" t="s">
        <v>9</v>
      </c>
      <c r="C2363">
        <v>227.61</v>
      </c>
      <c r="D2363">
        <f>-2442573 -4867875</f>
        <v>-7310448</v>
      </c>
      <c r="E2363" t="s">
        <v>10</v>
      </c>
      <c r="F2363" t="s">
        <v>11</v>
      </c>
      <c r="G2363" s="1">
        <v>-2442573</v>
      </c>
      <c r="H2363" s="1">
        <v>-4867875</v>
      </c>
    </row>
    <row r="2364" spans="1:8" x14ac:dyDescent="0.25">
      <c r="A2364" t="s">
        <v>8</v>
      </c>
      <c r="B2364" t="s">
        <v>9</v>
      </c>
      <c r="C2364">
        <v>227.62</v>
      </c>
      <c r="D2364">
        <f>-2442573 -4867876</f>
        <v>-7310449</v>
      </c>
      <c r="E2364" t="s">
        <v>10</v>
      </c>
      <c r="F2364" t="s">
        <v>11</v>
      </c>
      <c r="G2364" s="1">
        <v>-2442573</v>
      </c>
      <c r="H2364" s="1">
        <v>-4867876</v>
      </c>
    </row>
    <row r="2365" spans="1:8" x14ac:dyDescent="0.25">
      <c r="A2365" t="s">
        <v>8</v>
      </c>
      <c r="B2365" t="s">
        <v>9</v>
      </c>
      <c r="C2365">
        <v>227.63</v>
      </c>
      <c r="D2365">
        <f>-2442579 -4867886</f>
        <v>-7310465</v>
      </c>
      <c r="E2365" t="s">
        <v>10</v>
      </c>
      <c r="F2365" t="s">
        <v>11</v>
      </c>
      <c r="G2365" s="1">
        <v>-2442579</v>
      </c>
      <c r="H2365" s="1">
        <v>-4867886</v>
      </c>
    </row>
    <row r="2366" spans="1:8" x14ac:dyDescent="0.25">
      <c r="A2366" t="s">
        <v>8</v>
      </c>
      <c r="B2366" t="s">
        <v>9</v>
      </c>
      <c r="C2366">
        <v>227.64</v>
      </c>
      <c r="D2366">
        <f>-2442593 -4867899</f>
        <v>-7310492</v>
      </c>
      <c r="E2366" t="s">
        <v>10</v>
      </c>
      <c r="F2366" t="s">
        <v>11</v>
      </c>
      <c r="G2366" s="1">
        <v>-2442593</v>
      </c>
      <c r="H2366" s="1">
        <v>-4867899</v>
      </c>
    </row>
    <row r="2367" spans="1:8" x14ac:dyDescent="0.25">
      <c r="A2367" t="s">
        <v>8</v>
      </c>
      <c r="B2367" t="s">
        <v>9</v>
      </c>
      <c r="C2367">
        <v>227.65</v>
      </c>
      <c r="D2367">
        <f>-2442599 -4867902</f>
        <v>-7310501</v>
      </c>
      <c r="E2367" t="s">
        <v>10</v>
      </c>
      <c r="F2367" t="s">
        <v>11</v>
      </c>
      <c r="G2367" s="1">
        <v>-2442599</v>
      </c>
      <c r="H2367" s="1">
        <v>-4867902</v>
      </c>
    </row>
    <row r="2368" spans="1:8" x14ac:dyDescent="0.25">
      <c r="A2368" t="s">
        <v>8</v>
      </c>
      <c r="B2368" t="s">
        <v>9</v>
      </c>
      <c r="C2368">
        <v>227.66</v>
      </c>
      <c r="D2368">
        <f>-2442601 -4867904</f>
        <v>-7310505</v>
      </c>
      <c r="E2368" t="s">
        <v>10</v>
      </c>
      <c r="F2368" t="s">
        <v>11</v>
      </c>
      <c r="G2368" s="1">
        <v>-2442601</v>
      </c>
      <c r="H2368" s="1">
        <v>-4867904</v>
      </c>
    </row>
    <row r="2369" spans="1:8" x14ac:dyDescent="0.25">
      <c r="A2369" t="s">
        <v>8</v>
      </c>
      <c r="B2369" t="s">
        <v>9</v>
      </c>
      <c r="C2369">
        <v>227.67</v>
      </c>
      <c r="D2369">
        <f>-2442625 -4867918</f>
        <v>-7310543</v>
      </c>
      <c r="E2369" t="s">
        <v>10</v>
      </c>
      <c r="F2369" t="s">
        <v>11</v>
      </c>
      <c r="G2369" s="1">
        <v>-2442625</v>
      </c>
      <c r="H2369" s="1">
        <v>-4867918</v>
      </c>
    </row>
    <row r="2370" spans="1:8" x14ac:dyDescent="0.25">
      <c r="A2370" t="s">
        <v>8</v>
      </c>
      <c r="B2370" t="s">
        <v>9</v>
      </c>
      <c r="C2370">
        <v>227.68</v>
      </c>
      <c r="D2370">
        <f>-2442645 -4867932</f>
        <v>-7310577</v>
      </c>
      <c r="E2370" t="s">
        <v>10</v>
      </c>
      <c r="F2370" t="s">
        <v>11</v>
      </c>
      <c r="G2370" s="1">
        <v>-2442645</v>
      </c>
      <c r="H2370" s="1">
        <v>-4867932</v>
      </c>
    </row>
    <row r="2371" spans="1:8" x14ac:dyDescent="0.25">
      <c r="A2371" t="s">
        <v>8</v>
      </c>
      <c r="B2371" t="s">
        <v>9</v>
      </c>
      <c r="C2371">
        <v>227.69</v>
      </c>
      <c r="D2371">
        <f>-2442666 -486795</f>
        <v>-2929461</v>
      </c>
      <c r="E2371" t="s">
        <v>10</v>
      </c>
      <c r="F2371" t="s">
        <v>11</v>
      </c>
      <c r="G2371" s="1">
        <v>-2442666</v>
      </c>
      <c r="H2371" s="1">
        <v>-486795</v>
      </c>
    </row>
    <row r="2372" spans="1:8" x14ac:dyDescent="0.25">
      <c r="A2372" t="s">
        <v>8</v>
      </c>
      <c r="B2372" t="s">
        <v>9</v>
      </c>
      <c r="C2372">
        <v>227.7</v>
      </c>
      <c r="D2372">
        <f>-2442692 -4867977</f>
        <v>-7310669</v>
      </c>
      <c r="E2372" t="s">
        <v>10</v>
      </c>
      <c r="F2372" t="s">
        <v>11</v>
      </c>
      <c r="G2372" s="1">
        <v>-2442692</v>
      </c>
      <c r="H2372" s="1">
        <v>-4867977</v>
      </c>
    </row>
    <row r="2373" spans="1:8" x14ac:dyDescent="0.25">
      <c r="A2373" t="s">
        <v>8</v>
      </c>
      <c r="B2373" t="s">
        <v>9</v>
      </c>
      <c r="C2373">
        <v>227.71</v>
      </c>
      <c r="D2373">
        <f>-24427 -4867987</f>
        <v>-4892414</v>
      </c>
      <c r="E2373" t="s">
        <v>10</v>
      </c>
      <c r="F2373" t="s">
        <v>11</v>
      </c>
      <c r="G2373" s="1">
        <v>-24427</v>
      </c>
      <c r="H2373" s="1">
        <v>-4867987</v>
      </c>
    </row>
    <row r="2374" spans="1:8" x14ac:dyDescent="0.25">
      <c r="A2374" t="s">
        <v>8</v>
      </c>
      <c r="B2374" t="s">
        <v>9</v>
      </c>
      <c r="C2374">
        <v>227.72</v>
      </c>
      <c r="D2374">
        <f>-244272 -4868008</f>
        <v>-5112280</v>
      </c>
      <c r="E2374" t="s">
        <v>10</v>
      </c>
      <c r="F2374" t="s">
        <v>11</v>
      </c>
      <c r="G2374" s="1">
        <v>-244272</v>
      </c>
      <c r="H2374" s="1">
        <v>-4868008</v>
      </c>
    </row>
    <row r="2375" spans="1:8" x14ac:dyDescent="0.25">
      <c r="A2375" t="s">
        <v>8</v>
      </c>
      <c r="B2375" t="s">
        <v>9</v>
      </c>
      <c r="C2375">
        <v>227.73</v>
      </c>
      <c r="D2375">
        <f>-2442736 -4868027</f>
        <v>-7310763</v>
      </c>
      <c r="E2375" t="s">
        <v>10</v>
      </c>
      <c r="F2375" t="s">
        <v>11</v>
      </c>
      <c r="G2375" s="1">
        <v>-2442736</v>
      </c>
      <c r="H2375" s="1">
        <v>-4868027</v>
      </c>
    </row>
    <row r="2376" spans="1:8" x14ac:dyDescent="0.25">
      <c r="A2376" t="s">
        <v>8</v>
      </c>
      <c r="B2376" t="s">
        <v>9</v>
      </c>
      <c r="C2376">
        <v>227.74</v>
      </c>
      <c r="D2376">
        <f>-2442758 -4868048</f>
        <v>-7310806</v>
      </c>
      <c r="E2376" t="s">
        <v>10</v>
      </c>
      <c r="F2376" t="s">
        <v>11</v>
      </c>
      <c r="G2376" s="1">
        <v>-2442758</v>
      </c>
      <c r="H2376" s="1">
        <v>-4868048</v>
      </c>
    </row>
    <row r="2377" spans="1:8" x14ac:dyDescent="0.25">
      <c r="A2377" t="s">
        <v>8</v>
      </c>
      <c r="B2377" t="s">
        <v>9</v>
      </c>
      <c r="C2377">
        <v>227.75</v>
      </c>
      <c r="D2377">
        <f>-2442767 -4868054</f>
        <v>-7310821</v>
      </c>
      <c r="E2377" t="s">
        <v>10</v>
      </c>
      <c r="F2377" t="s">
        <v>11</v>
      </c>
      <c r="G2377" s="1">
        <v>-2442767</v>
      </c>
      <c r="H2377" s="1">
        <v>-4868054</v>
      </c>
    </row>
    <row r="2378" spans="1:8" x14ac:dyDescent="0.25">
      <c r="A2378" t="s">
        <v>8</v>
      </c>
      <c r="B2378" t="s">
        <v>9</v>
      </c>
      <c r="C2378">
        <v>227.76</v>
      </c>
      <c r="D2378">
        <f>-2442788 -4868063</f>
        <v>-7310851</v>
      </c>
      <c r="E2378" t="s">
        <v>10</v>
      </c>
      <c r="F2378" t="s">
        <v>11</v>
      </c>
      <c r="G2378" s="1">
        <v>-2442788</v>
      </c>
      <c r="H2378" s="1">
        <v>-4868063</v>
      </c>
    </row>
    <row r="2379" spans="1:8" x14ac:dyDescent="0.25">
      <c r="A2379" t="s">
        <v>8</v>
      </c>
      <c r="B2379" t="s">
        <v>9</v>
      </c>
      <c r="C2379">
        <v>227.77</v>
      </c>
      <c r="D2379">
        <f>-244282 -4868074</f>
        <v>-5112356</v>
      </c>
      <c r="E2379" t="s">
        <v>10</v>
      </c>
      <c r="F2379" t="s">
        <v>11</v>
      </c>
      <c r="G2379" s="1">
        <v>-244282</v>
      </c>
      <c r="H2379" s="1">
        <v>-4868074</v>
      </c>
    </row>
    <row r="2380" spans="1:8" x14ac:dyDescent="0.25">
      <c r="A2380" t="s">
        <v>8</v>
      </c>
      <c r="B2380" t="s">
        <v>9</v>
      </c>
      <c r="C2380">
        <v>227.78</v>
      </c>
      <c r="D2380">
        <f>-2442839 -4868079</f>
        <v>-7310918</v>
      </c>
      <c r="E2380" t="s">
        <v>10</v>
      </c>
      <c r="F2380" t="s">
        <v>11</v>
      </c>
      <c r="G2380" s="1">
        <v>-2442839</v>
      </c>
      <c r="H2380" s="1">
        <v>-4868079</v>
      </c>
    </row>
    <row r="2381" spans="1:8" x14ac:dyDescent="0.25">
      <c r="A2381" t="s">
        <v>8</v>
      </c>
      <c r="B2381" t="s">
        <v>9</v>
      </c>
      <c r="C2381">
        <v>227.79</v>
      </c>
      <c r="D2381">
        <f>-2442855 -4868077</f>
        <v>-7310932</v>
      </c>
      <c r="E2381" t="s">
        <v>10</v>
      </c>
      <c r="F2381" t="s">
        <v>11</v>
      </c>
      <c r="G2381" s="1">
        <v>-2442855</v>
      </c>
      <c r="H2381" s="1">
        <v>-4868077</v>
      </c>
    </row>
    <row r="2382" spans="1:8" x14ac:dyDescent="0.25">
      <c r="A2382" t="s">
        <v>8</v>
      </c>
      <c r="B2382" t="s">
        <v>9</v>
      </c>
      <c r="C2382">
        <v>227.8</v>
      </c>
      <c r="D2382">
        <f>-2442864 -4868073</f>
        <v>-7310937</v>
      </c>
      <c r="E2382" t="s">
        <v>10</v>
      </c>
      <c r="F2382" t="s">
        <v>11</v>
      </c>
      <c r="G2382" s="1">
        <v>-2442864</v>
      </c>
      <c r="H2382" s="1">
        <v>-4868073</v>
      </c>
    </row>
    <row r="2383" spans="1:8" x14ac:dyDescent="0.25">
      <c r="A2383" t="s">
        <v>8</v>
      </c>
      <c r="B2383" t="s">
        <v>9</v>
      </c>
      <c r="C2383">
        <v>227.81</v>
      </c>
      <c r="D2383">
        <f>-2442881 -4868059</f>
        <v>-7310940</v>
      </c>
      <c r="E2383" t="s">
        <v>10</v>
      </c>
      <c r="F2383" t="s">
        <v>11</v>
      </c>
      <c r="G2383" s="1">
        <v>-2442881</v>
      </c>
      <c r="H2383" s="1">
        <v>-4868059</v>
      </c>
    </row>
    <row r="2384" spans="1:8" x14ac:dyDescent="0.25">
      <c r="A2384" t="s">
        <v>8</v>
      </c>
      <c r="B2384" t="s">
        <v>9</v>
      </c>
      <c r="C2384">
        <v>227.82</v>
      </c>
      <c r="D2384">
        <f>-2442885 -4868054</f>
        <v>-7310939</v>
      </c>
      <c r="E2384" t="s">
        <v>10</v>
      </c>
      <c r="F2384" t="s">
        <v>11</v>
      </c>
      <c r="G2384" s="1">
        <v>-2442885</v>
      </c>
      <c r="H2384" s="1">
        <v>-4868054</v>
      </c>
    </row>
    <row r="2385" spans="1:8" x14ac:dyDescent="0.25">
      <c r="A2385" t="s">
        <v>8</v>
      </c>
      <c r="B2385" t="s">
        <v>9</v>
      </c>
      <c r="C2385">
        <v>227.83</v>
      </c>
      <c r="D2385">
        <f>-2442958 -4867982</f>
        <v>-7310940</v>
      </c>
      <c r="E2385" t="s">
        <v>10</v>
      </c>
      <c r="F2385" t="s">
        <v>11</v>
      </c>
      <c r="G2385" s="1">
        <v>-2442958</v>
      </c>
      <c r="H2385" s="1">
        <v>-4867982</v>
      </c>
    </row>
    <row r="2386" spans="1:8" x14ac:dyDescent="0.25">
      <c r="A2386" t="s">
        <v>8</v>
      </c>
      <c r="B2386" t="s">
        <v>9</v>
      </c>
      <c r="C2386">
        <v>227.84</v>
      </c>
      <c r="D2386">
        <f>-2442978 -486797</f>
        <v>-2929775</v>
      </c>
      <c r="E2386" t="s">
        <v>10</v>
      </c>
      <c r="F2386" t="s">
        <v>11</v>
      </c>
      <c r="G2386" s="1">
        <v>-2442978</v>
      </c>
      <c r="H2386" s="1">
        <v>-486797</v>
      </c>
    </row>
    <row r="2387" spans="1:8" x14ac:dyDescent="0.25">
      <c r="A2387" t="s">
        <v>8</v>
      </c>
      <c r="B2387" t="s">
        <v>9</v>
      </c>
      <c r="C2387">
        <v>227.85</v>
      </c>
      <c r="D2387">
        <f>-2442995 -4867968</f>
        <v>-7310963</v>
      </c>
      <c r="E2387" t="s">
        <v>10</v>
      </c>
      <c r="F2387" t="s">
        <v>11</v>
      </c>
      <c r="G2387" s="1">
        <v>-2442995</v>
      </c>
      <c r="H2387" s="1">
        <v>-4867968</v>
      </c>
    </row>
    <row r="2388" spans="1:8" x14ac:dyDescent="0.25">
      <c r="A2388" t="s">
        <v>8</v>
      </c>
      <c r="B2388" t="s">
        <v>9</v>
      </c>
      <c r="C2388">
        <v>227.86</v>
      </c>
      <c r="D2388">
        <f>-2442997 -4867967</f>
        <v>-7310964</v>
      </c>
      <c r="E2388" t="s">
        <v>10</v>
      </c>
      <c r="F2388" t="s">
        <v>11</v>
      </c>
      <c r="G2388" s="1">
        <v>-2442997</v>
      </c>
      <c r="H2388" s="1">
        <v>-4867967</v>
      </c>
    </row>
    <row r="2389" spans="1:8" x14ac:dyDescent="0.25">
      <c r="A2389" t="s">
        <v>8</v>
      </c>
      <c r="B2389" t="s">
        <v>9</v>
      </c>
      <c r="C2389">
        <v>227.87</v>
      </c>
      <c r="D2389">
        <f>-2443002 -4867967</f>
        <v>-7310969</v>
      </c>
      <c r="E2389" t="s">
        <v>10</v>
      </c>
      <c r="F2389" t="s">
        <v>11</v>
      </c>
      <c r="G2389" s="1">
        <v>-2443002</v>
      </c>
      <c r="H2389" s="1">
        <v>-4867967</v>
      </c>
    </row>
    <row r="2390" spans="1:8" x14ac:dyDescent="0.25">
      <c r="A2390" t="s">
        <v>8</v>
      </c>
      <c r="B2390" t="s">
        <v>9</v>
      </c>
      <c r="C2390">
        <v>227.88</v>
      </c>
      <c r="D2390">
        <f>-2443104 -4867983</f>
        <v>-7311087</v>
      </c>
      <c r="E2390" t="s">
        <v>10</v>
      </c>
      <c r="F2390" t="s">
        <v>11</v>
      </c>
      <c r="G2390" s="1">
        <v>-2443104</v>
      </c>
      <c r="H2390" s="1">
        <v>-4867983</v>
      </c>
    </row>
    <row r="2391" spans="1:8" x14ac:dyDescent="0.25">
      <c r="A2391" t="s">
        <v>8</v>
      </c>
      <c r="B2391" t="s">
        <v>9</v>
      </c>
      <c r="C2391">
        <v>227.89</v>
      </c>
      <c r="D2391">
        <f>-2443123 -4867987</f>
        <v>-7311110</v>
      </c>
      <c r="E2391" t="s">
        <v>10</v>
      </c>
      <c r="F2391" t="s">
        <v>11</v>
      </c>
      <c r="G2391" s="1">
        <v>-2443123</v>
      </c>
      <c r="H2391" s="1">
        <v>-4867987</v>
      </c>
    </row>
    <row r="2392" spans="1:8" x14ac:dyDescent="0.25">
      <c r="A2392" t="s">
        <v>8</v>
      </c>
      <c r="B2392" t="s">
        <v>9</v>
      </c>
      <c r="C2392">
        <v>227.9</v>
      </c>
      <c r="D2392">
        <f>-244314 -4867993</f>
        <v>-5112307</v>
      </c>
      <c r="E2392" t="s">
        <v>10</v>
      </c>
      <c r="F2392" t="s">
        <v>11</v>
      </c>
      <c r="G2392" s="1">
        <v>-244314</v>
      </c>
      <c r="H2392" s="1">
        <v>-4867993</v>
      </c>
    </row>
    <row r="2393" spans="1:8" x14ac:dyDescent="0.25">
      <c r="A2393" t="s">
        <v>8</v>
      </c>
      <c r="B2393" t="s">
        <v>9</v>
      </c>
      <c r="C2393">
        <v>227.91</v>
      </c>
      <c r="D2393">
        <f>-244316 -4868005</f>
        <v>-5112321</v>
      </c>
      <c r="E2393" t="s">
        <v>10</v>
      </c>
      <c r="F2393" t="s">
        <v>11</v>
      </c>
      <c r="G2393" s="1">
        <v>-244316</v>
      </c>
      <c r="H2393" s="1">
        <v>-4868005</v>
      </c>
    </row>
    <row r="2394" spans="1:8" x14ac:dyDescent="0.25">
      <c r="A2394" t="s">
        <v>8</v>
      </c>
      <c r="B2394" t="s">
        <v>9</v>
      </c>
      <c r="C2394">
        <v>227.92</v>
      </c>
      <c r="D2394">
        <f>-2443182 -4868028</f>
        <v>-7311210</v>
      </c>
      <c r="E2394" t="s">
        <v>10</v>
      </c>
      <c r="F2394" t="s">
        <v>11</v>
      </c>
      <c r="G2394" s="1">
        <v>-2443182</v>
      </c>
      <c r="H2394" s="1">
        <v>-4868028</v>
      </c>
    </row>
    <row r="2395" spans="1:8" x14ac:dyDescent="0.25">
      <c r="A2395" t="s">
        <v>8</v>
      </c>
      <c r="B2395" t="s">
        <v>9</v>
      </c>
      <c r="C2395">
        <v>227.93</v>
      </c>
      <c r="D2395">
        <f>-2443216 -486807</f>
        <v>-2930023</v>
      </c>
      <c r="E2395" t="s">
        <v>10</v>
      </c>
      <c r="F2395" t="s">
        <v>11</v>
      </c>
      <c r="G2395" s="1">
        <v>-2443216</v>
      </c>
      <c r="H2395" s="1">
        <v>-486807</v>
      </c>
    </row>
    <row r="2396" spans="1:8" x14ac:dyDescent="0.25">
      <c r="A2396" t="s">
        <v>8</v>
      </c>
      <c r="B2396" t="s">
        <v>9</v>
      </c>
      <c r="C2396">
        <v>227.94</v>
      </c>
      <c r="D2396">
        <f>-2443219 -4868073</f>
        <v>-7311292</v>
      </c>
      <c r="E2396" t="s">
        <v>10</v>
      </c>
      <c r="F2396" t="s">
        <v>11</v>
      </c>
      <c r="G2396" s="1">
        <v>-2443219</v>
      </c>
      <c r="H2396" s="1">
        <v>-4868073</v>
      </c>
    </row>
    <row r="2397" spans="1:8" x14ac:dyDescent="0.25">
      <c r="A2397" t="s">
        <v>8</v>
      </c>
      <c r="B2397" t="s">
        <v>9</v>
      </c>
      <c r="C2397">
        <v>227.95</v>
      </c>
      <c r="D2397">
        <f>-2443309 -4868191</f>
        <v>-7311500</v>
      </c>
      <c r="E2397" t="s">
        <v>10</v>
      </c>
      <c r="F2397" t="s">
        <v>11</v>
      </c>
      <c r="G2397" s="1">
        <v>-2443309</v>
      </c>
      <c r="H2397" s="1">
        <v>-4868191</v>
      </c>
    </row>
    <row r="2398" spans="1:8" x14ac:dyDescent="0.25">
      <c r="A2398" t="s">
        <v>8</v>
      </c>
      <c r="B2398" t="s">
        <v>9</v>
      </c>
      <c r="C2398">
        <v>227.96</v>
      </c>
      <c r="D2398">
        <f>-244331 -4868193</f>
        <v>-5112524</v>
      </c>
      <c r="E2398" t="s">
        <v>10</v>
      </c>
      <c r="F2398" t="s">
        <v>11</v>
      </c>
      <c r="G2398" s="1">
        <v>-244331</v>
      </c>
      <c r="H2398" s="1">
        <v>-4868193</v>
      </c>
    </row>
    <row r="2399" spans="1:8" x14ac:dyDescent="0.25">
      <c r="A2399" t="s">
        <v>8</v>
      </c>
      <c r="B2399" t="s">
        <v>9</v>
      </c>
      <c r="C2399">
        <v>227.97</v>
      </c>
      <c r="D2399">
        <f>-2443399 -4868313</f>
        <v>-7311712</v>
      </c>
      <c r="E2399" t="s">
        <v>10</v>
      </c>
      <c r="F2399" t="s">
        <v>11</v>
      </c>
      <c r="G2399" s="1">
        <v>-2443399</v>
      </c>
      <c r="H2399" s="1">
        <v>-4868313</v>
      </c>
    </row>
    <row r="2400" spans="1:8" x14ac:dyDescent="0.25">
      <c r="A2400" t="s">
        <v>8</v>
      </c>
      <c r="B2400" t="s">
        <v>9</v>
      </c>
      <c r="C2400">
        <v>227.98</v>
      </c>
      <c r="D2400">
        <f>-2443399 -4868314</f>
        <v>-7311713</v>
      </c>
      <c r="E2400" t="s">
        <v>10</v>
      </c>
      <c r="F2400" t="s">
        <v>11</v>
      </c>
      <c r="G2400" s="1">
        <v>-2443399</v>
      </c>
      <c r="H2400" s="1">
        <v>-4868314</v>
      </c>
    </row>
    <row r="2401" spans="1:8" x14ac:dyDescent="0.25">
      <c r="A2401" t="s">
        <v>8</v>
      </c>
      <c r="B2401" t="s">
        <v>9</v>
      </c>
      <c r="C2401">
        <v>227.99</v>
      </c>
      <c r="D2401">
        <f>-2443411 -4868329</f>
        <v>-7311740</v>
      </c>
      <c r="E2401" t="s">
        <v>10</v>
      </c>
      <c r="F2401" t="s">
        <v>11</v>
      </c>
      <c r="G2401" s="1">
        <v>-2443411</v>
      </c>
      <c r="H2401" s="1">
        <v>-4868329</v>
      </c>
    </row>
    <row r="2402" spans="1:8" x14ac:dyDescent="0.25">
      <c r="A2402" t="s">
        <v>8</v>
      </c>
      <c r="B2402" t="s">
        <v>9</v>
      </c>
      <c r="C2402">
        <v>228</v>
      </c>
      <c r="D2402">
        <f>-2443412 -4868331</f>
        <v>-7311743</v>
      </c>
      <c r="E2402" t="s">
        <v>10</v>
      </c>
      <c r="F2402" t="s">
        <v>11</v>
      </c>
      <c r="G2402" s="1">
        <v>-2443412</v>
      </c>
      <c r="H2402" s="1">
        <v>-4868331</v>
      </c>
    </row>
    <row r="2403" spans="1:8" x14ac:dyDescent="0.25">
      <c r="A2403" t="s">
        <v>8</v>
      </c>
      <c r="B2403" t="s">
        <v>9</v>
      </c>
      <c r="C2403">
        <v>228.01</v>
      </c>
      <c r="D2403">
        <f>-2443504 -4868453</f>
        <v>-7311957</v>
      </c>
      <c r="E2403" t="s">
        <v>10</v>
      </c>
      <c r="F2403" t="s">
        <v>11</v>
      </c>
      <c r="G2403" s="1">
        <v>-2443504</v>
      </c>
      <c r="H2403" s="1">
        <v>-4868453</v>
      </c>
    </row>
    <row r="2404" spans="1:8" x14ac:dyDescent="0.25">
      <c r="A2404" t="s">
        <v>8</v>
      </c>
      <c r="B2404" t="s">
        <v>9</v>
      </c>
      <c r="C2404">
        <v>228.02</v>
      </c>
      <c r="D2404">
        <f>-2443588 -4868552</f>
        <v>-7312140</v>
      </c>
      <c r="E2404" t="s">
        <v>10</v>
      </c>
      <c r="F2404" t="s">
        <v>11</v>
      </c>
      <c r="G2404" s="1">
        <v>-2443588</v>
      </c>
      <c r="H2404" s="1">
        <v>-4868552</v>
      </c>
    </row>
    <row r="2405" spans="1:8" x14ac:dyDescent="0.25">
      <c r="A2405" t="s">
        <v>8</v>
      </c>
      <c r="B2405" t="s">
        <v>9</v>
      </c>
      <c r="C2405">
        <v>228.03</v>
      </c>
      <c r="D2405">
        <f>-2443589 -4868554</f>
        <v>-7312143</v>
      </c>
      <c r="E2405" t="s">
        <v>10</v>
      </c>
      <c r="F2405" t="s">
        <v>11</v>
      </c>
      <c r="G2405" s="1">
        <v>-2443589</v>
      </c>
      <c r="H2405" s="1">
        <v>-4868554</v>
      </c>
    </row>
    <row r="2406" spans="1:8" x14ac:dyDescent="0.25">
      <c r="A2406" t="s">
        <v>8</v>
      </c>
      <c r="B2406" t="s">
        <v>9</v>
      </c>
      <c r="C2406">
        <v>228.04</v>
      </c>
      <c r="D2406">
        <f>-2443632 -4868612</f>
        <v>-7312244</v>
      </c>
      <c r="E2406" t="s">
        <v>10</v>
      </c>
      <c r="F2406" t="s">
        <v>11</v>
      </c>
      <c r="G2406" s="1">
        <v>-2443632</v>
      </c>
      <c r="H2406" s="1">
        <v>-4868612</v>
      </c>
    </row>
    <row r="2407" spans="1:8" x14ac:dyDescent="0.25">
      <c r="A2407" t="s">
        <v>8</v>
      </c>
      <c r="B2407" t="s">
        <v>9</v>
      </c>
      <c r="C2407">
        <v>228.05</v>
      </c>
      <c r="D2407">
        <f>-2443669 -4868658</f>
        <v>-7312327</v>
      </c>
      <c r="E2407" t="s">
        <v>10</v>
      </c>
      <c r="F2407" t="s">
        <v>11</v>
      </c>
      <c r="G2407" s="1">
        <v>-2443669</v>
      </c>
      <c r="H2407" s="1">
        <v>-4868658</v>
      </c>
    </row>
    <row r="2408" spans="1:8" x14ac:dyDescent="0.25">
      <c r="A2408" t="s">
        <v>8</v>
      </c>
      <c r="B2408" t="s">
        <v>9</v>
      </c>
      <c r="C2408">
        <v>228.06</v>
      </c>
      <c r="D2408">
        <f>-244367 -486866</f>
        <v>-731233</v>
      </c>
      <c r="E2408" t="s">
        <v>10</v>
      </c>
      <c r="F2408" t="s">
        <v>11</v>
      </c>
      <c r="G2408" s="1">
        <v>-244367</v>
      </c>
      <c r="H2408" s="1">
        <v>-486866</v>
      </c>
    </row>
    <row r="2409" spans="1:8" x14ac:dyDescent="0.25">
      <c r="A2409" t="s">
        <v>8</v>
      </c>
      <c r="B2409" t="s">
        <v>9</v>
      </c>
      <c r="C2409">
        <v>228.07</v>
      </c>
      <c r="D2409">
        <f>-2443681 -4868673</f>
        <v>-7312354</v>
      </c>
      <c r="E2409" t="s">
        <v>10</v>
      </c>
      <c r="F2409" t="s">
        <v>11</v>
      </c>
      <c r="G2409" s="1">
        <v>-2443681</v>
      </c>
      <c r="H2409" s="1">
        <v>-4868673</v>
      </c>
    </row>
    <row r="2410" spans="1:8" x14ac:dyDescent="0.25">
      <c r="A2410" t="s">
        <v>8</v>
      </c>
      <c r="B2410" t="s">
        <v>9</v>
      </c>
      <c r="C2410">
        <v>228.08</v>
      </c>
      <c r="D2410">
        <f>-2443692 -4868688</f>
        <v>-7312380</v>
      </c>
      <c r="E2410" t="s">
        <v>10</v>
      </c>
      <c r="F2410" t="s">
        <v>11</v>
      </c>
      <c r="G2410" s="1">
        <v>-2443692</v>
      </c>
      <c r="H2410" s="1">
        <v>-4868688</v>
      </c>
    </row>
    <row r="2411" spans="1:8" x14ac:dyDescent="0.25">
      <c r="A2411" t="s">
        <v>8</v>
      </c>
      <c r="B2411" t="s">
        <v>9</v>
      </c>
      <c r="C2411">
        <v>228.09</v>
      </c>
      <c r="D2411">
        <f>-2443693 -4868691</f>
        <v>-7312384</v>
      </c>
      <c r="E2411" t="s">
        <v>10</v>
      </c>
      <c r="F2411" t="s">
        <v>11</v>
      </c>
      <c r="G2411" s="1">
        <v>-2443693</v>
      </c>
      <c r="H2411" s="1">
        <v>-4868691</v>
      </c>
    </row>
    <row r="2412" spans="1:8" x14ac:dyDescent="0.25">
      <c r="A2412" t="s">
        <v>8</v>
      </c>
      <c r="B2412" t="s">
        <v>9</v>
      </c>
      <c r="C2412">
        <v>228.1</v>
      </c>
      <c r="D2412">
        <f>-2443715 -4868719</f>
        <v>-7312434</v>
      </c>
      <c r="E2412" t="s">
        <v>10</v>
      </c>
      <c r="F2412" t="s">
        <v>11</v>
      </c>
      <c r="G2412" s="1">
        <v>-2443715</v>
      </c>
      <c r="H2412" s="1">
        <v>-4868719</v>
      </c>
    </row>
    <row r="2413" spans="1:8" x14ac:dyDescent="0.25">
      <c r="A2413" t="s">
        <v>8</v>
      </c>
      <c r="B2413" t="s">
        <v>9</v>
      </c>
      <c r="C2413">
        <v>228.11</v>
      </c>
      <c r="D2413">
        <f>-2443716 -4868721</f>
        <v>-7312437</v>
      </c>
      <c r="E2413" t="s">
        <v>10</v>
      </c>
      <c r="F2413" t="s">
        <v>11</v>
      </c>
      <c r="G2413" s="1">
        <v>-2443716</v>
      </c>
      <c r="H2413" s="1">
        <v>-4868721</v>
      </c>
    </row>
    <row r="2414" spans="1:8" x14ac:dyDescent="0.25">
      <c r="A2414" t="s">
        <v>8</v>
      </c>
      <c r="B2414" t="s">
        <v>9</v>
      </c>
      <c r="C2414">
        <v>228.12</v>
      </c>
      <c r="D2414">
        <f>-2443738 -486875</f>
        <v>-2930613</v>
      </c>
      <c r="E2414" t="s">
        <v>10</v>
      </c>
      <c r="F2414" t="s">
        <v>11</v>
      </c>
      <c r="G2414" s="1">
        <v>-2443738</v>
      </c>
      <c r="H2414" s="1">
        <v>-486875</v>
      </c>
    </row>
    <row r="2415" spans="1:8" x14ac:dyDescent="0.25">
      <c r="A2415" t="s">
        <v>8</v>
      </c>
      <c r="B2415" t="s">
        <v>9</v>
      </c>
      <c r="C2415">
        <v>228.13</v>
      </c>
      <c r="D2415">
        <f>-2443739 -4868752</f>
        <v>-7312491</v>
      </c>
      <c r="E2415" t="s">
        <v>10</v>
      </c>
      <c r="F2415" t="s">
        <v>11</v>
      </c>
      <c r="G2415" s="1">
        <v>-2443739</v>
      </c>
      <c r="H2415" s="1">
        <v>-4868752</v>
      </c>
    </row>
    <row r="2416" spans="1:8" x14ac:dyDescent="0.25">
      <c r="A2416" t="s">
        <v>8</v>
      </c>
      <c r="B2416" t="s">
        <v>9</v>
      </c>
      <c r="C2416">
        <v>228.14</v>
      </c>
      <c r="D2416">
        <f>-2443785 -4868813</f>
        <v>-7312598</v>
      </c>
      <c r="E2416" t="s">
        <v>10</v>
      </c>
      <c r="F2416" t="s">
        <v>11</v>
      </c>
      <c r="G2416" s="1">
        <v>-2443785</v>
      </c>
      <c r="H2416" s="1">
        <v>-4868813</v>
      </c>
    </row>
    <row r="2417" spans="1:8" x14ac:dyDescent="0.25">
      <c r="A2417" t="s">
        <v>8</v>
      </c>
      <c r="B2417" t="s">
        <v>9</v>
      </c>
      <c r="C2417">
        <v>228.15</v>
      </c>
      <c r="D2417">
        <f>-2443796 -486883</f>
        <v>-2930679</v>
      </c>
      <c r="E2417" t="s">
        <v>10</v>
      </c>
      <c r="F2417" t="s">
        <v>11</v>
      </c>
      <c r="G2417" s="1">
        <v>-2443796</v>
      </c>
      <c r="H2417" s="1">
        <v>-486883</v>
      </c>
    </row>
    <row r="2418" spans="1:8" x14ac:dyDescent="0.25">
      <c r="A2418" t="s">
        <v>8</v>
      </c>
      <c r="B2418" t="s">
        <v>9</v>
      </c>
      <c r="C2418">
        <v>228.16</v>
      </c>
      <c r="D2418">
        <f>-2443811 -4868861</f>
        <v>-7312672</v>
      </c>
      <c r="E2418" t="s">
        <v>10</v>
      </c>
      <c r="F2418" t="s">
        <v>11</v>
      </c>
      <c r="G2418" s="1">
        <v>-2443811</v>
      </c>
      <c r="H2418" s="1">
        <v>-4868861</v>
      </c>
    </row>
    <row r="2419" spans="1:8" x14ac:dyDescent="0.25">
      <c r="A2419" t="s">
        <v>8</v>
      </c>
      <c r="B2419" t="s">
        <v>9</v>
      </c>
      <c r="C2419">
        <v>228.17</v>
      </c>
      <c r="D2419">
        <f>-2443844 -4868949</f>
        <v>-7312793</v>
      </c>
      <c r="E2419" t="s">
        <v>10</v>
      </c>
      <c r="F2419" t="s">
        <v>11</v>
      </c>
      <c r="G2419" s="1">
        <v>-2443844</v>
      </c>
      <c r="H2419" s="1">
        <v>-4868949</v>
      </c>
    </row>
    <row r="2420" spans="1:8" x14ac:dyDescent="0.25">
      <c r="A2420" t="s">
        <v>8</v>
      </c>
      <c r="B2420" t="s">
        <v>9</v>
      </c>
      <c r="C2420">
        <v>228.18</v>
      </c>
      <c r="D2420">
        <f>-2443851 -4868957</f>
        <v>-7312808</v>
      </c>
      <c r="E2420" t="s">
        <v>10</v>
      </c>
      <c r="F2420" t="s">
        <v>11</v>
      </c>
      <c r="G2420" s="1">
        <v>-2443851</v>
      </c>
      <c r="H2420" s="1">
        <v>-4868957</v>
      </c>
    </row>
    <row r="2421" spans="1:8" x14ac:dyDescent="0.25">
      <c r="A2421" t="s">
        <v>8</v>
      </c>
      <c r="B2421" t="s">
        <v>9</v>
      </c>
      <c r="C2421">
        <v>228.19</v>
      </c>
      <c r="D2421">
        <f>-2443867 -4868972</f>
        <v>-7312839</v>
      </c>
      <c r="E2421" t="s">
        <v>10</v>
      </c>
      <c r="F2421" t="s">
        <v>11</v>
      </c>
      <c r="G2421" s="1">
        <v>-2443867</v>
      </c>
      <c r="H2421" s="1">
        <v>-4868972</v>
      </c>
    </row>
    <row r="2422" spans="1:8" x14ac:dyDescent="0.25">
      <c r="A2422" t="s">
        <v>8</v>
      </c>
      <c r="B2422" t="s">
        <v>9</v>
      </c>
      <c r="C2422">
        <v>228.2</v>
      </c>
      <c r="D2422">
        <f>-2443875 -4868976</f>
        <v>-7312851</v>
      </c>
      <c r="E2422" t="s">
        <v>10</v>
      </c>
      <c r="F2422" t="s">
        <v>11</v>
      </c>
      <c r="G2422" s="1">
        <v>-2443875</v>
      </c>
      <c r="H2422" s="1">
        <v>-4868976</v>
      </c>
    </row>
    <row r="2423" spans="1:8" x14ac:dyDescent="0.25">
      <c r="A2423" t="s">
        <v>8</v>
      </c>
      <c r="B2423" t="s">
        <v>9</v>
      </c>
      <c r="C2423">
        <v>228.21</v>
      </c>
      <c r="D2423">
        <f>-2443925 -4869008</f>
        <v>-7312933</v>
      </c>
      <c r="E2423" t="s">
        <v>10</v>
      </c>
      <c r="F2423" t="s">
        <v>11</v>
      </c>
      <c r="G2423" s="1">
        <v>-2443925</v>
      </c>
      <c r="H2423" s="1">
        <v>-4869008</v>
      </c>
    </row>
    <row r="2424" spans="1:8" x14ac:dyDescent="0.25">
      <c r="A2424" t="s">
        <v>8</v>
      </c>
      <c r="B2424" t="s">
        <v>9</v>
      </c>
      <c r="C2424">
        <v>228.22</v>
      </c>
      <c r="D2424">
        <f>-2443938 -4869014</f>
        <v>-7312952</v>
      </c>
      <c r="E2424" t="s">
        <v>10</v>
      </c>
      <c r="F2424" t="s">
        <v>11</v>
      </c>
      <c r="G2424" s="1">
        <v>-2443938</v>
      </c>
      <c r="H2424" s="1">
        <v>-4869014</v>
      </c>
    </row>
    <row r="2425" spans="1:8" x14ac:dyDescent="0.25">
      <c r="A2425" t="s">
        <v>8</v>
      </c>
      <c r="B2425" t="s">
        <v>9</v>
      </c>
      <c r="C2425">
        <v>228.23</v>
      </c>
      <c r="D2425">
        <f>-244394 -4869016</f>
        <v>-5113410</v>
      </c>
      <c r="E2425" t="s">
        <v>10</v>
      </c>
      <c r="F2425" t="s">
        <v>11</v>
      </c>
      <c r="G2425" s="1">
        <v>-244394</v>
      </c>
      <c r="H2425" s="1">
        <v>-4869016</v>
      </c>
    </row>
    <row r="2426" spans="1:8" x14ac:dyDescent="0.25">
      <c r="A2426" t="s">
        <v>8</v>
      </c>
      <c r="B2426" t="s">
        <v>9</v>
      </c>
      <c r="C2426">
        <v>228.24</v>
      </c>
      <c r="D2426">
        <f>-2443946 -4869019</f>
        <v>-7312965</v>
      </c>
      <c r="E2426" t="s">
        <v>10</v>
      </c>
      <c r="F2426" t="s">
        <v>11</v>
      </c>
      <c r="G2426" s="1">
        <v>-2443946</v>
      </c>
      <c r="H2426" s="1">
        <v>-4869019</v>
      </c>
    </row>
    <row r="2427" spans="1:8" x14ac:dyDescent="0.25">
      <c r="A2427" t="s">
        <v>8</v>
      </c>
      <c r="B2427" t="s">
        <v>9</v>
      </c>
      <c r="C2427">
        <v>228.25</v>
      </c>
      <c r="D2427">
        <f>-2443954 -4869021</f>
        <v>-7312975</v>
      </c>
      <c r="E2427" t="s">
        <v>10</v>
      </c>
      <c r="F2427" t="s">
        <v>11</v>
      </c>
      <c r="G2427" s="1">
        <v>-2443954</v>
      </c>
      <c r="H2427" s="1">
        <v>-4869021</v>
      </c>
    </row>
    <row r="2428" spans="1:8" x14ac:dyDescent="0.25">
      <c r="A2428" t="s">
        <v>8</v>
      </c>
      <c r="B2428" t="s">
        <v>9</v>
      </c>
      <c r="C2428">
        <v>228.26</v>
      </c>
      <c r="D2428">
        <f>-2443957 -4869021</f>
        <v>-7312978</v>
      </c>
      <c r="E2428" t="s">
        <v>10</v>
      </c>
      <c r="F2428" t="s">
        <v>11</v>
      </c>
      <c r="G2428" s="1">
        <v>-2443957</v>
      </c>
      <c r="H2428" s="1">
        <v>-4869021</v>
      </c>
    </row>
    <row r="2429" spans="1:8" x14ac:dyDescent="0.25">
      <c r="A2429" t="s">
        <v>8</v>
      </c>
      <c r="B2429" t="s">
        <v>9</v>
      </c>
      <c r="C2429">
        <v>228.27</v>
      </c>
      <c r="D2429">
        <f>-2443982 -4869028</f>
        <v>-7313010</v>
      </c>
      <c r="E2429" t="s">
        <v>10</v>
      </c>
      <c r="F2429" t="s">
        <v>11</v>
      </c>
      <c r="G2429" s="1">
        <v>-2443982</v>
      </c>
      <c r="H2429" s="1">
        <v>-4869028</v>
      </c>
    </row>
    <row r="2430" spans="1:8" x14ac:dyDescent="0.25">
      <c r="A2430" t="s">
        <v>8</v>
      </c>
      <c r="B2430" t="s">
        <v>9</v>
      </c>
      <c r="C2430">
        <v>228.28</v>
      </c>
      <c r="D2430">
        <f>-2444066 -4869044</f>
        <v>-7313110</v>
      </c>
      <c r="E2430" t="s">
        <v>10</v>
      </c>
      <c r="F2430" t="s">
        <v>11</v>
      </c>
      <c r="G2430" s="1">
        <v>-2444066</v>
      </c>
      <c r="H2430" s="1">
        <v>-4869044</v>
      </c>
    </row>
    <row r="2431" spans="1:8" x14ac:dyDescent="0.25">
      <c r="A2431" t="s">
        <v>8</v>
      </c>
      <c r="B2431" t="s">
        <v>9</v>
      </c>
      <c r="C2431">
        <v>228.29</v>
      </c>
      <c r="D2431">
        <f>-2444082 -4869051</f>
        <v>-7313133</v>
      </c>
      <c r="E2431" t="s">
        <v>10</v>
      </c>
      <c r="F2431" t="s">
        <v>11</v>
      </c>
      <c r="G2431" s="1">
        <v>-2444082</v>
      </c>
      <c r="H2431" s="1">
        <v>-4869051</v>
      </c>
    </row>
    <row r="2432" spans="1:8" x14ac:dyDescent="0.25">
      <c r="A2432" t="s">
        <v>8</v>
      </c>
      <c r="B2432" t="s">
        <v>9</v>
      </c>
      <c r="C2432">
        <v>228.3</v>
      </c>
      <c r="D2432">
        <f>-2444164 -486912</f>
        <v>-2931076</v>
      </c>
      <c r="E2432" t="s">
        <v>10</v>
      </c>
      <c r="F2432" t="s">
        <v>11</v>
      </c>
      <c r="G2432" s="1">
        <v>-2444164</v>
      </c>
      <c r="H2432" s="1">
        <v>-486912</v>
      </c>
    </row>
    <row r="2433" spans="1:8" x14ac:dyDescent="0.25">
      <c r="A2433" t="s">
        <v>8</v>
      </c>
      <c r="B2433" t="s">
        <v>9</v>
      </c>
      <c r="C2433">
        <v>228.31</v>
      </c>
      <c r="D2433">
        <f>-2444165 -486912</f>
        <v>-2931077</v>
      </c>
      <c r="E2433" t="s">
        <v>10</v>
      </c>
      <c r="F2433" t="s">
        <v>11</v>
      </c>
      <c r="G2433" s="1">
        <v>-2444165</v>
      </c>
      <c r="H2433" s="1">
        <v>-486912</v>
      </c>
    </row>
    <row r="2434" spans="1:8" x14ac:dyDescent="0.25">
      <c r="A2434" t="s">
        <v>8</v>
      </c>
      <c r="B2434" t="s">
        <v>9</v>
      </c>
      <c r="C2434">
        <v>228.32</v>
      </c>
      <c r="D2434">
        <f>-2444213 -4869162</f>
        <v>-7313375</v>
      </c>
      <c r="E2434" t="s">
        <v>10</v>
      </c>
      <c r="F2434" t="s">
        <v>11</v>
      </c>
      <c r="G2434" s="1">
        <v>-2444213</v>
      </c>
      <c r="H2434" s="1">
        <v>-4869162</v>
      </c>
    </row>
    <row r="2435" spans="1:8" x14ac:dyDescent="0.25">
      <c r="A2435" t="s">
        <v>8</v>
      </c>
      <c r="B2435" t="s">
        <v>9</v>
      </c>
      <c r="C2435">
        <v>228.33</v>
      </c>
      <c r="D2435">
        <f>-2444237 -4869185</f>
        <v>-7313422</v>
      </c>
      <c r="E2435" t="s">
        <v>10</v>
      </c>
      <c r="F2435" t="s">
        <v>11</v>
      </c>
      <c r="G2435" s="1">
        <v>-2444237</v>
      </c>
      <c r="H2435" s="1">
        <v>-4869185</v>
      </c>
    </row>
    <row r="2436" spans="1:8" x14ac:dyDescent="0.25">
      <c r="A2436" t="s">
        <v>8</v>
      </c>
      <c r="B2436" t="s">
        <v>9</v>
      </c>
      <c r="C2436">
        <v>228.34</v>
      </c>
      <c r="D2436">
        <f>-2444247 -4869198</f>
        <v>-7313445</v>
      </c>
      <c r="E2436" t="s">
        <v>10</v>
      </c>
      <c r="F2436" t="s">
        <v>11</v>
      </c>
      <c r="G2436" s="1">
        <v>-2444247</v>
      </c>
      <c r="H2436" s="1">
        <v>-4869198</v>
      </c>
    </row>
    <row r="2437" spans="1:8" x14ac:dyDescent="0.25">
      <c r="A2437" t="s">
        <v>8</v>
      </c>
      <c r="B2437" t="s">
        <v>9</v>
      </c>
      <c r="C2437">
        <v>228.35</v>
      </c>
      <c r="D2437">
        <f>-2444272 -4869247</f>
        <v>-7313519</v>
      </c>
      <c r="E2437" t="s">
        <v>10</v>
      </c>
      <c r="F2437" t="s">
        <v>11</v>
      </c>
      <c r="G2437" s="1">
        <v>-2444272</v>
      </c>
      <c r="H2437" s="1">
        <v>-4869247</v>
      </c>
    </row>
    <row r="2438" spans="1:8" x14ac:dyDescent="0.25">
      <c r="A2438" t="s">
        <v>8</v>
      </c>
      <c r="B2438" t="s">
        <v>9</v>
      </c>
      <c r="C2438">
        <v>228.36</v>
      </c>
      <c r="D2438">
        <f>-2444316 -4869343</f>
        <v>-7313659</v>
      </c>
      <c r="E2438" t="s">
        <v>10</v>
      </c>
      <c r="F2438" t="s">
        <v>11</v>
      </c>
      <c r="G2438" s="1">
        <v>-2444316</v>
      </c>
      <c r="H2438" s="1">
        <v>-4869343</v>
      </c>
    </row>
    <row r="2439" spans="1:8" x14ac:dyDescent="0.25">
      <c r="A2439" t="s">
        <v>8</v>
      </c>
      <c r="B2439" t="s">
        <v>9</v>
      </c>
      <c r="C2439">
        <v>228.37</v>
      </c>
      <c r="D2439">
        <f>-2444323 -4869365</f>
        <v>-7313688</v>
      </c>
      <c r="E2439" t="s">
        <v>10</v>
      </c>
      <c r="F2439" t="s">
        <v>11</v>
      </c>
      <c r="G2439" s="1">
        <v>-2444323</v>
      </c>
      <c r="H2439" s="1">
        <v>-4869365</v>
      </c>
    </row>
    <row r="2440" spans="1:8" x14ac:dyDescent="0.25">
      <c r="A2440" t="s">
        <v>8</v>
      </c>
      <c r="B2440" t="s">
        <v>9</v>
      </c>
      <c r="C2440">
        <v>228.38</v>
      </c>
      <c r="D2440">
        <f>-2444326 -4869389</f>
        <v>-7313715</v>
      </c>
      <c r="E2440" t="s">
        <v>10</v>
      </c>
      <c r="F2440" t="s">
        <v>11</v>
      </c>
      <c r="G2440" s="1">
        <v>-2444326</v>
      </c>
      <c r="H2440" s="1">
        <v>-4869389</v>
      </c>
    </row>
    <row r="2441" spans="1:8" x14ac:dyDescent="0.25">
      <c r="A2441" t="s">
        <v>8</v>
      </c>
      <c r="B2441" t="s">
        <v>9</v>
      </c>
      <c r="C2441">
        <v>228.39</v>
      </c>
      <c r="D2441">
        <f>-2444327 -4869393</f>
        <v>-7313720</v>
      </c>
      <c r="E2441" t="s">
        <v>10</v>
      </c>
      <c r="F2441" t="s">
        <v>11</v>
      </c>
      <c r="G2441" s="1">
        <v>-2444327</v>
      </c>
      <c r="H2441" s="1">
        <v>-4869393</v>
      </c>
    </row>
    <row r="2442" spans="1:8" x14ac:dyDescent="0.25">
      <c r="A2442" t="s">
        <v>8</v>
      </c>
      <c r="B2442" t="s">
        <v>9</v>
      </c>
      <c r="C2442">
        <v>228.4</v>
      </c>
      <c r="D2442">
        <f>-2444334 -4869473</f>
        <v>-7313807</v>
      </c>
      <c r="E2442" t="s">
        <v>10</v>
      </c>
      <c r="F2442" t="s">
        <v>11</v>
      </c>
      <c r="G2442" s="1">
        <v>-2444334</v>
      </c>
      <c r="H2442" s="1">
        <v>-4869473</v>
      </c>
    </row>
    <row r="2443" spans="1:8" x14ac:dyDescent="0.25">
      <c r="A2443" t="s">
        <v>8</v>
      </c>
      <c r="B2443" t="s">
        <v>9</v>
      </c>
      <c r="C2443">
        <v>228.41</v>
      </c>
      <c r="D2443">
        <f>-2444336 -4869485</f>
        <v>-7313821</v>
      </c>
      <c r="E2443" t="s">
        <v>10</v>
      </c>
      <c r="F2443" t="s">
        <v>11</v>
      </c>
      <c r="G2443" s="1">
        <v>-2444336</v>
      </c>
      <c r="H2443" s="1">
        <v>-4869485</v>
      </c>
    </row>
    <row r="2444" spans="1:8" x14ac:dyDescent="0.25">
      <c r="A2444" t="s">
        <v>8</v>
      </c>
      <c r="B2444" t="s">
        <v>9</v>
      </c>
      <c r="C2444">
        <v>228.42</v>
      </c>
      <c r="D2444">
        <f>-2444343 -486951</f>
        <v>-2931294</v>
      </c>
      <c r="E2444" t="s">
        <v>10</v>
      </c>
      <c r="F2444" t="s">
        <v>11</v>
      </c>
      <c r="G2444" s="1">
        <v>-2444343</v>
      </c>
      <c r="H2444" s="1">
        <v>-486951</v>
      </c>
    </row>
    <row r="2445" spans="1:8" x14ac:dyDescent="0.25">
      <c r="A2445" t="s">
        <v>8</v>
      </c>
      <c r="B2445" t="s">
        <v>9</v>
      </c>
      <c r="C2445">
        <v>228.43</v>
      </c>
      <c r="D2445">
        <f>-244435 -4869528</f>
        <v>-5113963</v>
      </c>
      <c r="E2445" t="s">
        <v>10</v>
      </c>
      <c r="F2445" t="s">
        <v>11</v>
      </c>
      <c r="G2445" s="1">
        <v>-244435</v>
      </c>
      <c r="H2445" s="1">
        <v>-4869528</v>
      </c>
    </row>
    <row r="2446" spans="1:8" x14ac:dyDescent="0.25">
      <c r="A2446" t="s">
        <v>8</v>
      </c>
      <c r="B2446" t="s">
        <v>9</v>
      </c>
      <c r="C2446">
        <v>228.44</v>
      </c>
      <c r="D2446">
        <f>-2444351 -4869529</f>
        <v>-7313880</v>
      </c>
      <c r="E2446" t="s">
        <v>10</v>
      </c>
      <c r="F2446" t="s">
        <v>11</v>
      </c>
      <c r="G2446" s="1">
        <v>-2444351</v>
      </c>
      <c r="H2446" s="1">
        <v>-4869529</v>
      </c>
    </row>
    <row r="2447" spans="1:8" x14ac:dyDescent="0.25">
      <c r="A2447" t="s">
        <v>8</v>
      </c>
      <c r="B2447" t="s">
        <v>9</v>
      </c>
      <c r="C2447">
        <v>228.45</v>
      </c>
      <c r="D2447">
        <f>-2444366 -4869563</f>
        <v>-7313929</v>
      </c>
      <c r="E2447" t="s">
        <v>10</v>
      </c>
      <c r="F2447" t="s">
        <v>11</v>
      </c>
      <c r="G2447" s="1">
        <v>-2444366</v>
      </c>
      <c r="H2447" s="1">
        <v>-4869563</v>
      </c>
    </row>
    <row r="2448" spans="1:8" x14ac:dyDescent="0.25">
      <c r="A2448" t="s">
        <v>8</v>
      </c>
      <c r="B2448" t="s">
        <v>9</v>
      </c>
      <c r="C2448">
        <v>228.46</v>
      </c>
      <c r="D2448">
        <f>-2444412 -4869643</f>
        <v>-7314055</v>
      </c>
      <c r="E2448" t="s">
        <v>10</v>
      </c>
      <c r="F2448" t="s">
        <v>11</v>
      </c>
      <c r="G2448" s="1">
        <v>-2444412</v>
      </c>
      <c r="H2448" s="1">
        <v>-4869643</v>
      </c>
    </row>
    <row r="2449" spans="1:8" x14ac:dyDescent="0.25">
      <c r="A2449" t="s">
        <v>8</v>
      </c>
      <c r="B2449" t="s">
        <v>9</v>
      </c>
      <c r="C2449">
        <v>228.47</v>
      </c>
      <c r="D2449">
        <f>-244442 -4869654</f>
        <v>-5114096</v>
      </c>
      <c r="E2449" t="s">
        <v>10</v>
      </c>
      <c r="F2449" t="s">
        <v>11</v>
      </c>
      <c r="G2449" s="1">
        <v>-244442</v>
      </c>
      <c r="H2449" s="1">
        <v>-4869654</v>
      </c>
    </row>
    <row r="2450" spans="1:8" x14ac:dyDescent="0.25">
      <c r="A2450" t="s">
        <v>8</v>
      </c>
      <c r="B2450" t="s">
        <v>9</v>
      </c>
      <c r="C2450">
        <v>228.48</v>
      </c>
      <c r="D2450">
        <f>-2444438 -4869671</f>
        <v>-7314109</v>
      </c>
      <c r="E2450" t="s">
        <v>10</v>
      </c>
      <c r="F2450" t="s">
        <v>11</v>
      </c>
      <c r="G2450" s="1">
        <v>-2444438</v>
      </c>
      <c r="H2450" s="1">
        <v>-4869671</v>
      </c>
    </row>
    <row r="2451" spans="1:8" x14ac:dyDescent="0.25">
      <c r="A2451" t="s">
        <v>8</v>
      </c>
      <c r="B2451" t="s">
        <v>9</v>
      </c>
      <c r="C2451">
        <v>228.49</v>
      </c>
      <c r="D2451">
        <f>-2444455 -4869677</f>
        <v>-7314132</v>
      </c>
      <c r="E2451" t="s">
        <v>10</v>
      </c>
      <c r="F2451" t="s">
        <v>11</v>
      </c>
      <c r="G2451" s="1">
        <v>-2444455</v>
      </c>
      <c r="H2451" s="1">
        <v>-4869677</v>
      </c>
    </row>
    <row r="2452" spans="1:8" x14ac:dyDescent="0.25">
      <c r="A2452" t="s">
        <v>8</v>
      </c>
      <c r="B2452" t="s">
        <v>9</v>
      </c>
      <c r="C2452">
        <v>228.5</v>
      </c>
      <c r="D2452">
        <f>-2444545 -4869703</f>
        <v>-7314248</v>
      </c>
      <c r="E2452" t="s">
        <v>10</v>
      </c>
      <c r="F2452" t="s">
        <v>11</v>
      </c>
      <c r="G2452" s="1">
        <v>-2444545</v>
      </c>
      <c r="H2452" s="1">
        <v>-4869703</v>
      </c>
    </row>
    <row r="2453" spans="1:8" x14ac:dyDescent="0.25">
      <c r="A2453" t="s">
        <v>8</v>
      </c>
      <c r="B2453" t="s">
        <v>9</v>
      </c>
      <c r="C2453">
        <v>228.51</v>
      </c>
      <c r="D2453">
        <f>-2444546 -4869704</f>
        <v>-7314250</v>
      </c>
      <c r="E2453" t="s">
        <v>10</v>
      </c>
      <c r="F2453" t="s">
        <v>11</v>
      </c>
      <c r="G2453" s="1">
        <v>-2444546</v>
      </c>
      <c r="H2453" s="1">
        <v>-4869704</v>
      </c>
    </row>
    <row r="2454" spans="1:8" x14ac:dyDescent="0.25">
      <c r="A2454" t="s">
        <v>8</v>
      </c>
      <c r="B2454" t="s">
        <v>9</v>
      </c>
      <c r="C2454">
        <v>228.52</v>
      </c>
      <c r="D2454">
        <f>-2444579 -4869715</f>
        <v>-7314294</v>
      </c>
      <c r="E2454" t="s">
        <v>10</v>
      </c>
      <c r="F2454" t="s">
        <v>11</v>
      </c>
      <c r="G2454" s="1">
        <v>-2444579</v>
      </c>
      <c r="H2454" s="1">
        <v>-4869715</v>
      </c>
    </row>
    <row r="2455" spans="1:8" x14ac:dyDescent="0.25">
      <c r="A2455" t="s">
        <v>8</v>
      </c>
      <c r="B2455" t="s">
        <v>9</v>
      </c>
      <c r="C2455">
        <v>228.53</v>
      </c>
      <c r="D2455">
        <f>-244458 -4869715</f>
        <v>-5114173</v>
      </c>
      <c r="E2455" t="s">
        <v>10</v>
      </c>
      <c r="F2455" t="s">
        <v>11</v>
      </c>
      <c r="G2455" s="1">
        <v>-244458</v>
      </c>
      <c r="H2455" s="1">
        <v>-4869715</v>
      </c>
    </row>
    <row r="2456" spans="1:8" x14ac:dyDescent="0.25">
      <c r="A2456" t="s">
        <v>8</v>
      </c>
      <c r="B2456" t="s">
        <v>9</v>
      </c>
      <c r="C2456">
        <v>228.54</v>
      </c>
      <c r="D2456">
        <f>-2444655 -4869768</f>
        <v>-7314423</v>
      </c>
      <c r="E2456" t="s">
        <v>10</v>
      </c>
      <c r="F2456" t="s">
        <v>11</v>
      </c>
      <c r="G2456" s="1">
        <v>-2444655</v>
      </c>
      <c r="H2456" s="1">
        <v>-4869768</v>
      </c>
    </row>
    <row r="2457" spans="1:8" x14ac:dyDescent="0.25">
      <c r="A2457" t="s">
        <v>8</v>
      </c>
      <c r="B2457" t="s">
        <v>9</v>
      </c>
      <c r="C2457">
        <v>228.55</v>
      </c>
      <c r="D2457">
        <f>-2444656 -4869768</f>
        <v>-7314424</v>
      </c>
      <c r="E2457" t="s">
        <v>10</v>
      </c>
      <c r="F2457" t="s">
        <v>11</v>
      </c>
      <c r="G2457" s="1">
        <v>-2444656</v>
      </c>
      <c r="H2457" s="1">
        <v>-4869768</v>
      </c>
    </row>
    <row r="2458" spans="1:8" x14ac:dyDescent="0.25">
      <c r="A2458" t="s">
        <v>8</v>
      </c>
      <c r="B2458" t="s">
        <v>9</v>
      </c>
      <c r="C2458">
        <v>228.56</v>
      </c>
      <c r="D2458">
        <f>-244467 -4869779</f>
        <v>-5114246</v>
      </c>
      <c r="E2458" t="s">
        <v>10</v>
      </c>
      <c r="F2458" t="s">
        <v>11</v>
      </c>
      <c r="G2458" s="1">
        <v>-244467</v>
      </c>
      <c r="H2458" s="1">
        <v>-4869779</v>
      </c>
    </row>
    <row r="2459" spans="1:8" x14ac:dyDescent="0.25">
      <c r="A2459" t="s">
        <v>8</v>
      </c>
      <c r="B2459" t="s">
        <v>9</v>
      </c>
      <c r="C2459">
        <v>228.57</v>
      </c>
      <c r="D2459">
        <f>-2444671 -4869779</f>
        <v>-7314450</v>
      </c>
      <c r="E2459" t="s">
        <v>10</v>
      </c>
      <c r="F2459" t="s">
        <v>11</v>
      </c>
      <c r="G2459" s="1">
        <v>-2444671</v>
      </c>
      <c r="H2459" s="1">
        <v>-4869779</v>
      </c>
    </row>
    <row r="2460" spans="1:8" x14ac:dyDescent="0.25">
      <c r="A2460" t="s">
        <v>8</v>
      </c>
      <c r="B2460" t="s">
        <v>9</v>
      </c>
      <c r="C2460">
        <v>228.58</v>
      </c>
      <c r="D2460">
        <f>-2444693 -4869798</f>
        <v>-7314491</v>
      </c>
      <c r="E2460" t="s">
        <v>10</v>
      </c>
      <c r="F2460" t="s">
        <v>11</v>
      </c>
      <c r="G2460" s="1">
        <v>-2444693</v>
      </c>
      <c r="H2460" s="1">
        <v>-4869798</v>
      </c>
    </row>
    <row r="2461" spans="1:8" x14ac:dyDescent="0.25">
      <c r="A2461" t="s">
        <v>8</v>
      </c>
      <c r="B2461" t="s">
        <v>9</v>
      </c>
      <c r="C2461">
        <v>228.59</v>
      </c>
      <c r="D2461">
        <f>-2444707 -4869818</f>
        <v>-7314525</v>
      </c>
      <c r="E2461" t="s">
        <v>10</v>
      </c>
      <c r="F2461" t="s">
        <v>11</v>
      </c>
      <c r="G2461" s="1">
        <v>-2444707</v>
      </c>
      <c r="H2461" s="1">
        <v>-4869818</v>
      </c>
    </row>
    <row r="2462" spans="1:8" x14ac:dyDescent="0.25">
      <c r="A2462" t="s">
        <v>8</v>
      </c>
      <c r="B2462" t="s">
        <v>9</v>
      </c>
      <c r="C2462">
        <v>228.6</v>
      </c>
      <c r="D2462">
        <f>-2444717 -486984</f>
        <v>-2931701</v>
      </c>
      <c r="E2462" t="s">
        <v>10</v>
      </c>
      <c r="F2462" t="s">
        <v>11</v>
      </c>
      <c r="G2462" s="1">
        <v>-2444717</v>
      </c>
      <c r="H2462" s="1">
        <v>-486984</v>
      </c>
    </row>
    <row r="2463" spans="1:8" x14ac:dyDescent="0.25">
      <c r="A2463" t="s">
        <v>8</v>
      </c>
      <c r="B2463" t="s">
        <v>9</v>
      </c>
      <c r="C2463">
        <v>228.61</v>
      </c>
      <c r="D2463">
        <f>-2444723 -4869874</f>
        <v>-7314597</v>
      </c>
      <c r="E2463" t="s">
        <v>10</v>
      </c>
      <c r="F2463" t="s">
        <v>11</v>
      </c>
      <c r="G2463" s="1">
        <v>-2444723</v>
      </c>
      <c r="H2463" s="1">
        <v>-4869874</v>
      </c>
    </row>
    <row r="2464" spans="1:8" x14ac:dyDescent="0.25">
      <c r="A2464" t="s">
        <v>8</v>
      </c>
      <c r="B2464" t="s">
        <v>9</v>
      </c>
      <c r="C2464">
        <v>228.62</v>
      </c>
      <c r="D2464">
        <f>-2444724 -4869876</f>
        <v>-7314600</v>
      </c>
      <c r="E2464" t="s">
        <v>10</v>
      </c>
      <c r="F2464" t="s">
        <v>11</v>
      </c>
      <c r="G2464" s="1">
        <v>-2444724</v>
      </c>
      <c r="H2464" s="1">
        <v>-4869876</v>
      </c>
    </row>
    <row r="2465" spans="1:8" x14ac:dyDescent="0.25">
      <c r="A2465" t="s">
        <v>8</v>
      </c>
      <c r="B2465" t="s">
        <v>9</v>
      </c>
      <c r="C2465">
        <v>228.63</v>
      </c>
      <c r="D2465">
        <f>-2444726 -4869915</f>
        <v>-7314641</v>
      </c>
      <c r="E2465" t="s">
        <v>10</v>
      </c>
      <c r="F2465" t="s">
        <v>11</v>
      </c>
      <c r="G2465" s="1">
        <v>-2444726</v>
      </c>
      <c r="H2465" s="1">
        <v>-4869915</v>
      </c>
    </row>
    <row r="2466" spans="1:8" x14ac:dyDescent="0.25">
      <c r="A2466" t="s">
        <v>8</v>
      </c>
      <c r="B2466" t="s">
        <v>9</v>
      </c>
      <c r="C2466">
        <v>228.64</v>
      </c>
      <c r="D2466">
        <f>-2444727 -4869916</f>
        <v>-7314643</v>
      </c>
      <c r="E2466" t="s">
        <v>10</v>
      </c>
      <c r="F2466" t="s">
        <v>11</v>
      </c>
      <c r="G2466" s="1">
        <v>-2444727</v>
      </c>
      <c r="H2466" s="1">
        <v>-4869916</v>
      </c>
    </row>
    <row r="2467" spans="1:8" x14ac:dyDescent="0.25">
      <c r="A2467" t="s">
        <v>8</v>
      </c>
      <c r="B2467" t="s">
        <v>9</v>
      </c>
      <c r="C2467">
        <v>228.65</v>
      </c>
      <c r="D2467">
        <f>-2444734 -4870056</f>
        <v>-7314790</v>
      </c>
      <c r="E2467" t="s">
        <v>10</v>
      </c>
      <c r="F2467" t="s">
        <v>11</v>
      </c>
      <c r="G2467" s="1">
        <v>-2444734</v>
      </c>
      <c r="H2467" s="1">
        <v>-4870056</v>
      </c>
    </row>
    <row r="2468" spans="1:8" x14ac:dyDescent="0.25">
      <c r="A2468" t="s">
        <v>8</v>
      </c>
      <c r="B2468" t="s">
        <v>9</v>
      </c>
      <c r="C2468">
        <v>228.66</v>
      </c>
      <c r="D2468">
        <f>-2444746 -4870208</f>
        <v>-7314954</v>
      </c>
      <c r="E2468" t="s">
        <v>10</v>
      </c>
      <c r="F2468" t="s">
        <v>11</v>
      </c>
      <c r="G2468" s="1">
        <v>-2444746</v>
      </c>
      <c r="H2468" s="1">
        <v>-4870208</v>
      </c>
    </row>
    <row r="2469" spans="1:8" x14ac:dyDescent="0.25">
      <c r="A2469" t="s">
        <v>8</v>
      </c>
      <c r="B2469" t="s">
        <v>9</v>
      </c>
      <c r="C2469">
        <v>228.67</v>
      </c>
      <c r="D2469">
        <f>-2444747 -4870239</f>
        <v>-7314986</v>
      </c>
      <c r="E2469" t="s">
        <v>10</v>
      </c>
      <c r="F2469" t="s">
        <v>11</v>
      </c>
      <c r="G2469" s="1">
        <v>-2444747</v>
      </c>
      <c r="H2469" s="1">
        <v>-4870239</v>
      </c>
    </row>
    <row r="2470" spans="1:8" x14ac:dyDescent="0.25">
      <c r="A2470" t="s">
        <v>8</v>
      </c>
      <c r="B2470" t="s">
        <v>9</v>
      </c>
      <c r="C2470">
        <v>228.68</v>
      </c>
      <c r="D2470">
        <f>-2444745 -4870256</f>
        <v>-7315001</v>
      </c>
      <c r="E2470" t="s">
        <v>10</v>
      </c>
      <c r="F2470" t="s">
        <v>11</v>
      </c>
      <c r="G2470" s="1">
        <v>-2444745</v>
      </c>
      <c r="H2470" s="1">
        <v>-4870256</v>
      </c>
    </row>
    <row r="2471" spans="1:8" x14ac:dyDescent="0.25">
      <c r="A2471" t="s">
        <v>8</v>
      </c>
      <c r="B2471" t="s">
        <v>9</v>
      </c>
      <c r="C2471">
        <v>228.69</v>
      </c>
      <c r="D2471">
        <f>-2444741 -4870273</f>
        <v>-7315014</v>
      </c>
      <c r="E2471" t="s">
        <v>10</v>
      </c>
      <c r="F2471" t="s">
        <v>11</v>
      </c>
      <c r="G2471" s="1">
        <v>-2444741</v>
      </c>
      <c r="H2471" s="1">
        <v>-4870273</v>
      </c>
    </row>
    <row r="2472" spans="1:8" x14ac:dyDescent="0.25">
      <c r="A2472" t="s">
        <v>8</v>
      </c>
      <c r="B2472" t="s">
        <v>9</v>
      </c>
      <c r="C2472">
        <v>228.7</v>
      </c>
      <c r="D2472">
        <f>-2444736 -4870289</f>
        <v>-7315025</v>
      </c>
      <c r="E2472" t="s">
        <v>10</v>
      </c>
      <c r="F2472" t="s">
        <v>11</v>
      </c>
      <c r="G2472" s="1">
        <v>-2444736</v>
      </c>
      <c r="H2472" s="1">
        <v>-4870289</v>
      </c>
    </row>
    <row r="2473" spans="1:8" x14ac:dyDescent="0.25">
      <c r="A2473" t="s">
        <v>8</v>
      </c>
      <c r="B2473" t="s">
        <v>9</v>
      </c>
      <c r="C2473">
        <v>228.71</v>
      </c>
      <c r="D2473">
        <f>-2444718 -4870319</f>
        <v>-7315037</v>
      </c>
      <c r="E2473" t="s">
        <v>10</v>
      </c>
      <c r="F2473" t="s">
        <v>11</v>
      </c>
      <c r="G2473" s="1">
        <v>-2444718</v>
      </c>
      <c r="H2473" s="1">
        <v>-4870319</v>
      </c>
    </row>
    <row r="2474" spans="1:8" x14ac:dyDescent="0.25">
      <c r="A2474" t="s">
        <v>8</v>
      </c>
      <c r="B2474" t="s">
        <v>9</v>
      </c>
      <c r="C2474">
        <v>228.72</v>
      </c>
      <c r="D2474">
        <f>-2444613 -4870451</f>
        <v>-7315064</v>
      </c>
      <c r="E2474" t="s">
        <v>10</v>
      </c>
      <c r="F2474" t="s">
        <v>11</v>
      </c>
      <c r="G2474" s="1">
        <v>-2444613</v>
      </c>
      <c r="H2474" s="1">
        <v>-4870451</v>
      </c>
    </row>
    <row r="2475" spans="1:8" x14ac:dyDescent="0.25">
      <c r="A2475" t="s">
        <v>8</v>
      </c>
      <c r="B2475" t="s">
        <v>9</v>
      </c>
      <c r="C2475">
        <v>228.73</v>
      </c>
      <c r="D2475">
        <f>-2444601 -4870474</f>
        <v>-7315075</v>
      </c>
      <c r="E2475" t="s">
        <v>10</v>
      </c>
      <c r="F2475" t="s">
        <v>11</v>
      </c>
      <c r="G2475" s="1">
        <v>-2444601</v>
      </c>
      <c r="H2475" s="1">
        <v>-4870474</v>
      </c>
    </row>
    <row r="2476" spans="1:8" x14ac:dyDescent="0.25">
      <c r="A2476" t="s">
        <v>8</v>
      </c>
      <c r="B2476" t="s">
        <v>9</v>
      </c>
      <c r="C2476">
        <v>228.74</v>
      </c>
      <c r="D2476">
        <f>-2444596 -487049</f>
        <v>-2931645</v>
      </c>
      <c r="E2476" t="s">
        <v>10</v>
      </c>
      <c r="F2476" t="s">
        <v>11</v>
      </c>
      <c r="G2476" s="1">
        <v>-2444596</v>
      </c>
      <c r="H2476" s="1">
        <v>-487049</v>
      </c>
    </row>
    <row r="2477" spans="1:8" x14ac:dyDescent="0.25">
      <c r="A2477" t="s">
        <v>8</v>
      </c>
      <c r="B2477" t="s">
        <v>9</v>
      </c>
      <c r="C2477">
        <v>228.75</v>
      </c>
      <c r="D2477">
        <f>-2444594 -4870507</f>
        <v>-7315101</v>
      </c>
      <c r="E2477" t="s">
        <v>10</v>
      </c>
      <c r="F2477" t="s">
        <v>11</v>
      </c>
      <c r="G2477" s="1">
        <v>-2444594</v>
      </c>
      <c r="H2477" s="1">
        <v>-4870507</v>
      </c>
    </row>
    <row r="2478" spans="1:8" x14ac:dyDescent="0.25">
      <c r="A2478" t="s">
        <v>8</v>
      </c>
      <c r="B2478" t="s">
        <v>9</v>
      </c>
      <c r="C2478">
        <v>228.76</v>
      </c>
      <c r="D2478">
        <f>-2444594 -4870532</f>
        <v>-7315126</v>
      </c>
      <c r="E2478" t="s">
        <v>10</v>
      </c>
      <c r="F2478" t="s">
        <v>11</v>
      </c>
      <c r="G2478" s="1">
        <v>-2444594</v>
      </c>
      <c r="H2478" s="1">
        <v>-4870532</v>
      </c>
    </row>
    <row r="2479" spans="1:8" x14ac:dyDescent="0.25">
      <c r="A2479" t="s">
        <v>8</v>
      </c>
      <c r="B2479" t="s">
        <v>9</v>
      </c>
      <c r="C2479">
        <v>228.77</v>
      </c>
      <c r="D2479">
        <f>-2444608 -4870663</f>
        <v>-7315271</v>
      </c>
      <c r="E2479" t="s">
        <v>10</v>
      </c>
      <c r="F2479" t="s">
        <v>11</v>
      </c>
      <c r="G2479" s="1">
        <v>-2444608</v>
      </c>
      <c r="H2479" s="1">
        <v>-4870663</v>
      </c>
    </row>
    <row r="2480" spans="1:8" x14ac:dyDescent="0.25">
      <c r="A2480" t="s">
        <v>8</v>
      </c>
      <c r="B2480" t="s">
        <v>9</v>
      </c>
      <c r="C2480">
        <v>228.78</v>
      </c>
      <c r="D2480">
        <f>-2444608 -4870668</f>
        <v>-7315276</v>
      </c>
      <c r="E2480" t="s">
        <v>10</v>
      </c>
      <c r="F2480" t="s">
        <v>11</v>
      </c>
      <c r="G2480" s="1">
        <v>-2444608</v>
      </c>
      <c r="H2480" s="1">
        <v>-4870668</v>
      </c>
    </row>
    <row r="2481" spans="1:8" x14ac:dyDescent="0.25">
      <c r="A2481" t="s">
        <v>8</v>
      </c>
      <c r="B2481" t="s">
        <v>9</v>
      </c>
      <c r="C2481">
        <v>228.79</v>
      </c>
      <c r="D2481">
        <f>-2444625 -4870842</f>
        <v>-7315467</v>
      </c>
      <c r="E2481" t="s">
        <v>10</v>
      </c>
      <c r="F2481" t="s">
        <v>11</v>
      </c>
      <c r="G2481" s="1">
        <v>-2444625</v>
      </c>
      <c r="H2481" s="1">
        <v>-4870842</v>
      </c>
    </row>
    <row r="2482" spans="1:8" x14ac:dyDescent="0.25">
      <c r="A2482" t="s">
        <v>8</v>
      </c>
      <c r="B2482" t="s">
        <v>9</v>
      </c>
      <c r="C2482">
        <v>228.8</v>
      </c>
      <c r="D2482">
        <f>-2444634 -4870881</f>
        <v>-7315515</v>
      </c>
      <c r="E2482" t="s">
        <v>10</v>
      </c>
      <c r="F2482" t="s">
        <v>11</v>
      </c>
      <c r="G2482" s="1">
        <v>-2444634</v>
      </c>
      <c r="H2482" s="1">
        <v>-4870881</v>
      </c>
    </row>
    <row r="2483" spans="1:8" x14ac:dyDescent="0.25">
      <c r="A2483" t="s">
        <v>8</v>
      </c>
      <c r="B2483" t="s">
        <v>9</v>
      </c>
      <c r="C2483">
        <v>228.81</v>
      </c>
      <c r="D2483">
        <f>-2444661 -4870946</f>
        <v>-7315607</v>
      </c>
      <c r="E2483" t="s">
        <v>10</v>
      </c>
      <c r="F2483" t="s">
        <v>11</v>
      </c>
      <c r="G2483" s="1">
        <v>-2444661</v>
      </c>
      <c r="H2483" s="1">
        <v>-4870946</v>
      </c>
    </row>
    <row r="2484" spans="1:8" x14ac:dyDescent="0.25">
      <c r="A2484" t="s">
        <v>8</v>
      </c>
      <c r="B2484" t="s">
        <v>9</v>
      </c>
      <c r="C2484">
        <v>228.82</v>
      </c>
      <c r="D2484">
        <f>-2444736 -4871104</f>
        <v>-7315840</v>
      </c>
      <c r="E2484" t="s">
        <v>10</v>
      </c>
      <c r="F2484" t="s">
        <v>11</v>
      </c>
      <c r="G2484" s="1">
        <v>-2444736</v>
      </c>
      <c r="H2484" s="1">
        <v>-4871104</v>
      </c>
    </row>
    <row r="2485" spans="1:8" x14ac:dyDescent="0.25">
      <c r="A2485" t="s">
        <v>8</v>
      </c>
      <c r="B2485" t="s">
        <v>9</v>
      </c>
      <c r="C2485">
        <v>228.83</v>
      </c>
      <c r="D2485">
        <f>-2444742 -4871113</f>
        <v>-7315855</v>
      </c>
      <c r="E2485" t="s">
        <v>10</v>
      </c>
      <c r="F2485" t="s">
        <v>11</v>
      </c>
      <c r="G2485" s="1">
        <v>-2444742</v>
      </c>
      <c r="H2485" s="1">
        <v>-4871113</v>
      </c>
    </row>
    <row r="2486" spans="1:8" x14ac:dyDescent="0.25">
      <c r="A2486" t="s">
        <v>8</v>
      </c>
      <c r="B2486" t="s">
        <v>9</v>
      </c>
      <c r="C2486">
        <v>228.84</v>
      </c>
      <c r="D2486">
        <f>-244475 -487112</f>
        <v>-731587</v>
      </c>
      <c r="E2486" t="s">
        <v>10</v>
      </c>
      <c r="F2486" t="s">
        <v>11</v>
      </c>
      <c r="G2486" s="1">
        <v>-244475</v>
      </c>
      <c r="H2486" s="1">
        <v>-487112</v>
      </c>
    </row>
    <row r="2487" spans="1:8" x14ac:dyDescent="0.25">
      <c r="A2487" t="s">
        <v>8</v>
      </c>
      <c r="B2487" t="s">
        <v>9</v>
      </c>
      <c r="C2487">
        <v>228.85</v>
      </c>
      <c r="D2487">
        <f>-2444777 -487114</f>
        <v>-2931891</v>
      </c>
      <c r="E2487" t="s">
        <v>10</v>
      </c>
      <c r="F2487" t="s">
        <v>11</v>
      </c>
      <c r="G2487" s="1">
        <v>-2444777</v>
      </c>
      <c r="H2487" s="1">
        <v>-487114</v>
      </c>
    </row>
    <row r="2488" spans="1:8" x14ac:dyDescent="0.25">
      <c r="A2488" t="s">
        <v>8</v>
      </c>
      <c r="B2488" t="s">
        <v>9</v>
      </c>
      <c r="C2488">
        <v>228.86</v>
      </c>
      <c r="D2488">
        <f>-2444898 -4871222</f>
        <v>-7316120</v>
      </c>
      <c r="E2488" t="s">
        <v>10</v>
      </c>
      <c r="F2488" t="s">
        <v>11</v>
      </c>
      <c r="G2488" s="1">
        <v>-2444898</v>
      </c>
      <c r="H2488" s="1">
        <v>-4871222</v>
      </c>
    </row>
    <row r="2489" spans="1:8" x14ac:dyDescent="0.25">
      <c r="A2489" t="s">
        <v>8</v>
      </c>
      <c r="B2489" t="s">
        <v>9</v>
      </c>
      <c r="C2489">
        <v>228.87</v>
      </c>
      <c r="D2489">
        <f>-2444918 -4871239</f>
        <v>-7316157</v>
      </c>
      <c r="E2489" t="s">
        <v>10</v>
      </c>
      <c r="F2489" t="s">
        <v>11</v>
      </c>
      <c r="G2489" s="1">
        <v>-2444918</v>
      </c>
      <c r="H2489" s="1">
        <v>-4871239</v>
      </c>
    </row>
    <row r="2490" spans="1:8" x14ac:dyDescent="0.25">
      <c r="A2490" t="s">
        <v>8</v>
      </c>
      <c r="B2490" t="s">
        <v>9</v>
      </c>
      <c r="C2490">
        <v>228.88</v>
      </c>
      <c r="D2490">
        <f>-2444928 -4871253</f>
        <v>-7316181</v>
      </c>
      <c r="E2490" t="s">
        <v>10</v>
      </c>
      <c r="F2490" t="s">
        <v>11</v>
      </c>
      <c r="G2490" s="1">
        <v>-2444928</v>
      </c>
      <c r="H2490" s="1">
        <v>-4871253</v>
      </c>
    </row>
    <row r="2491" spans="1:8" x14ac:dyDescent="0.25">
      <c r="A2491" t="s">
        <v>8</v>
      </c>
      <c r="B2491" t="s">
        <v>9</v>
      </c>
      <c r="C2491">
        <v>228.89</v>
      </c>
      <c r="D2491">
        <f>-2444937 -4871272</f>
        <v>-7316209</v>
      </c>
      <c r="E2491" t="s">
        <v>10</v>
      </c>
      <c r="F2491" t="s">
        <v>11</v>
      </c>
      <c r="G2491" s="1">
        <v>-2444937</v>
      </c>
      <c r="H2491" s="1">
        <v>-4871272</v>
      </c>
    </row>
    <row r="2492" spans="1:8" x14ac:dyDescent="0.25">
      <c r="A2492" t="s">
        <v>8</v>
      </c>
      <c r="B2492" t="s">
        <v>9</v>
      </c>
      <c r="C2492">
        <v>228.9</v>
      </c>
      <c r="D2492">
        <f>-2444949 -4871324</f>
        <v>-7316273</v>
      </c>
      <c r="E2492" t="s">
        <v>10</v>
      </c>
      <c r="F2492" t="s">
        <v>11</v>
      </c>
      <c r="G2492" s="1">
        <v>-2444949</v>
      </c>
      <c r="H2492" s="1">
        <v>-4871324</v>
      </c>
    </row>
    <row r="2493" spans="1:8" x14ac:dyDescent="0.25">
      <c r="A2493" t="s">
        <v>8</v>
      </c>
      <c r="B2493" t="s">
        <v>9</v>
      </c>
      <c r="C2493">
        <v>228.91</v>
      </c>
      <c r="D2493">
        <f>-2444957 -4871367</f>
        <v>-7316324</v>
      </c>
      <c r="E2493" t="s">
        <v>10</v>
      </c>
      <c r="F2493" t="s">
        <v>11</v>
      </c>
      <c r="G2493" s="1">
        <v>-2444957</v>
      </c>
      <c r="H2493" s="1">
        <v>-4871367</v>
      </c>
    </row>
    <row r="2494" spans="1:8" x14ac:dyDescent="0.25">
      <c r="A2494" t="s">
        <v>8</v>
      </c>
      <c r="B2494" t="s">
        <v>9</v>
      </c>
      <c r="C2494">
        <v>228.92</v>
      </c>
      <c r="D2494">
        <f>-2444972 -4871394</f>
        <v>-7316366</v>
      </c>
      <c r="E2494" t="s">
        <v>10</v>
      </c>
      <c r="F2494" t="s">
        <v>11</v>
      </c>
      <c r="G2494" s="1">
        <v>-2444972</v>
      </c>
      <c r="H2494" s="1">
        <v>-4871394</v>
      </c>
    </row>
    <row r="2495" spans="1:8" x14ac:dyDescent="0.25">
      <c r="A2495" t="s">
        <v>8</v>
      </c>
      <c r="B2495" t="s">
        <v>9</v>
      </c>
      <c r="C2495">
        <v>228.93</v>
      </c>
      <c r="D2495">
        <f>-2445105 -4871579</f>
        <v>-7316684</v>
      </c>
      <c r="E2495" t="s">
        <v>10</v>
      </c>
      <c r="F2495" t="s">
        <v>11</v>
      </c>
      <c r="G2495" s="1">
        <v>-2445105</v>
      </c>
      <c r="H2495" s="1">
        <v>-4871579</v>
      </c>
    </row>
    <row r="2496" spans="1:8" x14ac:dyDescent="0.25">
      <c r="A2496" t="s">
        <v>8</v>
      </c>
      <c r="B2496" t="s">
        <v>9</v>
      </c>
      <c r="C2496">
        <v>228.94</v>
      </c>
      <c r="D2496">
        <f>-2445115 -4871587</f>
        <v>-7316702</v>
      </c>
      <c r="E2496" t="s">
        <v>10</v>
      </c>
      <c r="F2496" t="s">
        <v>11</v>
      </c>
      <c r="G2496" s="1">
        <v>-2445115</v>
      </c>
      <c r="H2496" s="1">
        <v>-4871587</v>
      </c>
    </row>
    <row r="2497" spans="1:8" x14ac:dyDescent="0.25">
      <c r="A2497" t="s">
        <v>8</v>
      </c>
      <c r="B2497" t="s">
        <v>9</v>
      </c>
      <c r="C2497">
        <v>228.95</v>
      </c>
      <c r="D2497">
        <f>-2445127 -4871593</f>
        <v>-7316720</v>
      </c>
      <c r="E2497" t="s">
        <v>10</v>
      </c>
      <c r="F2497" t="s">
        <v>11</v>
      </c>
      <c r="G2497" s="1">
        <v>-2445127</v>
      </c>
      <c r="H2497" s="1">
        <v>-4871593</v>
      </c>
    </row>
    <row r="2498" spans="1:8" x14ac:dyDescent="0.25">
      <c r="A2498" t="s">
        <v>8</v>
      </c>
      <c r="B2498" t="s">
        <v>9</v>
      </c>
      <c r="C2498">
        <v>228.96</v>
      </c>
      <c r="D2498">
        <f>-2445127 -4871594</f>
        <v>-7316721</v>
      </c>
      <c r="E2498" t="s">
        <v>10</v>
      </c>
      <c r="F2498" t="s">
        <v>11</v>
      </c>
      <c r="G2498" s="1">
        <v>-2445127</v>
      </c>
      <c r="H2498" s="1">
        <v>-4871594</v>
      </c>
    </row>
    <row r="2499" spans="1:8" x14ac:dyDescent="0.25">
      <c r="A2499" t="s">
        <v>8</v>
      </c>
      <c r="B2499" t="s">
        <v>9</v>
      </c>
      <c r="C2499">
        <v>228.97</v>
      </c>
      <c r="D2499">
        <f>-2445159 -4871606</f>
        <v>-7316765</v>
      </c>
      <c r="E2499" t="s">
        <v>10</v>
      </c>
      <c r="F2499" t="s">
        <v>11</v>
      </c>
      <c r="G2499" s="1">
        <v>-2445159</v>
      </c>
      <c r="H2499" s="1">
        <v>-4871606</v>
      </c>
    </row>
    <row r="2500" spans="1:8" x14ac:dyDescent="0.25">
      <c r="A2500" t="s">
        <v>8</v>
      </c>
      <c r="B2500" t="s">
        <v>9</v>
      </c>
      <c r="C2500">
        <v>228.98</v>
      </c>
      <c r="D2500">
        <f>-2445161 -4871606</f>
        <v>-7316767</v>
      </c>
      <c r="E2500" t="s">
        <v>10</v>
      </c>
      <c r="F2500" t="s">
        <v>11</v>
      </c>
      <c r="G2500" s="1">
        <v>-2445161</v>
      </c>
      <c r="H2500" s="1">
        <v>-4871606</v>
      </c>
    </row>
    <row r="2501" spans="1:8" x14ac:dyDescent="0.25">
      <c r="A2501" t="s">
        <v>8</v>
      </c>
      <c r="B2501" t="s">
        <v>9</v>
      </c>
      <c r="C2501">
        <v>228.99</v>
      </c>
      <c r="D2501">
        <f>-2445294 -4871651</f>
        <v>-7316945</v>
      </c>
      <c r="E2501" t="s">
        <v>10</v>
      </c>
      <c r="F2501" t="s">
        <v>11</v>
      </c>
      <c r="G2501" s="1">
        <v>-2445294</v>
      </c>
      <c r="H2501" s="1">
        <v>-4871651</v>
      </c>
    </row>
    <row r="2502" spans="1:8" x14ac:dyDescent="0.25">
      <c r="A2502" t="s">
        <v>8</v>
      </c>
      <c r="B2502" t="s">
        <v>9</v>
      </c>
      <c r="C2502">
        <v>229</v>
      </c>
      <c r="D2502">
        <f>-2445299 -4871652</f>
        <v>-7316951</v>
      </c>
      <c r="E2502" t="s">
        <v>10</v>
      </c>
      <c r="F2502" t="s">
        <v>11</v>
      </c>
      <c r="G2502" s="1">
        <v>-2445299</v>
      </c>
      <c r="H2502" s="1">
        <v>-4871652</v>
      </c>
    </row>
    <row r="2503" spans="1:8" x14ac:dyDescent="0.25">
      <c r="A2503" t="s">
        <v>8</v>
      </c>
      <c r="B2503" t="s">
        <v>9</v>
      </c>
      <c r="C2503">
        <v>229.01</v>
      </c>
      <c r="D2503">
        <f>-2445362 -4871674</f>
        <v>-7317036</v>
      </c>
      <c r="E2503" t="s">
        <v>10</v>
      </c>
      <c r="F2503" t="s">
        <v>11</v>
      </c>
      <c r="G2503" s="1">
        <v>-2445362</v>
      </c>
      <c r="H2503" s="1">
        <v>-4871674</v>
      </c>
    </row>
    <row r="2504" spans="1:8" x14ac:dyDescent="0.25">
      <c r="A2504" t="s">
        <v>8</v>
      </c>
      <c r="B2504" t="s">
        <v>9</v>
      </c>
      <c r="C2504">
        <v>229.02</v>
      </c>
      <c r="D2504">
        <f>-2445385 -4871686</f>
        <v>-7317071</v>
      </c>
      <c r="E2504" t="s">
        <v>10</v>
      </c>
      <c r="F2504" t="s">
        <v>11</v>
      </c>
      <c r="G2504" s="1">
        <v>-2445385</v>
      </c>
      <c r="H2504" s="1">
        <v>-4871686</v>
      </c>
    </row>
    <row r="2505" spans="1:8" x14ac:dyDescent="0.25">
      <c r="A2505" t="s">
        <v>8</v>
      </c>
      <c r="B2505" t="s">
        <v>9</v>
      </c>
      <c r="C2505">
        <v>229.03</v>
      </c>
      <c r="D2505">
        <f>-2445408 -4871708</f>
        <v>-7317116</v>
      </c>
      <c r="E2505" t="s">
        <v>10</v>
      </c>
      <c r="F2505" t="s">
        <v>11</v>
      </c>
      <c r="G2505" s="1">
        <v>-2445408</v>
      </c>
      <c r="H2505" s="1">
        <v>-4871708</v>
      </c>
    </row>
    <row r="2506" spans="1:8" x14ac:dyDescent="0.25">
      <c r="A2506" t="s">
        <v>8</v>
      </c>
      <c r="B2506" t="s">
        <v>9</v>
      </c>
      <c r="C2506">
        <v>229.04</v>
      </c>
      <c r="D2506">
        <f>-2445408 -4871709</f>
        <v>-7317117</v>
      </c>
      <c r="E2506" t="s">
        <v>10</v>
      </c>
      <c r="F2506" t="s">
        <v>11</v>
      </c>
      <c r="G2506" s="1">
        <v>-2445408</v>
      </c>
      <c r="H2506" s="1">
        <v>-4871709</v>
      </c>
    </row>
    <row r="2507" spans="1:8" x14ac:dyDescent="0.25">
      <c r="A2507" t="s">
        <v>8</v>
      </c>
      <c r="B2507" t="s">
        <v>9</v>
      </c>
      <c r="C2507">
        <v>229.05</v>
      </c>
      <c r="D2507">
        <f>-2445412 -4871716</f>
        <v>-7317128</v>
      </c>
      <c r="E2507" t="s">
        <v>10</v>
      </c>
      <c r="F2507" t="s">
        <v>11</v>
      </c>
      <c r="G2507" s="1">
        <v>-2445412</v>
      </c>
      <c r="H2507" s="1">
        <v>-4871716</v>
      </c>
    </row>
    <row r="2508" spans="1:8" x14ac:dyDescent="0.25">
      <c r="A2508" t="s">
        <v>8</v>
      </c>
      <c r="B2508" t="s">
        <v>9</v>
      </c>
      <c r="C2508">
        <v>229.06</v>
      </c>
      <c r="D2508">
        <f>-2445449 -48718</f>
        <v>-2494167</v>
      </c>
      <c r="E2508" t="s">
        <v>10</v>
      </c>
      <c r="F2508" t="s">
        <v>11</v>
      </c>
      <c r="G2508" s="1">
        <v>-2445449</v>
      </c>
      <c r="H2508" s="1">
        <v>-48718</v>
      </c>
    </row>
    <row r="2509" spans="1:8" x14ac:dyDescent="0.25">
      <c r="A2509" t="s">
        <v>8</v>
      </c>
      <c r="B2509" t="s">
        <v>9</v>
      </c>
      <c r="C2509">
        <v>229.07</v>
      </c>
      <c r="D2509">
        <f>-244547 -4871854</f>
        <v>-5116401</v>
      </c>
      <c r="E2509" t="s">
        <v>10</v>
      </c>
      <c r="F2509" t="s">
        <v>11</v>
      </c>
      <c r="G2509" s="1">
        <v>-244547</v>
      </c>
      <c r="H2509" s="1">
        <v>-4871854</v>
      </c>
    </row>
    <row r="2510" spans="1:8" x14ac:dyDescent="0.25">
      <c r="A2510" t="s">
        <v>8</v>
      </c>
      <c r="B2510" t="s">
        <v>9</v>
      </c>
      <c r="C2510">
        <v>229.08</v>
      </c>
      <c r="D2510">
        <f>-2445493 -4871929</f>
        <v>-7317422</v>
      </c>
      <c r="E2510" t="s">
        <v>10</v>
      </c>
      <c r="F2510" t="s">
        <v>11</v>
      </c>
      <c r="G2510" s="1">
        <v>-2445493</v>
      </c>
      <c r="H2510" s="1">
        <v>-4871929</v>
      </c>
    </row>
    <row r="2511" spans="1:8" x14ac:dyDescent="0.25">
      <c r="A2511" t="s">
        <v>8</v>
      </c>
      <c r="B2511" t="s">
        <v>9</v>
      </c>
      <c r="C2511">
        <v>229.09</v>
      </c>
      <c r="D2511">
        <f>-2445536 -4872815</f>
        <v>-7318351</v>
      </c>
      <c r="E2511" t="s">
        <v>10</v>
      </c>
      <c r="F2511" t="s">
        <v>11</v>
      </c>
      <c r="G2511" s="1">
        <v>-2445536</v>
      </c>
      <c r="H2511" s="1">
        <v>-4872815</v>
      </c>
    </row>
    <row r="2512" spans="1:8" x14ac:dyDescent="0.25">
      <c r="A2512" t="s">
        <v>8</v>
      </c>
      <c r="B2512" t="s">
        <v>9</v>
      </c>
      <c r="C2512">
        <v>229.1</v>
      </c>
      <c r="D2512">
        <f>-2445543 -4872832</f>
        <v>-7318375</v>
      </c>
      <c r="E2512" t="s">
        <v>10</v>
      </c>
      <c r="F2512" t="s">
        <v>11</v>
      </c>
      <c r="G2512" s="1">
        <v>-2445543</v>
      </c>
      <c r="H2512" s="1">
        <v>-4872832</v>
      </c>
    </row>
    <row r="2513" spans="1:8" x14ac:dyDescent="0.25">
      <c r="A2513" t="s">
        <v>8</v>
      </c>
      <c r="B2513" t="s">
        <v>9</v>
      </c>
      <c r="C2513">
        <v>229.11</v>
      </c>
      <c r="D2513">
        <f>-2445555 -4872853</f>
        <v>-7318408</v>
      </c>
      <c r="E2513" t="s">
        <v>10</v>
      </c>
      <c r="F2513" t="s">
        <v>11</v>
      </c>
      <c r="G2513" s="1">
        <v>-2445555</v>
      </c>
      <c r="H2513" s="1">
        <v>-4872853</v>
      </c>
    </row>
    <row r="2514" spans="1:8" x14ac:dyDescent="0.25">
      <c r="A2514" t="s">
        <v>8</v>
      </c>
      <c r="B2514" t="s">
        <v>9</v>
      </c>
      <c r="C2514">
        <v>229.12</v>
      </c>
      <c r="D2514">
        <f>-2445565 -4872865</f>
        <v>-7318430</v>
      </c>
      <c r="E2514" t="s">
        <v>10</v>
      </c>
      <c r="F2514" t="s">
        <v>11</v>
      </c>
      <c r="G2514" s="1">
        <v>-2445565</v>
      </c>
      <c r="H2514" s="1">
        <v>-4872865</v>
      </c>
    </row>
    <row r="2515" spans="1:8" x14ac:dyDescent="0.25">
      <c r="A2515" t="s">
        <v>8</v>
      </c>
      <c r="B2515" t="s">
        <v>9</v>
      </c>
      <c r="C2515">
        <v>229.13</v>
      </c>
      <c r="D2515">
        <f>-2445568 -4872867</f>
        <v>-7318435</v>
      </c>
      <c r="E2515" t="s">
        <v>10</v>
      </c>
      <c r="F2515" t="s">
        <v>11</v>
      </c>
      <c r="G2515" s="1">
        <v>-2445568</v>
      </c>
      <c r="H2515" s="1">
        <v>-4872867</v>
      </c>
    </row>
    <row r="2516" spans="1:8" x14ac:dyDescent="0.25">
      <c r="A2516" t="s">
        <v>8</v>
      </c>
      <c r="B2516" t="s">
        <v>9</v>
      </c>
      <c r="C2516">
        <v>229.14</v>
      </c>
      <c r="D2516">
        <f>-2445681 -4872967</f>
        <v>-7318648</v>
      </c>
      <c r="E2516" t="s">
        <v>10</v>
      </c>
      <c r="F2516" t="s">
        <v>11</v>
      </c>
      <c r="G2516" s="1">
        <v>-2445681</v>
      </c>
      <c r="H2516" s="1">
        <v>-4872967</v>
      </c>
    </row>
    <row r="2517" spans="1:8" x14ac:dyDescent="0.25">
      <c r="A2517" t="s">
        <v>8</v>
      </c>
      <c r="B2517" t="s">
        <v>9</v>
      </c>
      <c r="C2517">
        <v>229.15</v>
      </c>
      <c r="D2517">
        <f>-2445705 -4872995</f>
        <v>-7318700</v>
      </c>
      <c r="E2517" t="s">
        <v>10</v>
      </c>
      <c r="F2517" t="s">
        <v>11</v>
      </c>
      <c r="G2517" s="1">
        <v>-2445705</v>
      </c>
      <c r="H2517" s="1">
        <v>-4872995</v>
      </c>
    </row>
    <row r="2518" spans="1:8" x14ac:dyDescent="0.25">
      <c r="A2518" t="s">
        <v>8</v>
      </c>
      <c r="B2518" t="s">
        <v>9</v>
      </c>
      <c r="C2518">
        <v>229.16</v>
      </c>
      <c r="D2518">
        <f>-2445716 -487301</f>
        <v>-2933017</v>
      </c>
      <c r="E2518" t="s">
        <v>10</v>
      </c>
      <c r="F2518" t="s">
        <v>11</v>
      </c>
      <c r="G2518" s="1">
        <v>-2445716</v>
      </c>
      <c r="H2518" s="1">
        <v>-487301</v>
      </c>
    </row>
    <row r="2519" spans="1:8" x14ac:dyDescent="0.25">
      <c r="A2519" t="s">
        <v>8</v>
      </c>
      <c r="B2519" t="s">
        <v>9</v>
      </c>
      <c r="C2519">
        <v>229.17</v>
      </c>
      <c r="D2519">
        <f>-2445726 -4873026</f>
        <v>-7318752</v>
      </c>
      <c r="E2519" t="s">
        <v>10</v>
      </c>
      <c r="F2519" t="s">
        <v>11</v>
      </c>
      <c r="G2519" s="1">
        <v>-2445726</v>
      </c>
      <c r="H2519" s="1">
        <v>-4873026</v>
      </c>
    </row>
    <row r="2520" spans="1:8" x14ac:dyDescent="0.25">
      <c r="A2520" t="s">
        <v>8</v>
      </c>
      <c r="B2520" t="s">
        <v>9</v>
      </c>
      <c r="C2520">
        <v>229.18</v>
      </c>
      <c r="D2520">
        <f>-2445787 -4873147</f>
        <v>-7318934</v>
      </c>
      <c r="E2520" t="s">
        <v>10</v>
      </c>
      <c r="F2520" t="s">
        <v>11</v>
      </c>
      <c r="G2520" s="1">
        <v>-2445787</v>
      </c>
      <c r="H2520" s="1">
        <v>-4873147</v>
      </c>
    </row>
    <row r="2521" spans="1:8" x14ac:dyDescent="0.25">
      <c r="A2521" t="s">
        <v>8</v>
      </c>
      <c r="B2521" t="s">
        <v>9</v>
      </c>
      <c r="C2521">
        <v>229.19</v>
      </c>
      <c r="D2521">
        <f>-2445789 -487315</f>
        <v>-2933104</v>
      </c>
      <c r="E2521" t="s">
        <v>10</v>
      </c>
      <c r="F2521" t="s">
        <v>11</v>
      </c>
      <c r="G2521" s="1">
        <v>-2445789</v>
      </c>
      <c r="H2521" s="1">
        <v>-487315</v>
      </c>
    </row>
    <row r="2522" spans="1:8" x14ac:dyDescent="0.25">
      <c r="A2522" t="s">
        <v>8</v>
      </c>
      <c r="B2522" t="s">
        <v>9</v>
      </c>
      <c r="C2522">
        <v>229.2</v>
      </c>
      <c r="D2522">
        <f>-2445797 -4873172</f>
        <v>-7318969</v>
      </c>
      <c r="E2522" t="s">
        <v>10</v>
      </c>
      <c r="F2522" t="s">
        <v>11</v>
      </c>
      <c r="G2522" s="1">
        <v>-2445797</v>
      </c>
      <c r="H2522" s="1">
        <v>-4873172</v>
      </c>
    </row>
    <row r="2523" spans="1:8" x14ac:dyDescent="0.25">
      <c r="A2523" t="s">
        <v>8</v>
      </c>
      <c r="B2523" t="s">
        <v>9</v>
      </c>
      <c r="C2523">
        <v>229.21</v>
      </c>
      <c r="D2523">
        <f>-2445802 -4873199</f>
        <v>-7319001</v>
      </c>
      <c r="E2523" t="s">
        <v>10</v>
      </c>
      <c r="F2523" t="s">
        <v>11</v>
      </c>
      <c r="G2523" s="1">
        <v>-2445802</v>
      </c>
      <c r="H2523" s="1">
        <v>-4873199</v>
      </c>
    </row>
    <row r="2524" spans="1:8" x14ac:dyDescent="0.25">
      <c r="A2524" t="s">
        <v>8</v>
      </c>
      <c r="B2524" t="s">
        <v>9</v>
      </c>
      <c r="C2524">
        <v>229.22</v>
      </c>
      <c r="D2524">
        <f>-2445812 -4873335</f>
        <v>-7319147</v>
      </c>
      <c r="E2524" t="s">
        <v>10</v>
      </c>
      <c r="F2524" t="s">
        <v>11</v>
      </c>
      <c r="G2524" s="1">
        <v>-2445812</v>
      </c>
      <c r="H2524" s="1">
        <v>-4873335</v>
      </c>
    </row>
    <row r="2525" spans="1:8" x14ac:dyDescent="0.25">
      <c r="A2525" t="s">
        <v>8</v>
      </c>
      <c r="B2525" t="s">
        <v>9</v>
      </c>
      <c r="C2525">
        <v>229.23</v>
      </c>
      <c r="D2525">
        <f>-2445824 -4873415</f>
        <v>-7319239</v>
      </c>
      <c r="E2525" t="s">
        <v>10</v>
      </c>
      <c r="F2525" t="s">
        <v>11</v>
      </c>
      <c r="G2525" s="1">
        <v>-2445824</v>
      </c>
      <c r="H2525" s="1">
        <v>-4873415</v>
      </c>
    </row>
    <row r="2526" spans="1:8" x14ac:dyDescent="0.25">
      <c r="A2526" t="s">
        <v>8</v>
      </c>
      <c r="B2526" t="s">
        <v>9</v>
      </c>
      <c r="C2526">
        <v>229.24</v>
      </c>
      <c r="D2526">
        <f>-2445834 -4873467</f>
        <v>-7319301</v>
      </c>
      <c r="E2526" t="s">
        <v>10</v>
      </c>
      <c r="F2526" t="s">
        <v>11</v>
      </c>
      <c r="G2526" s="1">
        <v>-2445834</v>
      </c>
      <c r="H2526" s="1">
        <v>-4873467</v>
      </c>
    </row>
    <row r="2527" spans="1:8" x14ac:dyDescent="0.25">
      <c r="A2527" t="s">
        <v>8</v>
      </c>
      <c r="B2527" t="s">
        <v>9</v>
      </c>
      <c r="C2527">
        <v>229.25</v>
      </c>
      <c r="D2527">
        <f>-2445852 -4873526</f>
        <v>-7319378</v>
      </c>
      <c r="E2527" t="s">
        <v>10</v>
      </c>
      <c r="F2527" t="s">
        <v>11</v>
      </c>
      <c r="G2527" s="1">
        <v>-2445852</v>
      </c>
      <c r="H2527" s="1">
        <v>-4873526</v>
      </c>
    </row>
    <row r="2528" spans="1:8" x14ac:dyDescent="0.25">
      <c r="A2528" t="s">
        <v>8</v>
      </c>
      <c r="B2528" t="s">
        <v>9</v>
      </c>
      <c r="C2528">
        <v>229.26</v>
      </c>
      <c r="D2528">
        <f>-2445856 -487355</f>
        <v>-2933211</v>
      </c>
      <c r="E2528" t="s">
        <v>10</v>
      </c>
      <c r="F2528" t="s">
        <v>11</v>
      </c>
      <c r="G2528" s="1">
        <v>-2445856</v>
      </c>
      <c r="H2528" s="1">
        <v>-487355</v>
      </c>
    </row>
    <row r="2529" spans="1:8" x14ac:dyDescent="0.25">
      <c r="A2529" t="s">
        <v>8</v>
      </c>
      <c r="B2529" t="s">
        <v>9</v>
      </c>
      <c r="C2529">
        <v>229.27</v>
      </c>
      <c r="D2529">
        <f>-2445856 -4873553</f>
        <v>-7319409</v>
      </c>
      <c r="E2529" t="s">
        <v>10</v>
      </c>
      <c r="F2529" t="s">
        <v>11</v>
      </c>
      <c r="G2529" s="1">
        <v>-2445856</v>
      </c>
      <c r="H2529" s="1">
        <v>-4873553</v>
      </c>
    </row>
    <row r="2530" spans="1:8" x14ac:dyDescent="0.25">
      <c r="A2530" t="s">
        <v>8</v>
      </c>
      <c r="B2530" t="s">
        <v>9</v>
      </c>
      <c r="C2530">
        <v>229.28</v>
      </c>
      <c r="D2530">
        <f>-2445859 -4873572</f>
        <v>-7319431</v>
      </c>
      <c r="E2530" t="s">
        <v>10</v>
      </c>
      <c r="F2530" t="s">
        <v>11</v>
      </c>
      <c r="G2530" s="1">
        <v>-2445859</v>
      </c>
      <c r="H2530" s="1">
        <v>-4873572</v>
      </c>
    </row>
    <row r="2531" spans="1:8" x14ac:dyDescent="0.25">
      <c r="A2531" t="s">
        <v>8</v>
      </c>
      <c r="B2531" t="s">
        <v>9</v>
      </c>
      <c r="C2531">
        <v>229.29</v>
      </c>
      <c r="D2531">
        <f>-244586 -4873573</f>
        <v>-5118159</v>
      </c>
      <c r="E2531" t="s">
        <v>10</v>
      </c>
      <c r="F2531" t="s">
        <v>11</v>
      </c>
      <c r="G2531" s="1">
        <v>-244586</v>
      </c>
      <c r="H2531" s="1">
        <v>-4873573</v>
      </c>
    </row>
    <row r="2532" spans="1:8" x14ac:dyDescent="0.25">
      <c r="A2532" t="s">
        <v>8</v>
      </c>
      <c r="B2532" t="s">
        <v>9</v>
      </c>
      <c r="C2532">
        <v>229.3</v>
      </c>
      <c r="D2532">
        <f>-2445866 -4873589</f>
        <v>-7319455</v>
      </c>
      <c r="E2532" t="s">
        <v>10</v>
      </c>
      <c r="F2532" t="s">
        <v>11</v>
      </c>
      <c r="G2532" s="1">
        <v>-2445866</v>
      </c>
      <c r="H2532" s="1">
        <v>-4873589</v>
      </c>
    </row>
    <row r="2533" spans="1:8" x14ac:dyDescent="0.25">
      <c r="A2533" t="s">
        <v>8</v>
      </c>
      <c r="B2533" t="s">
        <v>9</v>
      </c>
      <c r="C2533">
        <v>229.31</v>
      </c>
      <c r="D2533">
        <f>-2445879 -4873605</f>
        <v>-7319484</v>
      </c>
      <c r="E2533" t="s">
        <v>10</v>
      </c>
      <c r="F2533" t="s">
        <v>11</v>
      </c>
      <c r="G2533" s="1">
        <v>-2445879</v>
      </c>
      <c r="H2533" s="1">
        <v>-4873605</v>
      </c>
    </row>
    <row r="2534" spans="1:8" x14ac:dyDescent="0.25">
      <c r="A2534" t="s">
        <v>8</v>
      </c>
      <c r="B2534" t="s">
        <v>9</v>
      </c>
      <c r="C2534">
        <v>229.32</v>
      </c>
      <c r="D2534">
        <f>-2445893 -4873618</f>
        <v>-7319511</v>
      </c>
      <c r="E2534" t="s">
        <v>10</v>
      </c>
      <c r="F2534" t="s">
        <v>11</v>
      </c>
      <c r="G2534" s="1">
        <v>-2445893</v>
      </c>
      <c r="H2534" s="1">
        <v>-4873618</v>
      </c>
    </row>
    <row r="2535" spans="1:8" x14ac:dyDescent="0.25">
      <c r="A2535" t="s">
        <v>8</v>
      </c>
      <c r="B2535" t="s">
        <v>9</v>
      </c>
      <c r="C2535">
        <v>229.33</v>
      </c>
      <c r="D2535">
        <f>-2445893 -4873619</f>
        <v>-7319512</v>
      </c>
      <c r="E2535" t="s">
        <v>10</v>
      </c>
      <c r="F2535" t="s">
        <v>11</v>
      </c>
      <c r="G2535" s="1">
        <v>-2445893</v>
      </c>
      <c r="H2535" s="1">
        <v>-4873619</v>
      </c>
    </row>
    <row r="2536" spans="1:8" x14ac:dyDescent="0.25">
      <c r="A2536" t="s">
        <v>8</v>
      </c>
      <c r="B2536" t="s">
        <v>9</v>
      </c>
      <c r="C2536">
        <v>229.34</v>
      </c>
      <c r="D2536">
        <f>-2445906 -4873631</f>
        <v>-7319537</v>
      </c>
      <c r="E2536" t="s">
        <v>10</v>
      </c>
      <c r="F2536" t="s">
        <v>11</v>
      </c>
      <c r="G2536" s="1">
        <v>-2445906</v>
      </c>
      <c r="H2536" s="1">
        <v>-4873631</v>
      </c>
    </row>
    <row r="2537" spans="1:8" x14ac:dyDescent="0.25">
      <c r="A2537" t="s">
        <v>8</v>
      </c>
      <c r="B2537" t="s">
        <v>9</v>
      </c>
      <c r="C2537">
        <v>229.35</v>
      </c>
      <c r="D2537">
        <f>-2445918 -4873646</f>
        <v>-7319564</v>
      </c>
      <c r="E2537" t="s">
        <v>10</v>
      </c>
      <c r="F2537" t="s">
        <v>11</v>
      </c>
      <c r="G2537" s="1">
        <v>-2445918</v>
      </c>
      <c r="H2537" s="1">
        <v>-4873646</v>
      </c>
    </row>
    <row r="2538" spans="1:8" x14ac:dyDescent="0.25">
      <c r="A2538" t="s">
        <v>8</v>
      </c>
      <c r="B2538" t="s">
        <v>9</v>
      </c>
      <c r="C2538">
        <v>229.36</v>
      </c>
      <c r="D2538">
        <f>-2445918 -4873647</f>
        <v>-7319565</v>
      </c>
      <c r="E2538" t="s">
        <v>10</v>
      </c>
      <c r="F2538" t="s">
        <v>11</v>
      </c>
      <c r="G2538" s="1">
        <v>-2445918</v>
      </c>
      <c r="H2538" s="1">
        <v>-4873647</v>
      </c>
    </row>
    <row r="2539" spans="1:8" x14ac:dyDescent="0.25">
      <c r="A2539" t="s">
        <v>8</v>
      </c>
      <c r="B2539" t="s">
        <v>9</v>
      </c>
      <c r="C2539">
        <v>229.37</v>
      </c>
      <c r="D2539">
        <f>-2445929 -4873661</f>
        <v>-7319590</v>
      </c>
      <c r="E2539" t="s">
        <v>10</v>
      </c>
      <c r="F2539" t="s">
        <v>11</v>
      </c>
      <c r="G2539" s="1">
        <v>-2445929</v>
      </c>
      <c r="H2539" s="1">
        <v>-4873661</v>
      </c>
    </row>
    <row r="2540" spans="1:8" x14ac:dyDescent="0.25">
      <c r="A2540" t="s">
        <v>8</v>
      </c>
      <c r="B2540" t="s">
        <v>9</v>
      </c>
      <c r="C2540">
        <v>229.38</v>
      </c>
      <c r="D2540">
        <f>-2445929 -4873662</f>
        <v>-7319591</v>
      </c>
      <c r="E2540" t="s">
        <v>10</v>
      </c>
      <c r="F2540" t="s">
        <v>11</v>
      </c>
      <c r="G2540" s="1">
        <v>-2445929</v>
      </c>
      <c r="H2540" s="1">
        <v>-4873662</v>
      </c>
    </row>
    <row r="2541" spans="1:8" x14ac:dyDescent="0.25">
      <c r="A2541" t="s">
        <v>8</v>
      </c>
      <c r="B2541" t="s">
        <v>9</v>
      </c>
      <c r="C2541">
        <v>229.39</v>
      </c>
      <c r="D2541">
        <f>-2445938 -4873677</f>
        <v>-7319615</v>
      </c>
      <c r="E2541" t="s">
        <v>10</v>
      </c>
      <c r="F2541" t="s">
        <v>11</v>
      </c>
      <c r="G2541" s="1">
        <v>-2445938</v>
      </c>
      <c r="H2541" s="1">
        <v>-4873677</v>
      </c>
    </row>
    <row r="2542" spans="1:8" x14ac:dyDescent="0.25">
      <c r="A2542" t="s">
        <v>8</v>
      </c>
      <c r="B2542" t="s">
        <v>9</v>
      </c>
      <c r="C2542">
        <v>229.4</v>
      </c>
      <c r="D2542">
        <f>-2445944 -4873691</f>
        <v>-7319635</v>
      </c>
      <c r="E2542" t="s">
        <v>10</v>
      </c>
      <c r="F2542" t="s">
        <v>11</v>
      </c>
      <c r="G2542" s="1">
        <v>-2445944</v>
      </c>
      <c r="H2542" s="1">
        <v>-4873691</v>
      </c>
    </row>
    <row r="2543" spans="1:8" x14ac:dyDescent="0.25">
      <c r="A2543" t="s">
        <v>8</v>
      </c>
      <c r="B2543" t="s">
        <v>9</v>
      </c>
      <c r="C2543">
        <v>229.41</v>
      </c>
      <c r="D2543">
        <f>-2445955 -4873732</f>
        <v>-7319687</v>
      </c>
      <c r="E2543" t="s">
        <v>10</v>
      </c>
      <c r="F2543" t="s">
        <v>11</v>
      </c>
      <c r="G2543" s="1">
        <v>-2445955</v>
      </c>
      <c r="H2543" s="1">
        <v>-4873732</v>
      </c>
    </row>
    <row r="2544" spans="1:8" x14ac:dyDescent="0.25">
      <c r="A2544" t="s">
        <v>8</v>
      </c>
      <c r="B2544" t="s">
        <v>9</v>
      </c>
      <c r="C2544">
        <v>229.42</v>
      </c>
      <c r="D2544">
        <f>-244596 -4873763</f>
        <v>-5118359</v>
      </c>
      <c r="E2544" t="s">
        <v>10</v>
      </c>
      <c r="F2544" t="s">
        <v>11</v>
      </c>
      <c r="G2544" s="1">
        <v>-244596</v>
      </c>
      <c r="H2544" s="1">
        <v>-4873763</v>
      </c>
    </row>
    <row r="2545" spans="1:8" x14ac:dyDescent="0.25">
      <c r="A2545" t="s">
        <v>8</v>
      </c>
      <c r="B2545" t="s">
        <v>9</v>
      </c>
      <c r="C2545">
        <v>229.43</v>
      </c>
      <c r="D2545">
        <f>-2445969 -4873799</f>
        <v>-7319768</v>
      </c>
      <c r="E2545" t="s">
        <v>10</v>
      </c>
      <c r="F2545" t="s">
        <v>11</v>
      </c>
      <c r="G2545" s="1">
        <v>-2445969</v>
      </c>
      <c r="H2545" s="1">
        <v>-4873799</v>
      </c>
    </row>
    <row r="2546" spans="1:8" x14ac:dyDescent="0.25">
      <c r="A2546" t="s">
        <v>8</v>
      </c>
      <c r="B2546" t="s">
        <v>9</v>
      </c>
      <c r="C2546">
        <v>229.44</v>
      </c>
      <c r="D2546">
        <f>-2445975 -4873818</f>
        <v>-7319793</v>
      </c>
      <c r="E2546" t="s">
        <v>10</v>
      </c>
      <c r="F2546" t="s">
        <v>11</v>
      </c>
      <c r="G2546" s="1">
        <v>-2445975</v>
      </c>
      <c r="H2546" s="1">
        <v>-4873818</v>
      </c>
    </row>
    <row r="2547" spans="1:8" x14ac:dyDescent="0.25">
      <c r="A2547" t="s">
        <v>8</v>
      </c>
      <c r="B2547" t="s">
        <v>9</v>
      </c>
      <c r="C2547">
        <v>229.45</v>
      </c>
      <c r="D2547">
        <f>-2446064 -4873967</f>
        <v>-7320031</v>
      </c>
      <c r="E2547" t="s">
        <v>10</v>
      </c>
      <c r="F2547" t="s">
        <v>11</v>
      </c>
      <c r="G2547" s="1">
        <v>-2446064</v>
      </c>
      <c r="H2547" s="1">
        <v>-4873967</v>
      </c>
    </row>
    <row r="2548" spans="1:8" x14ac:dyDescent="0.25">
      <c r="A2548" t="s">
        <v>8</v>
      </c>
      <c r="B2548" t="s">
        <v>9</v>
      </c>
      <c r="C2548">
        <v>229.46</v>
      </c>
      <c r="D2548">
        <f>-2446096 -4874035</f>
        <v>-7320131</v>
      </c>
      <c r="E2548" t="s">
        <v>10</v>
      </c>
      <c r="F2548" t="s">
        <v>11</v>
      </c>
      <c r="G2548" s="1">
        <v>-2446096</v>
      </c>
      <c r="H2548" s="1">
        <v>-4874035</v>
      </c>
    </row>
    <row r="2549" spans="1:8" x14ac:dyDescent="0.25">
      <c r="A2549" t="s">
        <v>8</v>
      </c>
      <c r="B2549" t="s">
        <v>9</v>
      </c>
      <c r="C2549">
        <v>229.47</v>
      </c>
      <c r="D2549">
        <f>-2446096 -4874037</f>
        <v>-7320133</v>
      </c>
      <c r="E2549" t="s">
        <v>10</v>
      </c>
      <c r="F2549" t="s">
        <v>11</v>
      </c>
      <c r="G2549" s="1">
        <v>-2446096</v>
      </c>
      <c r="H2549" s="1">
        <v>-4874037</v>
      </c>
    </row>
    <row r="2550" spans="1:8" x14ac:dyDescent="0.25">
      <c r="A2550" t="s">
        <v>8</v>
      </c>
      <c r="B2550" t="s">
        <v>9</v>
      </c>
      <c r="C2550">
        <v>229.48</v>
      </c>
      <c r="D2550">
        <f>-2446128 -4874108</f>
        <v>-7320236</v>
      </c>
      <c r="E2550" t="s">
        <v>10</v>
      </c>
      <c r="F2550" t="s">
        <v>11</v>
      </c>
      <c r="G2550" s="1">
        <v>-2446128</v>
      </c>
      <c r="H2550" s="1">
        <v>-4874108</v>
      </c>
    </row>
    <row r="2551" spans="1:8" x14ac:dyDescent="0.25">
      <c r="A2551" t="s">
        <v>8</v>
      </c>
      <c r="B2551" t="s">
        <v>9</v>
      </c>
      <c r="C2551">
        <v>229.49</v>
      </c>
      <c r="D2551">
        <f>-244614 -4874126</f>
        <v>-5118740</v>
      </c>
      <c r="E2551" t="s">
        <v>10</v>
      </c>
      <c r="F2551" t="s">
        <v>11</v>
      </c>
      <c r="G2551" s="1">
        <v>-244614</v>
      </c>
      <c r="H2551" s="1">
        <v>-4874126</v>
      </c>
    </row>
    <row r="2552" spans="1:8" x14ac:dyDescent="0.25">
      <c r="A2552" t="s">
        <v>8</v>
      </c>
      <c r="B2552" t="s">
        <v>9</v>
      </c>
      <c r="C2552">
        <v>229.5</v>
      </c>
      <c r="D2552">
        <f>-2446158 -4874141</f>
        <v>-7320299</v>
      </c>
      <c r="E2552" t="s">
        <v>10</v>
      </c>
      <c r="F2552" t="s">
        <v>11</v>
      </c>
      <c r="G2552" s="1">
        <v>-2446158</v>
      </c>
      <c r="H2552" s="1">
        <v>-4874141</v>
      </c>
    </row>
    <row r="2553" spans="1:8" x14ac:dyDescent="0.25">
      <c r="A2553" t="s">
        <v>8</v>
      </c>
      <c r="B2553" t="s">
        <v>9</v>
      </c>
      <c r="C2553">
        <v>229.51</v>
      </c>
      <c r="D2553">
        <f>-2446185 -4874153</f>
        <v>-7320338</v>
      </c>
      <c r="E2553" t="s">
        <v>10</v>
      </c>
      <c r="F2553" t="s">
        <v>11</v>
      </c>
      <c r="G2553" s="1">
        <v>-2446185</v>
      </c>
      <c r="H2553" s="1">
        <v>-4874153</v>
      </c>
    </row>
    <row r="2554" spans="1:8" x14ac:dyDescent="0.25">
      <c r="A2554" t="s">
        <v>8</v>
      </c>
      <c r="B2554" t="s">
        <v>9</v>
      </c>
      <c r="C2554">
        <v>229.52</v>
      </c>
      <c r="D2554">
        <f>-2446186 -4874154</f>
        <v>-7320340</v>
      </c>
      <c r="E2554" t="s">
        <v>10</v>
      </c>
      <c r="F2554" t="s">
        <v>11</v>
      </c>
      <c r="G2554" s="1">
        <v>-2446186</v>
      </c>
      <c r="H2554" s="1">
        <v>-4874154</v>
      </c>
    </row>
    <row r="2555" spans="1:8" x14ac:dyDescent="0.25">
      <c r="A2555" t="s">
        <v>8</v>
      </c>
      <c r="B2555" t="s">
        <v>9</v>
      </c>
      <c r="C2555">
        <v>229.53</v>
      </c>
      <c r="D2555">
        <f>-2446253 -4874178</f>
        <v>-7320431</v>
      </c>
      <c r="E2555" t="s">
        <v>10</v>
      </c>
      <c r="F2555" t="s">
        <v>11</v>
      </c>
      <c r="G2555" s="1">
        <v>-2446253</v>
      </c>
      <c r="H2555" s="1">
        <v>-4874178</v>
      </c>
    </row>
    <row r="2556" spans="1:8" x14ac:dyDescent="0.25">
      <c r="A2556" t="s">
        <v>8</v>
      </c>
      <c r="B2556" t="s">
        <v>9</v>
      </c>
      <c r="C2556">
        <v>229.54</v>
      </c>
      <c r="D2556">
        <f>-2446349 -4874208</f>
        <v>-7320557</v>
      </c>
      <c r="E2556" t="s">
        <v>10</v>
      </c>
      <c r="F2556" t="s">
        <v>11</v>
      </c>
      <c r="G2556" s="1">
        <v>-2446349</v>
      </c>
      <c r="H2556" s="1">
        <v>-4874208</v>
      </c>
    </row>
    <row r="2557" spans="1:8" x14ac:dyDescent="0.25">
      <c r="A2557" t="s">
        <v>8</v>
      </c>
      <c r="B2557" t="s">
        <v>9</v>
      </c>
      <c r="C2557">
        <v>229.55</v>
      </c>
      <c r="D2557">
        <f>-2446431 -4874228</f>
        <v>-7320659</v>
      </c>
      <c r="E2557" t="s">
        <v>10</v>
      </c>
      <c r="F2557" t="s">
        <v>11</v>
      </c>
      <c r="G2557" s="1">
        <v>-2446431</v>
      </c>
      <c r="H2557" s="1">
        <v>-4874228</v>
      </c>
    </row>
    <row r="2558" spans="1:8" x14ac:dyDescent="0.25">
      <c r="A2558" t="s">
        <v>8</v>
      </c>
      <c r="B2558" t="s">
        <v>9</v>
      </c>
      <c r="C2558">
        <v>229.56</v>
      </c>
      <c r="D2558">
        <f>-2446448 -4874235</f>
        <v>-7320683</v>
      </c>
      <c r="E2558" t="s">
        <v>10</v>
      </c>
      <c r="F2558" t="s">
        <v>11</v>
      </c>
      <c r="G2558" s="1">
        <v>-2446448</v>
      </c>
      <c r="H2558" s="1">
        <v>-4874235</v>
      </c>
    </row>
    <row r="2559" spans="1:8" x14ac:dyDescent="0.25">
      <c r="A2559" t="s">
        <v>8</v>
      </c>
      <c r="B2559" t="s">
        <v>9</v>
      </c>
      <c r="C2559">
        <v>229.57</v>
      </c>
      <c r="D2559">
        <f>-244646 -4874244</f>
        <v>-5118890</v>
      </c>
      <c r="E2559" t="s">
        <v>10</v>
      </c>
      <c r="F2559" t="s">
        <v>11</v>
      </c>
      <c r="G2559" s="1">
        <v>-244646</v>
      </c>
      <c r="H2559" s="1">
        <v>-4874244</v>
      </c>
    </row>
    <row r="2560" spans="1:8" x14ac:dyDescent="0.25">
      <c r="A2560" t="s">
        <v>8</v>
      </c>
      <c r="B2560" t="s">
        <v>9</v>
      </c>
      <c r="C2560">
        <v>229.58</v>
      </c>
      <c r="D2560">
        <f>-2446472 -4874258</f>
        <v>-7320730</v>
      </c>
      <c r="E2560" t="s">
        <v>10</v>
      </c>
      <c r="F2560" t="s">
        <v>11</v>
      </c>
      <c r="G2560" s="1">
        <v>-2446472</v>
      </c>
      <c r="H2560" s="1">
        <v>-4874258</v>
      </c>
    </row>
    <row r="2561" spans="1:8" x14ac:dyDescent="0.25">
      <c r="A2561" t="s">
        <v>8</v>
      </c>
      <c r="B2561" t="s">
        <v>9</v>
      </c>
      <c r="C2561">
        <v>229.59</v>
      </c>
      <c r="D2561">
        <f>-244648 -4874276</f>
        <v>-5118924</v>
      </c>
      <c r="E2561" t="s">
        <v>10</v>
      </c>
      <c r="F2561" t="s">
        <v>11</v>
      </c>
      <c r="G2561" s="1">
        <v>-244648</v>
      </c>
      <c r="H2561" s="1">
        <v>-4874276</v>
      </c>
    </row>
    <row r="2562" spans="1:8" x14ac:dyDescent="0.25">
      <c r="A2562" t="s">
        <v>8</v>
      </c>
      <c r="B2562" t="s">
        <v>9</v>
      </c>
      <c r="C2562">
        <v>229.6</v>
      </c>
      <c r="D2562">
        <f>-2446486 -4874295</f>
        <v>-7320781</v>
      </c>
      <c r="E2562" t="s">
        <v>10</v>
      </c>
      <c r="F2562" t="s">
        <v>11</v>
      </c>
      <c r="G2562" s="1">
        <v>-2446486</v>
      </c>
      <c r="H2562" s="1">
        <v>-4874295</v>
      </c>
    </row>
    <row r="2563" spans="1:8" x14ac:dyDescent="0.25">
      <c r="A2563" t="s">
        <v>8</v>
      </c>
      <c r="B2563" t="s">
        <v>9</v>
      </c>
      <c r="C2563">
        <v>229.61</v>
      </c>
      <c r="D2563">
        <f>-2446493 -4874327</f>
        <v>-7320820</v>
      </c>
      <c r="E2563" t="s">
        <v>10</v>
      </c>
      <c r="F2563" t="s">
        <v>11</v>
      </c>
      <c r="G2563" s="1">
        <v>-2446493</v>
      </c>
      <c r="H2563" s="1">
        <v>-4874327</v>
      </c>
    </row>
    <row r="2564" spans="1:8" x14ac:dyDescent="0.25">
      <c r="A2564" t="s">
        <v>8</v>
      </c>
      <c r="B2564" t="s">
        <v>9</v>
      </c>
      <c r="C2564">
        <v>229.62</v>
      </c>
      <c r="D2564">
        <f>-244651 -487439</f>
        <v>-732090</v>
      </c>
      <c r="E2564" t="s">
        <v>10</v>
      </c>
      <c r="F2564" t="s">
        <v>11</v>
      </c>
      <c r="G2564" s="1">
        <v>-244651</v>
      </c>
      <c r="H2564" s="1">
        <v>-487439</v>
      </c>
    </row>
    <row r="2565" spans="1:8" x14ac:dyDescent="0.25">
      <c r="A2565" t="s">
        <v>8</v>
      </c>
      <c r="B2565" t="s">
        <v>9</v>
      </c>
      <c r="C2565">
        <v>229.63</v>
      </c>
      <c r="D2565">
        <f>-2446523 -4874447</f>
        <v>-7320970</v>
      </c>
      <c r="E2565" t="s">
        <v>10</v>
      </c>
      <c r="F2565" t="s">
        <v>11</v>
      </c>
      <c r="G2565" s="1">
        <v>-2446523</v>
      </c>
      <c r="H2565" s="1">
        <v>-4874447</v>
      </c>
    </row>
    <row r="2566" spans="1:8" x14ac:dyDescent="0.25">
      <c r="A2566" t="s">
        <v>8</v>
      </c>
      <c r="B2566" t="s">
        <v>9</v>
      </c>
      <c r="C2566">
        <v>229.64</v>
      </c>
      <c r="D2566">
        <f>-2446524 -4874449</f>
        <v>-7320973</v>
      </c>
      <c r="E2566" t="s">
        <v>10</v>
      </c>
      <c r="F2566" t="s">
        <v>11</v>
      </c>
      <c r="G2566" s="1">
        <v>-2446524</v>
      </c>
      <c r="H2566" s="1">
        <v>-4874449</v>
      </c>
    </row>
    <row r="2567" spans="1:8" x14ac:dyDescent="0.25">
      <c r="A2567" t="s">
        <v>8</v>
      </c>
      <c r="B2567" t="s">
        <v>9</v>
      </c>
      <c r="C2567">
        <v>229.65</v>
      </c>
      <c r="D2567">
        <f>-2446539 -48745</f>
        <v>-2495284</v>
      </c>
      <c r="E2567" t="s">
        <v>10</v>
      </c>
      <c r="F2567" t="s">
        <v>11</v>
      </c>
      <c r="G2567" s="1">
        <v>-2446539</v>
      </c>
      <c r="H2567" s="1">
        <v>-48745</v>
      </c>
    </row>
    <row r="2568" spans="1:8" x14ac:dyDescent="0.25">
      <c r="A2568" t="s">
        <v>8</v>
      </c>
      <c r="B2568" t="s">
        <v>9</v>
      </c>
      <c r="C2568">
        <v>229.66</v>
      </c>
      <c r="D2568">
        <f>-2446557 -4874575</f>
        <v>-7321132</v>
      </c>
      <c r="E2568" t="s">
        <v>10</v>
      </c>
      <c r="F2568" t="s">
        <v>11</v>
      </c>
      <c r="G2568" s="1">
        <v>-2446557</v>
      </c>
      <c r="H2568" s="1">
        <v>-4874575</v>
      </c>
    </row>
    <row r="2569" spans="1:8" x14ac:dyDescent="0.25">
      <c r="A2569" t="s">
        <v>8</v>
      </c>
      <c r="B2569" t="s">
        <v>9</v>
      </c>
      <c r="C2569">
        <v>229.67</v>
      </c>
      <c r="D2569">
        <f>-2446568 -487461</f>
        <v>-2934029</v>
      </c>
      <c r="E2569" t="s">
        <v>10</v>
      </c>
      <c r="F2569" t="s">
        <v>11</v>
      </c>
      <c r="G2569" s="1">
        <v>-2446568</v>
      </c>
      <c r="H2569" s="1">
        <v>-487461</v>
      </c>
    </row>
    <row r="2570" spans="1:8" x14ac:dyDescent="0.25">
      <c r="A2570" t="s">
        <v>8</v>
      </c>
      <c r="B2570" t="s">
        <v>9</v>
      </c>
      <c r="C2570">
        <v>229.68</v>
      </c>
      <c r="D2570">
        <f>-2446583 -4874646</f>
        <v>-7321229</v>
      </c>
      <c r="E2570" t="s">
        <v>10</v>
      </c>
      <c r="F2570" t="s">
        <v>11</v>
      </c>
      <c r="G2570" s="1">
        <v>-2446583</v>
      </c>
      <c r="H2570" s="1">
        <v>-4874646</v>
      </c>
    </row>
    <row r="2571" spans="1:8" x14ac:dyDescent="0.25">
      <c r="A2571" t="s">
        <v>8</v>
      </c>
      <c r="B2571" t="s">
        <v>9</v>
      </c>
      <c r="C2571">
        <v>229.69</v>
      </c>
      <c r="D2571">
        <f>-2446622 -4874703</f>
        <v>-7321325</v>
      </c>
      <c r="E2571" t="s">
        <v>10</v>
      </c>
      <c r="F2571" t="s">
        <v>11</v>
      </c>
      <c r="G2571" s="1">
        <v>-2446622</v>
      </c>
      <c r="H2571" s="1">
        <v>-4874703</v>
      </c>
    </row>
    <row r="2572" spans="1:8" x14ac:dyDescent="0.25">
      <c r="A2572" t="s">
        <v>8</v>
      </c>
      <c r="B2572" t="s">
        <v>9</v>
      </c>
      <c r="C2572">
        <v>229.7</v>
      </c>
      <c r="D2572">
        <f>-2446761 -4874859</f>
        <v>-7321620</v>
      </c>
      <c r="E2572" t="s">
        <v>10</v>
      </c>
      <c r="F2572" t="s">
        <v>11</v>
      </c>
      <c r="G2572" s="1">
        <v>-2446761</v>
      </c>
      <c r="H2572" s="1">
        <v>-4874859</v>
      </c>
    </row>
    <row r="2573" spans="1:8" x14ac:dyDescent="0.25">
      <c r="A2573" t="s">
        <v>8</v>
      </c>
      <c r="B2573" t="s">
        <v>9</v>
      </c>
      <c r="C2573">
        <v>229.71</v>
      </c>
      <c r="D2573">
        <f>-2447313 -4875449</f>
        <v>-7322762</v>
      </c>
      <c r="E2573" t="s">
        <v>10</v>
      </c>
      <c r="F2573" t="s">
        <v>11</v>
      </c>
      <c r="G2573" s="1">
        <v>-2447313</v>
      </c>
      <c r="H2573" s="1">
        <v>-4875449</v>
      </c>
    </row>
    <row r="2574" spans="1:8" x14ac:dyDescent="0.25">
      <c r="A2574" t="s">
        <v>8</v>
      </c>
      <c r="B2574" t="s">
        <v>9</v>
      </c>
      <c r="C2574">
        <v>229.72</v>
      </c>
      <c r="D2574">
        <f>-2447336 -4875476</f>
        <v>-7322812</v>
      </c>
      <c r="E2574" t="s">
        <v>10</v>
      </c>
      <c r="F2574" t="s">
        <v>11</v>
      </c>
      <c r="G2574" s="1">
        <v>-2447336</v>
      </c>
      <c r="H2574" s="1">
        <v>-4875476</v>
      </c>
    </row>
    <row r="2575" spans="1:8" x14ac:dyDescent="0.25">
      <c r="A2575" t="s">
        <v>8</v>
      </c>
      <c r="B2575" t="s">
        <v>9</v>
      </c>
      <c r="C2575">
        <v>229.73</v>
      </c>
      <c r="D2575">
        <f>-2447346 -4875492</f>
        <v>-7322838</v>
      </c>
      <c r="E2575" t="s">
        <v>10</v>
      </c>
      <c r="F2575" t="s">
        <v>11</v>
      </c>
      <c r="G2575" s="1">
        <v>-2447346</v>
      </c>
      <c r="H2575" s="1">
        <v>-4875492</v>
      </c>
    </row>
    <row r="2576" spans="1:8" x14ac:dyDescent="0.25">
      <c r="A2576" t="s">
        <v>8</v>
      </c>
      <c r="B2576" t="s">
        <v>9</v>
      </c>
      <c r="C2576">
        <v>229.74</v>
      </c>
      <c r="D2576">
        <f>-2447353 -4875509</f>
        <v>-7322862</v>
      </c>
      <c r="E2576" t="s">
        <v>10</v>
      </c>
      <c r="F2576" t="s">
        <v>11</v>
      </c>
      <c r="G2576" s="1">
        <v>-2447353</v>
      </c>
      <c r="H2576" s="1">
        <v>-4875509</v>
      </c>
    </row>
    <row r="2577" spans="1:8" x14ac:dyDescent="0.25">
      <c r="A2577" t="s">
        <v>8</v>
      </c>
      <c r="B2577" t="s">
        <v>9</v>
      </c>
      <c r="C2577">
        <v>229.75</v>
      </c>
      <c r="D2577">
        <f>-2447355 -487554</f>
        <v>-2934909</v>
      </c>
      <c r="E2577" t="s">
        <v>10</v>
      </c>
      <c r="F2577" t="s">
        <v>11</v>
      </c>
      <c r="G2577" s="1">
        <v>-2447355</v>
      </c>
      <c r="H2577" s="1">
        <v>-487554</v>
      </c>
    </row>
    <row r="2578" spans="1:8" x14ac:dyDescent="0.25">
      <c r="A2578" t="s">
        <v>8</v>
      </c>
      <c r="B2578" t="s">
        <v>9</v>
      </c>
      <c r="C2578">
        <v>229.76</v>
      </c>
      <c r="D2578">
        <f>-2447355 -4875589</f>
        <v>-7322944</v>
      </c>
      <c r="E2578" t="s">
        <v>10</v>
      </c>
      <c r="F2578" t="s">
        <v>11</v>
      </c>
      <c r="G2578" s="1">
        <v>-2447355</v>
      </c>
      <c r="H2578" s="1">
        <v>-4875589</v>
      </c>
    </row>
    <row r="2579" spans="1:8" x14ac:dyDescent="0.25">
      <c r="A2579" t="s">
        <v>8</v>
      </c>
      <c r="B2579" t="s">
        <v>9</v>
      </c>
      <c r="C2579">
        <v>229.77</v>
      </c>
      <c r="D2579">
        <f>-2447349 -4875688</f>
        <v>-7323037</v>
      </c>
      <c r="E2579" t="s">
        <v>10</v>
      </c>
      <c r="F2579" t="s">
        <v>11</v>
      </c>
      <c r="G2579" s="1">
        <v>-2447349</v>
      </c>
      <c r="H2579" s="1">
        <v>-4875688</v>
      </c>
    </row>
    <row r="2580" spans="1:8" x14ac:dyDescent="0.25">
      <c r="A2580" t="s">
        <v>8</v>
      </c>
      <c r="B2580" t="s">
        <v>9</v>
      </c>
      <c r="C2580">
        <v>229.78</v>
      </c>
      <c r="D2580">
        <f>-2447348 -4875751</f>
        <v>-7323099</v>
      </c>
      <c r="E2580" t="s">
        <v>10</v>
      </c>
      <c r="F2580" t="s">
        <v>11</v>
      </c>
      <c r="G2580" s="1">
        <v>-2447348</v>
      </c>
      <c r="H2580" s="1">
        <v>-4875751</v>
      </c>
    </row>
    <row r="2581" spans="1:8" x14ac:dyDescent="0.25">
      <c r="A2581" t="s">
        <v>8</v>
      </c>
      <c r="B2581" t="s">
        <v>9</v>
      </c>
      <c r="C2581">
        <v>229.79</v>
      </c>
      <c r="D2581">
        <f>-2447325 -4876194</f>
        <v>-7323519</v>
      </c>
      <c r="E2581" t="s">
        <v>10</v>
      </c>
      <c r="F2581" t="s">
        <v>11</v>
      </c>
      <c r="G2581" s="1">
        <v>-2447325</v>
      </c>
      <c r="H2581" s="1">
        <v>-4876194</v>
      </c>
    </row>
    <row r="2582" spans="1:8" x14ac:dyDescent="0.25">
      <c r="A2582" t="s">
        <v>8</v>
      </c>
      <c r="B2582" t="s">
        <v>9</v>
      </c>
      <c r="C2582">
        <v>229.8</v>
      </c>
      <c r="D2582">
        <f>-2447321 -4876216</f>
        <v>-7323537</v>
      </c>
      <c r="E2582" t="s">
        <v>10</v>
      </c>
      <c r="F2582" t="s">
        <v>11</v>
      </c>
      <c r="G2582" s="1">
        <v>-2447321</v>
      </c>
      <c r="H2582" s="1">
        <v>-4876216</v>
      </c>
    </row>
    <row r="2583" spans="1:8" x14ac:dyDescent="0.25">
      <c r="A2583" t="s">
        <v>8</v>
      </c>
      <c r="B2583" t="s">
        <v>9</v>
      </c>
      <c r="C2583">
        <v>229.81</v>
      </c>
      <c r="D2583">
        <f>-2447312 -4876241</f>
        <v>-7323553</v>
      </c>
      <c r="E2583" t="s">
        <v>10</v>
      </c>
      <c r="F2583" t="s">
        <v>11</v>
      </c>
      <c r="G2583" s="1">
        <v>-2447312</v>
      </c>
      <c r="H2583" s="1">
        <v>-4876241</v>
      </c>
    </row>
    <row r="2584" spans="1:8" x14ac:dyDescent="0.25">
      <c r="A2584" t="s">
        <v>8</v>
      </c>
      <c r="B2584" t="s">
        <v>9</v>
      </c>
      <c r="C2584">
        <v>229.82</v>
      </c>
      <c r="D2584">
        <f>-2447299 -4876269</f>
        <v>-7323568</v>
      </c>
      <c r="E2584" t="s">
        <v>10</v>
      </c>
      <c r="F2584" t="s">
        <v>11</v>
      </c>
      <c r="G2584" s="1">
        <v>-2447299</v>
      </c>
      <c r="H2584" s="1">
        <v>-4876269</v>
      </c>
    </row>
    <row r="2585" spans="1:8" x14ac:dyDescent="0.25">
      <c r="A2585" t="s">
        <v>8</v>
      </c>
      <c r="B2585" t="s">
        <v>9</v>
      </c>
      <c r="C2585">
        <v>229.83</v>
      </c>
      <c r="D2585">
        <f>-2447289 -4876296</f>
        <v>-7323585</v>
      </c>
      <c r="E2585" t="s">
        <v>10</v>
      </c>
      <c r="F2585" t="s">
        <v>11</v>
      </c>
      <c r="G2585" s="1">
        <v>-2447289</v>
      </c>
      <c r="H2585" s="1">
        <v>-4876296</v>
      </c>
    </row>
    <row r="2586" spans="1:8" x14ac:dyDescent="0.25">
      <c r="A2586" t="s">
        <v>8</v>
      </c>
      <c r="B2586" t="s">
        <v>9</v>
      </c>
      <c r="C2586">
        <v>229.84</v>
      </c>
      <c r="D2586">
        <f>-2447287 -4876325</f>
        <v>-7323612</v>
      </c>
      <c r="E2586" t="s">
        <v>10</v>
      </c>
      <c r="F2586" t="s">
        <v>11</v>
      </c>
      <c r="G2586" s="1">
        <v>-2447287</v>
      </c>
      <c r="H2586" s="1">
        <v>-4876325</v>
      </c>
    </row>
    <row r="2587" spans="1:8" x14ac:dyDescent="0.25">
      <c r="A2587" t="s">
        <v>8</v>
      </c>
      <c r="B2587" t="s">
        <v>9</v>
      </c>
      <c r="C2587">
        <v>229.85</v>
      </c>
      <c r="D2587">
        <f>-2447289 -4876346</f>
        <v>-7323635</v>
      </c>
      <c r="E2587" t="s">
        <v>10</v>
      </c>
      <c r="F2587" t="s">
        <v>11</v>
      </c>
      <c r="G2587" s="1">
        <v>-2447289</v>
      </c>
      <c r="H2587" s="1">
        <v>-4876346</v>
      </c>
    </row>
    <row r="2588" spans="1:8" x14ac:dyDescent="0.25">
      <c r="A2588" t="s">
        <v>8</v>
      </c>
      <c r="B2588" t="s">
        <v>9</v>
      </c>
      <c r="C2588">
        <v>229.86</v>
      </c>
      <c r="D2588">
        <f>-2447288 -4876364</f>
        <v>-7323652</v>
      </c>
      <c r="E2588" t="s">
        <v>10</v>
      </c>
      <c r="F2588" t="s">
        <v>11</v>
      </c>
      <c r="G2588" s="1">
        <v>-2447288</v>
      </c>
      <c r="H2588" s="1">
        <v>-4876364</v>
      </c>
    </row>
    <row r="2589" spans="1:8" x14ac:dyDescent="0.25">
      <c r="A2589" t="s">
        <v>8</v>
      </c>
      <c r="B2589" t="s">
        <v>9</v>
      </c>
      <c r="C2589">
        <v>229.87</v>
      </c>
      <c r="D2589">
        <f>-2447289 -4876366</f>
        <v>-7323655</v>
      </c>
      <c r="E2589" t="s">
        <v>10</v>
      </c>
      <c r="F2589" t="s">
        <v>11</v>
      </c>
      <c r="G2589" s="1">
        <v>-2447289</v>
      </c>
      <c r="H2589" s="1">
        <v>-4876366</v>
      </c>
    </row>
    <row r="2590" spans="1:8" x14ac:dyDescent="0.25">
      <c r="A2590" t="s">
        <v>8</v>
      </c>
      <c r="B2590" t="s">
        <v>9</v>
      </c>
      <c r="C2590">
        <v>229.88</v>
      </c>
      <c r="D2590">
        <f>-2447291 -4876384</f>
        <v>-7323675</v>
      </c>
      <c r="E2590" t="s">
        <v>10</v>
      </c>
      <c r="F2590" t="s">
        <v>11</v>
      </c>
      <c r="G2590" s="1">
        <v>-2447291</v>
      </c>
      <c r="H2590" s="1">
        <v>-4876384</v>
      </c>
    </row>
    <row r="2591" spans="1:8" x14ac:dyDescent="0.25">
      <c r="A2591" t="s">
        <v>8</v>
      </c>
      <c r="B2591" t="s">
        <v>9</v>
      </c>
      <c r="C2591">
        <v>229.89</v>
      </c>
      <c r="D2591">
        <f>-2447296 -4876401</f>
        <v>-7323697</v>
      </c>
      <c r="E2591" t="s">
        <v>10</v>
      </c>
      <c r="F2591" t="s">
        <v>11</v>
      </c>
      <c r="G2591" s="1">
        <v>-2447296</v>
      </c>
      <c r="H2591" s="1">
        <v>-4876401</v>
      </c>
    </row>
    <row r="2592" spans="1:8" x14ac:dyDescent="0.25">
      <c r="A2592" t="s">
        <v>8</v>
      </c>
      <c r="B2592" t="s">
        <v>9</v>
      </c>
      <c r="C2592">
        <v>229.9</v>
      </c>
      <c r="D2592">
        <f>-2447306 -487642</f>
        <v>-2934948</v>
      </c>
      <c r="E2592" t="s">
        <v>10</v>
      </c>
      <c r="F2592" t="s">
        <v>11</v>
      </c>
      <c r="G2592" s="1">
        <v>-2447306</v>
      </c>
      <c r="H2592" s="1">
        <v>-487642</v>
      </c>
    </row>
    <row r="2593" spans="1:8" x14ac:dyDescent="0.25">
      <c r="A2593" t="s">
        <v>8</v>
      </c>
      <c r="B2593" t="s">
        <v>9</v>
      </c>
      <c r="C2593">
        <v>229.91</v>
      </c>
      <c r="D2593">
        <f>-2447321 -4876438</f>
        <v>-7323759</v>
      </c>
      <c r="E2593" t="s">
        <v>10</v>
      </c>
      <c r="F2593" t="s">
        <v>11</v>
      </c>
      <c r="G2593" s="1">
        <v>-2447321</v>
      </c>
      <c r="H2593" s="1">
        <v>-4876438</v>
      </c>
    </row>
    <row r="2594" spans="1:8" x14ac:dyDescent="0.25">
      <c r="A2594" t="s">
        <v>8</v>
      </c>
      <c r="B2594" t="s">
        <v>9</v>
      </c>
      <c r="C2594">
        <v>229.92</v>
      </c>
      <c r="D2594">
        <f>-2447427 -4876579</f>
        <v>-7324006</v>
      </c>
      <c r="E2594" t="s">
        <v>10</v>
      </c>
      <c r="F2594" t="s">
        <v>11</v>
      </c>
      <c r="G2594" s="1">
        <v>-2447427</v>
      </c>
      <c r="H2594" s="1">
        <v>-4876579</v>
      </c>
    </row>
    <row r="2595" spans="1:8" x14ac:dyDescent="0.25">
      <c r="A2595" t="s">
        <v>8</v>
      </c>
      <c r="B2595" t="s">
        <v>9</v>
      </c>
      <c r="C2595">
        <v>229.93</v>
      </c>
      <c r="D2595">
        <f>-2447455 -4876619</f>
        <v>-7324074</v>
      </c>
      <c r="E2595" t="s">
        <v>10</v>
      </c>
      <c r="F2595" t="s">
        <v>11</v>
      </c>
      <c r="G2595" s="1">
        <v>-2447455</v>
      </c>
      <c r="H2595" s="1">
        <v>-4876619</v>
      </c>
    </row>
    <row r="2596" spans="1:8" x14ac:dyDescent="0.25">
      <c r="A2596" t="s">
        <v>8</v>
      </c>
      <c r="B2596" t="s">
        <v>9</v>
      </c>
      <c r="C2596">
        <v>229.94</v>
      </c>
      <c r="D2596">
        <f>-2447467 -4876634</f>
        <v>-7324101</v>
      </c>
      <c r="E2596" t="s">
        <v>10</v>
      </c>
      <c r="F2596" t="s">
        <v>11</v>
      </c>
      <c r="G2596" s="1">
        <v>-2447467</v>
      </c>
      <c r="H2596" s="1">
        <v>-4876634</v>
      </c>
    </row>
    <row r="2597" spans="1:8" x14ac:dyDescent="0.25">
      <c r="A2597" t="s">
        <v>8</v>
      </c>
      <c r="B2597" t="s">
        <v>9</v>
      </c>
      <c r="C2597">
        <v>229.95</v>
      </c>
      <c r="D2597">
        <f>-2447547 -4876746</f>
        <v>-7324293</v>
      </c>
      <c r="E2597" t="s">
        <v>10</v>
      </c>
      <c r="F2597" t="s">
        <v>11</v>
      </c>
      <c r="G2597" s="1">
        <v>-2447547</v>
      </c>
      <c r="H2597" s="1">
        <v>-4876746</v>
      </c>
    </row>
    <row r="2598" spans="1:8" x14ac:dyDescent="0.25">
      <c r="A2598" t="s">
        <v>8</v>
      </c>
      <c r="B2598" t="s">
        <v>9</v>
      </c>
      <c r="C2598">
        <v>229.96</v>
      </c>
      <c r="D2598">
        <f>-2447577 -4876794</f>
        <v>-7324371</v>
      </c>
      <c r="E2598" t="s">
        <v>10</v>
      </c>
      <c r="F2598" t="s">
        <v>11</v>
      </c>
      <c r="G2598" s="1">
        <v>-2447577</v>
      </c>
      <c r="H2598" s="1">
        <v>-4876794</v>
      </c>
    </row>
    <row r="2599" spans="1:8" x14ac:dyDescent="0.25">
      <c r="A2599" t="s">
        <v>8</v>
      </c>
      <c r="B2599" t="s">
        <v>9</v>
      </c>
      <c r="C2599">
        <v>229.97</v>
      </c>
      <c r="D2599">
        <f>-2447578 -4876795</f>
        <v>-7324373</v>
      </c>
      <c r="E2599" t="s">
        <v>10</v>
      </c>
      <c r="F2599" t="s">
        <v>11</v>
      </c>
      <c r="G2599" s="1">
        <v>-2447578</v>
      </c>
      <c r="H2599" s="1">
        <v>-4876795</v>
      </c>
    </row>
    <row r="2600" spans="1:8" x14ac:dyDescent="0.25">
      <c r="A2600" t="s">
        <v>8</v>
      </c>
      <c r="B2600" t="s">
        <v>9</v>
      </c>
      <c r="C2600">
        <v>229.98</v>
      </c>
      <c r="D2600">
        <f>-2447594 -4876827</f>
        <v>-7324421</v>
      </c>
      <c r="E2600" t="s">
        <v>10</v>
      </c>
      <c r="F2600" t="s">
        <v>11</v>
      </c>
      <c r="G2600" s="1">
        <v>-2447594</v>
      </c>
      <c r="H2600" s="1">
        <v>-4876827</v>
      </c>
    </row>
    <row r="2601" spans="1:8" x14ac:dyDescent="0.25">
      <c r="A2601" t="s">
        <v>8</v>
      </c>
      <c r="B2601" t="s">
        <v>9</v>
      </c>
      <c r="C2601">
        <v>229.99</v>
      </c>
      <c r="D2601">
        <f>-2447627 -4876907</f>
        <v>-7324534</v>
      </c>
      <c r="E2601" t="s">
        <v>10</v>
      </c>
      <c r="F2601" t="s">
        <v>11</v>
      </c>
      <c r="G2601" s="1">
        <v>-2447627</v>
      </c>
      <c r="H2601" s="1">
        <v>-4876907</v>
      </c>
    </row>
    <row r="2602" spans="1:8" x14ac:dyDescent="0.25">
      <c r="A2602" t="s">
        <v>8</v>
      </c>
      <c r="B2602" t="s">
        <v>9</v>
      </c>
      <c r="C2602">
        <v>230</v>
      </c>
      <c r="D2602">
        <f>-2447632 -487693</f>
        <v>-2935325</v>
      </c>
      <c r="E2602" t="s">
        <v>10</v>
      </c>
      <c r="F2602" t="s">
        <v>11</v>
      </c>
      <c r="G2602" s="1">
        <v>-2447632</v>
      </c>
      <c r="H2602" s="1">
        <v>-487693</v>
      </c>
    </row>
    <row r="2603" spans="1:8" x14ac:dyDescent="0.25">
      <c r="A2603" t="s">
        <v>8</v>
      </c>
      <c r="B2603" t="s">
        <v>9</v>
      </c>
      <c r="C2603">
        <v>230.01</v>
      </c>
      <c r="D2603">
        <f>-2447635 -4876959</f>
        <v>-7324594</v>
      </c>
      <c r="E2603" t="s">
        <v>10</v>
      </c>
      <c r="F2603" t="s">
        <v>11</v>
      </c>
      <c r="G2603" s="1">
        <v>-2447635</v>
      </c>
      <c r="H2603" s="1">
        <v>-4876959</v>
      </c>
    </row>
    <row r="2604" spans="1:8" x14ac:dyDescent="0.25">
      <c r="A2604" t="s">
        <v>8</v>
      </c>
      <c r="B2604" t="s">
        <v>9</v>
      </c>
      <c r="C2604">
        <v>230.02</v>
      </c>
      <c r="D2604">
        <f>-2447636 -4876998</f>
        <v>-7324634</v>
      </c>
      <c r="E2604" t="s">
        <v>10</v>
      </c>
      <c r="F2604" t="s">
        <v>11</v>
      </c>
      <c r="G2604" s="1">
        <v>-2447636</v>
      </c>
      <c r="H2604" s="1">
        <v>-4876998</v>
      </c>
    </row>
    <row r="2605" spans="1:8" x14ac:dyDescent="0.25">
      <c r="A2605" t="s">
        <v>8</v>
      </c>
      <c r="B2605" t="s">
        <v>9</v>
      </c>
      <c r="C2605">
        <v>230.03</v>
      </c>
      <c r="D2605">
        <f>-2447637 -4877006</f>
        <v>-7324643</v>
      </c>
      <c r="E2605" t="s">
        <v>10</v>
      </c>
      <c r="F2605" t="s">
        <v>11</v>
      </c>
      <c r="G2605" s="1">
        <v>-2447637</v>
      </c>
      <c r="H2605" s="1">
        <v>-4877006</v>
      </c>
    </row>
    <row r="2606" spans="1:8" x14ac:dyDescent="0.25">
      <c r="A2606" t="s">
        <v>8</v>
      </c>
      <c r="B2606" t="s">
        <v>9</v>
      </c>
      <c r="C2606">
        <v>230.04</v>
      </c>
      <c r="D2606">
        <f>-2447636 -4877018</f>
        <v>-7324654</v>
      </c>
      <c r="E2606" t="s">
        <v>10</v>
      </c>
      <c r="F2606" t="s">
        <v>11</v>
      </c>
      <c r="G2606" s="1">
        <v>-2447636</v>
      </c>
      <c r="H2606" s="1">
        <v>-4877018</v>
      </c>
    </row>
    <row r="2607" spans="1:8" x14ac:dyDescent="0.25">
      <c r="A2607" t="s">
        <v>8</v>
      </c>
      <c r="B2607" t="s">
        <v>9</v>
      </c>
      <c r="C2607">
        <v>230.05</v>
      </c>
      <c r="D2607">
        <f>-2447636 -4877041</f>
        <v>-7324677</v>
      </c>
      <c r="E2607" t="s">
        <v>10</v>
      </c>
      <c r="F2607" t="s">
        <v>11</v>
      </c>
      <c r="G2607" s="1">
        <v>-2447636</v>
      </c>
      <c r="H2607" s="1">
        <v>-4877041</v>
      </c>
    </row>
    <row r="2608" spans="1:8" x14ac:dyDescent="0.25">
      <c r="A2608" t="s">
        <v>8</v>
      </c>
      <c r="B2608" t="s">
        <v>9</v>
      </c>
      <c r="C2608">
        <v>230.06</v>
      </c>
      <c r="D2608">
        <f>-2447623 -4877295</f>
        <v>-7324918</v>
      </c>
      <c r="E2608" t="s">
        <v>10</v>
      </c>
      <c r="F2608" t="s">
        <v>11</v>
      </c>
      <c r="G2608" s="1">
        <v>-2447623</v>
      </c>
      <c r="H2608" s="1">
        <v>-4877295</v>
      </c>
    </row>
    <row r="2609" spans="1:8" x14ac:dyDescent="0.25">
      <c r="A2609" t="s">
        <v>8</v>
      </c>
      <c r="B2609" t="s">
        <v>9</v>
      </c>
      <c r="C2609">
        <v>230.07</v>
      </c>
      <c r="D2609">
        <f>-2447622 -4877366</f>
        <v>-7324988</v>
      </c>
      <c r="E2609" t="s">
        <v>10</v>
      </c>
      <c r="F2609" t="s">
        <v>11</v>
      </c>
      <c r="G2609" s="1">
        <v>-2447622</v>
      </c>
      <c r="H2609" s="1">
        <v>-4877366</v>
      </c>
    </row>
    <row r="2610" spans="1:8" x14ac:dyDescent="0.25">
      <c r="A2610" t="s">
        <v>8</v>
      </c>
      <c r="B2610" t="s">
        <v>9</v>
      </c>
      <c r="C2610">
        <v>230.08</v>
      </c>
      <c r="D2610">
        <f>-2447628 -4877433</f>
        <v>-7325061</v>
      </c>
      <c r="E2610" t="s">
        <v>10</v>
      </c>
      <c r="F2610" t="s">
        <v>11</v>
      </c>
      <c r="G2610" s="1">
        <v>-2447628</v>
      </c>
      <c r="H2610" s="1">
        <v>-4877433</v>
      </c>
    </row>
    <row r="2611" spans="1:8" x14ac:dyDescent="0.25">
      <c r="A2611" t="s">
        <v>8</v>
      </c>
      <c r="B2611" t="s">
        <v>9</v>
      </c>
      <c r="C2611">
        <v>230.09</v>
      </c>
      <c r="D2611">
        <f>-2447688 -4877713</f>
        <v>-7325401</v>
      </c>
      <c r="E2611" t="s">
        <v>10</v>
      </c>
      <c r="F2611" t="s">
        <v>11</v>
      </c>
      <c r="G2611" s="1">
        <v>-2447688</v>
      </c>
      <c r="H2611" s="1">
        <v>-4877713</v>
      </c>
    </row>
    <row r="2612" spans="1:8" x14ac:dyDescent="0.25">
      <c r="A2612" t="s">
        <v>8</v>
      </c>
      <c r="B2612" t="s">
        <v>9</v>
      </c>
      <c r="C2612">
        <v>230.1</v>
      </c>
      <c r="D2612">
        <f>-2447698 -4877731</f>
        <v>-7325429</v>
      </c>
      <c r="E2612" t="s">
        <v>10</v>
      </c>
      <c r="F2612" t="s">
        <v>11</v>
      </c>
      <c r="G2612" s="1">
        <v>-2447698</v>
      </c>
      <c r="H2612" s="1">
        <v>-4877731</v>
      </c>
    </row>
    <row r="2613" spans="1:8" x14ac:dyDescent="0.25">
      <c r="A2613" t="s">
        <v>8</v>
      </c>
      <c r="B2613" t="s">
        <v>9</v>
      </c>
      <c r="C2613">
        <v>230.11</v>
      </c>
      <c r="D2613">
        <f>-244772 -4877758</f>
        <v>-5122530</v>
      </c>
      <c r="E2613" t="s">
        <v>10</v>
      </c>
      <c r="F2613" t="s">
        <v>11</v>
      </c>
      <c r="G2613" s="1">
        <v>-244772</v>
      </c>
      <c r="H2613" s="1">
        <v>-4877758</v>
      </c>
    </row>
    <row r="2614" spans="1:8" x14ac:dyDescent="0.25">
      <c r="A2614" t="s">
        <v>8</v>
      </c>
      <c r="B2614" t="s">
        <v>9</v>
      </c>
      <c r="C2614">
        <v>230.12</v>
      </c>
      <c r="D2614">
        <f>-2447736 -4877771</f>
        <v>-7325507</v>
      </c>
      <c r="E2614" t="s">
        <v>10</v>
      </c>
      <c r="F2614" t="s">
        <v>11</v>
      </c>
      <c r="G2614" s="1">
        <v>-2447736</v>
      </c>
      <c r="H2614" s="1">
        <v>-4877771</v>
      </c>
    </row>
    <row r="2615" spans="1:8" x14ac:dyDescent="0.25">
      <c r="A2615" t="s">
        <v>8</v>
      </c>
      <c r="B2615" t="s">
        <v>9</v>
      </c>
      <c r="C2615">
        <v>230.13</v>
      </c>
      <c r="D2615">
        <f>-2447737 -4877771</f>
        <v>-7325508</v>
      </c>
      <c r="E2615" t="s">
        <v>10</v>
      </c>
      <c r="F2615" t="s">
        <v>11</v>
      </c>
      <c r="G2615" s="1">
        <v>-2447737</v>
      </c>
      <c r="H2615" s="1">
        <v>-4877771</v>
      </c>
    </row>
    <row r="2616" spans="1:8" x14ac:dyDescent="0.25">
      <c r="A2616" t="s">
        <v>8</v>
      </c>
      <c r="B2616" t="s">
        <v>9</v>
      </c>
      <c r="C2616">
        <v>230.14</v>
      </c>
      <c r="D2616">
        <f>-2447917 -4877895</f>
        <v>-7325812</v>
      </c>
      <c r="E2616" t="s">
        <v>10</v>
      </c>
      <c r="F2616" t="s">
        <v>11</v>
      </c>
      <c r="G2616" s="1">
        <v>-2447917</v>
      </c>
      <c r="H2616" s="1">
        <v>-4877895</v>
      </c>
    </row>
    <row r="2617" spans="1:8" x14ac:dyDescent="0.25">
      <c r="A2617" t="s">
        <v>8</v>
      </c>
      <c r="B2617" t="s">
        <v>9</v>
      </c>
      <c r="C2617">
        <v>230.15</v>
      </c>
      <c r="D2617">
        <f>-2448087 -4878007</f>
        <v>-7326094</v>
      </c>
      <c r="E2617" t="s">
        <v>10</v>
      </c>
      <c r="F2617" t="s">
        <v>11</v>
      </c>
      <c r="G2617" s="1">
        <v>-2448087</v>
      </c>
      <c r="H2617" s="1">
        <v>-4878007</v>
      </c>
    </row>
    <row r="2618" spans="1:8" x14ac:dyDescent="0.25">
      <c r="A2618" t="s">
        <v>8</v>
      </c>
      <c r="B2618" t="s">
        <v>9</v>
      </c>
      <c r="C2618">
        <v>230.16</v>
      </c>
      <c r="D2618">
        <f>-2448342 -487819</f>
        <v>-2936161</v>
      </c>
      <c r="E2618" t="s">
        <v>10</v>
      </c>
      <c r="F2618" t="s">
        <v>11</v>
      </c>
      <c r="G2618" s="1">
        <v>-2448342</v>
      </c>
      <c r="H2618" s="1">
        <v>-487819</v>
      </c>
    </row>
    <row r="2619" spans="1:8" x14ac:dyDescent="0.25">
      <c r="A2619" t="s">
        <v>8</v>
      </c>
      <c r="B2619" t="s">
        <v>9</v>
      </c>
      <c r="C2619">
        <v>230.17</v>
      </c>
      <c r="D2619">
        <f>-2448382 -4878236</f>
        <v>-7326618</v>
      </c>
      <c r="E2619" t="s">
        <v>10</v>
      </c>
      <c r="F2619" t="s">
        <v>11</v>
      </c>
      <c r="G2619" s="1">
        <v>-2448382</v>
      </c>
      <c r="H2619" s="1">
        <v>-4878236</v>
      </c>
    </row>
    <row r="2620" spans="1:8" x14ac:dyDescent="0.25">
      <c r="A2620" t="s">
        <v>8</v>
      </c>
      <c r="B2620" t="s">
        <v>9</v>
      </c>
      <c r="C2620">
        <v>230.18</v>
      </c>
      <c r="D2620">
        <f>-2448507 -4878405</f>
        <v>-7326912</v>
      </c>
      <c r="E2620" t="s">
        <v>10</v>
      </c>
      <c r="F2620" t="s">
        <v>11</v>
      </c>
      <c r="G2620" s="1">
        <v>-2448507</v>
      </c>
      <c r="H2620" s="1">
        <v>-4878405</v>
      </c>
    </row>
    <row r="2621" spans="1:8" x14ac:dyDescent="0.25">
      <c r="A2621" t="s">
        <v>8</v>
      </c>
      <c r="B2621" t="s">
        <v>9</v>
      </c>
      <c r="C2621">
        <v>230.19</v>
      </c>
      <c r="D2621">
        <f>-2448526 -4878422</f>
        <v>-7326948</v>
      </c>
      <c r="E2621" t="s">
        <v>10</v>
      </c>
      <c r="F2621" t="s">
        <v>11</v>
      </c>
      <c r="G2621" s="1">
        <v>-2448526</v>
      </c>
      <c r="H2621" s="1">
        <v>-4878422</v>
      </c>
    </row>
    <row r="2622" spans="1:8" x14ac:dyDescent="0.25">
      <c r="A2622" t="s">
        <v>8</v>
      </c>
      <c r="B2622" t="s">
        <v>9</v>
      </c>
      <c r="C2622">
        <v>230.2</v>
      </c>
      <c r="D2622">
        <f>-2448564 -4878445</f>
        <v>-7327009</v>
      </c>
      <c r="E2622" t="s">
        <v>10</v>
      </c>
      <c r="F2622" t="s">
        <v>11</v>
      </c>
      <c r="G2622" s="1">
        <v>-2448564</v>
      </c>
      <c r="H2622" s="1">
        <v>-4878445</v>
      </c>
    </row>
    <row r="2623" spans="1:8" x14ac:dyDescent="0.25">
      <c r="A2623" t="s">
        <v>8</v>
      </c>
      <c r="B2623" t="s">
        <v>9</v>
      </c>
      <c r="C2623">
        <v>230.21</v>
      </c>
      <c r="D2623">
        <f>-2448583 -4878452</f>
        <v>-7327035</v>
      </c>
      <c r="E2623" t="s">
        <v>10</v>
      </c>
      <c r="F2623" t="s">
        <v>11</v>
      </c>
      <c r="G2623" s="1">
        <v>-2448583</v>
      </c>
      <c r="H2623" s="1">
        <v>-4878452</v>
      </c>
    </row>
    <row r="2624" spans="1:8" x14ac:dyDescent="0.25">
      <c r="A2624" t="s">
        <v>8</v>
      </c>
      <c r="B2624" t="s">
        <v>9</v>
      </c>
      <c r="C2624">
        <v>230.22</v>
      </c>
      <c r="D2624">
        <f>-2448593 -4878453</f>
        <v>-7327046</v>
      </c>
      <c r="E2624" t="s">
        <v>10</v>
      </c>
      <c r="F2624" t="s">
        <v>11</v>
      </c>
      <c r="G2624" s="1">
        <v>-2448593</v>
      </c>
      <c r="H2624" s="1">
        <v>-4878453</v>
      </c>
    </row>
    <row r="2625" spans="1:8" x14ac:dyDescent="0.25">
      <c r="A2625" t="s">
        <v>8</v>
      </c>
      <c r="B2625" t="s">
        <v>9</v>
      </c>
      <c r="C2625">
        <v>230.23</v>
      </c>
      <c r="D2625">
        <f>-2448601 -4878451</f>
        <v>-7327052</v>
      </c>
      <c r="E2625" t="s">
        <v>10</v>
      </c>
      <c r="F2625" t="s">
        <v>11</v>
      </c>
      <c r="G2625" s="1">
        <v>-2448601</v>
      </c>
      <c r="H2625" s="1">
        <v>-4878451</v>
      </c>
    </row>
    <row r="2626" spans="1:8" x14ac:dyDescent="0.25">
      <c r="A2626" t="s">
        <v>8</v>
      </c>
      <c r="B2626" t="s">
        <v>9</v>
      </c>
      <c r="C2626">
        <v>230.24</v>
      </c>
      <c r="D2626">
        <f>-2448632 -4878437</f>
        <v>-7327069</v>
      </c>
      <c r="E2626" t="s">
        <v>10</v>
      </c>
      <c r="F2626" t="s">
        <v>11</v>
      </c>
      <c r="G2626" s="1">
        <v>-2448632</v>
      </c>
      <c r="H2626" s="1">
        <v>-4878437</v>
      </c>
    </row>
    <row r="2627" spans="1:8" x14ac:dyDescent="0.25">
      <c r="A2627" t="s">
        <v>8</v>
      </c>
      <c r="B2627" t="s">
        <v>9</v>
      </c>
      <c r="C2627">
        <v>230.25</v>
      </c>
      <c r="D2627">
        <f>-2448696 -4878422</f>
        <v>-7327118</v>
      </c>
      <c r="E2627" t="s">
        <v>10</v>
      </c>
      <c r="F2627" t="s">
        <v>11</v>
      </c>
      <c r="G2627" s="1">
        <v>-2448696</v>
      </c>
      <c r="H2627" s="1">
        <v>-4878422</v>
      </c>
    </row>
    <row r="2628" spans="1:8" x14ac:dyDescent="0.25">
      <c r="A2628" t="s">
        <v>8</v>
      </c>
      <c r="B2628" t="s">
        <v>9</v>
      </c>
      <c r="C2628">
        <v>230.26</v>
      </c>
      <c r="D2628">
        <f>-2448774 -4878428</f>
        <v>-7327202</v>
      </c>
      <c r="E2628" t="s">
        <v>10</v>
      </c>
      <c r="F2628" t="s">
        <v>11</v>
      </c>
      <c r="G2628" s="1">
        <v>-2448774</v>
      </c>
      <c r="H2628" s="1">
        <v>-4878428</v>
      </c>
    </row>
    <row r="2629" spans="1:8" x14ac:dyDescent="0.25">
      <c r="A2629" t="s">
        <v>8</v>
      </c>
      <c r="B2629" t="s">
        <v>9</v>
      </c>
      <c r="C2629">
        <v>230.27</v>
      </c>
      <c r="D2629">
        <f>-2448788 -4878432</f>
        <v>-7327220</v>
      </c>
      <c r="E2629" t="s">
        <v>10</v>
      </c>
      <c r="F2629" t="s">
        <v>11</v>
      </c>
      <c r="G2629" s="1">
        <v>-2448788</v>
      </c>
      <c r="H2629" s="1">
        <v>-4878432</v>
      </c>
    </row>
    <row r="2630" spans="1:8" x14ac:dyDescent="0.25">
      <c r="A2630" t="s">
        <v>8</v>
      </c>
      <c r="B2630" t="s">
        <v>9</v>
      </c>
      <c r="C2630">
        <v>230.28</v>
      </c>
      <c r="D2630">
        <f>-2448801 -4878441</f>
        <v>-7327242</v>
      </c>
      <c r="E2630" t="s">
        <v>10</v>
      </c>
      <c r="F2630" t="s">
        <v>11</v>
      </c>
      <c r="G2630" s="1">
        <v>-2448801</v>
      </c>
      <c r="H2630" s="1">
        <v>-4878441</v>
      </c>
    </row>
    <row r="2631" spans="1:8" x14ac:dyDescent="0.25">
      <c r="A2631" t="s">
        <v>8</v>
      </c>
      <c r="B2631" t="s">
        <v>9</v>
      </c>
      <c r="C2631">
        <v>230.29</v>
      </c>
      <c r="D2631">
        <f>-2448814 -4878454</f>
        <v>-7327268</v>
      </c>
      <c r="E2631" t="s">
        <v>10</v>
      </c>
      <c r="F2631" t="s">
        <v>11</v>
      </c>
      <c r="G2631" s="1">
        <v>-2448814</v>
      </c>
      <c r="H2631" s="1">
        <v>-4878454</v>
      </c>
    </row>
    <row r="2632" spans="1:8" x14ac:dyDescent="0.25">
      <c r="A2632" t="s">
        <v>8</v>
      </c>
      <c r="B2632" t="s">
        <v>9</v>
      </c>
      <c r="C2632">
        <v>230.3</v>
      </c>
      <c r="D2632">
        <f>-2448851 -4878515</f>
        <v>-7327366</v>
      </c>
      <c r="E2632" t="s">
        <v>10</v>
      </c>
      <c r="F2632" t="s">
        <v>11</v>
      </c>
      <c r="G2632" s="1">
        <v>-2448851</v>
      </c>
      <c r="H2632" s="1">
        <v>-4878515</v>
      </c>
    </row>
    <row r="2633" spans="1:8" x14ac:dyDescent="0.25">
      <c r="A2633" t="s">
        <v>8</v>
      </c>
      <c r="B2633" t="s">
        <v>9</v>
      </c>
      <c r="C2633">
        <v>230.31</v>
      </c>
      <c r="D2633">
        <f>-2448851 -4878516</f>
        <v>-7327367</v>
      </c>
      <c r="E2633" t="s">
        <v>10</v>
      </c>
      <c r="F2633" t="s">
        <v>11</v>
      </c>
      <c r="G2633" s="1">
        <v>-2448851</v>
      </c>
      <c r="H2633" s="1">
        <v>-4878516</v>
      </c>
    </row>
    <row r="2634" spans="1:8" x14ac:dyDescent="0.25">
      <c r="A2634" t="s">
        <v>8</v>
      </c>
      <c r="B2634" t="s">
        <v>9</v>
      </c>
      <c r="C2634">
        <v>230.32</v>
      </c>
      <c r="D2634">
        <f>-2449045 -4878833</f>
        <v>-7327878</v>
      </c>
      <c r="E2634" t="s">
        <v>10</v>
      </c>
      <c r="F2634" t="s">
        <v>11</v>
      </c>
      <c r="G2634" s="1">
        <v>-2449045</v>
      </c>
      <c r="H2634" s="1">
        <v>-4878833</v>
      </c>
    </row>
    <row r="2635" spans="1:8" x14ac:dyDescent="0.25">
      <c r="A2635" t="s">
        <v>8</v>
      </c>
      <c r="B2635" t="s">
        <v>9</v>
      </c>
      <c r="C2635">
        <v>230.33</v>
      </c>
      <c r="D2635">
        <f>-2449075 -4878875</f>
        <v>-7327950</v>
      </c>
      <c r="E2635" t="s">
        <v>10</v>
      </c>
      <c r="F2635" t="s">
        <v>11</v>
      </c>
      <c r="G2635" s="1">
        <v>-2449075</v>
      </c>
      <c r="H2635" s="1">
        <v>-4878875</v>
      </c>
    </row>
    <row r="2636" spans="1:8" x14ac:dyDescent="0.25">
      <c r="A2636" t="s">
        <v>8</v>
      </c>
      <c r="B2636" t="s">
        <v>9</v>
      </c>
      <c r="C2636">
        <v>230.34</v>
      </c>
      <c r="D2636">
        <f>-2449156 -4879005</f>
        <v>-7328161</v>
      </c>
      <c r="E2636" t="s">
        <v>10</v>
      </c>
      <c r="F2636" t="s">
        <v>11</v>
      </c>
      <c r="G2636" s="1">
        <v>-2449156</v>
      </c>
      <c r="H2636" s="1">
        <v>-4879005</v>
      </c>
    </row>
    <row r="2637" spans="1:8" x14ac:dyDescent="0.25">
      <c r="A2637" t="s">
        <v>8</v>
      </c>
      <c r="B2637" t="s">
        <v>9</v>
      </c>
      <c r="C2637">
        <v>230.35</v>
      </c>
      <c r="D2637">
        <f>-2449175 -4879039</f>
        <v>-7328214</v>
      </c>
      <c r="E2637" t="s">
        <v>10</v>
      </c>
      <c r="F2637" t="s">
        <v>11</v>
      </c>
      <c r="G2637" s="1">
        <v>-2449175</v>
      </c>
      <c r="H2637" s="1">
        <v>-4879039</v>
      </c>
    </row>
    <row r="2638" spans="1:8" x14ac:dyDescent="0.25">
      <c r="A2638" t="s">
        <v>8</v>
      </c>
      <c r="B2638" t="s">
        <v>9</v>
      </c>
      <c r="C2638">
        <v>230.36</v>
      </c>
      <c r="D2638">
        <f>-2449176 -487904</f>
        <v>-2937080</v>
      </c>
      <c r="E2638" t="s">
        <v>10</v>
      </c>
      <c r="F2638" t="s">
        <v>11</v>
      </c>
      <c r="G2638" s="1">
        <v>-2449176</v>
      </c>
      <c r="H2638" s="1">
        <v>-487904</v>
      </c>
    </row>
    <row r="2639" spans="1:8" x14ac:dyDescent="0.25">
      <c r="A2639" t="s">
        <v>8</v>
      </c>
      <c r="B2639" t="s">
        <v>9</v>
      </c>
      <c r="C2639">
        <v>230.37</v>
      </c>
      <c r="D2639">
        <f>-2449255 -4879176</f>
        <v>-7328431</v>
      </c>
      <c r="E2639" t="s">
        <v>10</v>
      </c>
      <c r="F2639" t="s">
        <v>11</v>
      </c>
      <c r="G2639" s="1">
        <v>-2449255</v>
      </c>
      <c r="H2639" s="1">
        <v>-4879176</v>
      </c>
    </row>
    <row r="2640" spans="1:8" x14ac:dyDescent="0.25">
      <c r="A2640" t="s">
        <v>8</v>
      </c>
      <c r="B2640" t="s">
        <v>9</v>
      </c>
      <c r="C2640">
        <v>230.38</v>
      </c>
      <c r="D2640">
        <f>-2449263 -4879188</f>
        <v>-7328451</v>
      </c>
      <c r="E2640" t="s">
        <v>10</v>
      </c>
      <c r="F2640" t="s">
        <v>11</v>
      </c>
      <c r="G2640" s="1">
        <v>-2449263</v>
      </c>
      <c r="H2640" s="1">
        <v>-4879188</v>
      </c>
    </row>
    <row r="2641" spans="1:8" x14ac:dyDescent="0.25">
      <c r="A2641" t="s">
        <v>8</v>
      </c>
      <c r="B2641" t="s">
        <v>9</v>
      </c>
      <c r="C2641">
        <v>230.39</v>
      </c>
      <c r="D2641">
        <f>-2449285 -4879216</f>
        <v>-7328501</v>
      </c>
      <c r="E2641" t="s">
        <v>10</v>
      </c>
      <c r="F2641" t="s">
        <v>11</v>
      </c>
      <c r="G2641" s="1">
        <v>-2449285</v>
      </c>
      <c r="H2641" s="1">
        <v>-4879216</v>
      </c>
    </row>
    <row r="2642" spans="1:8" x14ac:dyDescent="0.25">
      <c r="A2642" t="s">
        <v>8</v>
      </c>
      <c r="B2642" t="s">
        <v>9</v>
      </c>
      <c r="C2642">
        <v>230.4</v>
      </c>
      <c r="D2642">
        <f>-2449298 -4879228</f>
        <v>-7328526</v>
      </c>
      <c r="E2642" t="s">
        <v>10</v>
      </c>
      <c r="F2642" t="s">
        <v>11</v>
      </c>
      <c r="G2642" s="1">
        <v>-2449298</v>
      </c>
      <c r="H2642" s="1">
        <v>-4879228</v>
      </c>
    </row>
    <row r="2643" spans="1:8" x14ac:dyDescent="0.25">
      <c r="A2643" t="s">
        <v>8</v>
      </c>
      <c r="B2643" t="s">
        <v>9</v>
      </c>
      <c r="C2643">
        <v>230.41</v>
      </c>
      <c r="D2643">
        <f>-244931 -4879234</f>
        <v>-5124165</v>
      </c>
      <c r="E2643" t="s">
        <v>10</v>
      </c>
      <c r="F2643" t="s">
        <v>11</v>
      </c>
      <c r="G2643" s="1">
        <v>-244931</v>
      </c>
      <c r="H2643" s="1">
        <v>-4879234</v>
      </c>
    </row>
    <row r="2644" spans="1:8" x14ac:dyDescent="0.25">
      <c r="A2644" t="s">
        <v>8</v>
      </c>
      <c r="B2644" t="s">
        <v>9</v>
      </c>
      <c r="C2644">
        <v>230.42</v>
      </c>
      <c r="D2644">
        <f>-2449321 -4879238</f>
        <v>-7328559</v>
      </c>
      <c r="E2644" t="s">
        <v>10</v>
      </c>
      <c r="F2644" t="s">
        <v>11</v>
      </c>
      <c r="G2644" s="1">
        <v>-2449321</v>
      </c>
      <c r="H2644" s="1">
        <v>-4879238</v>
      </c>
    </row>
    <row r="2645" spans="1:8" x14ac:dyDescent="0.25">
      <c r="A2645" t="s">
        <v>8</v>
      </c>
      <c r="B2645" t="s">
        <v>9</v>
      </c>
      <c r="C2645">
        <v>230.43</v>
      </c>
      <c r="D2645">
        <f>-2449335 -4879241</f>
        <v>-7328576</v>
      </c>
      <c r="E2645" t="s">
        <v>10</v>
      </c>
      <c r="F2645" t="s">
        <v>11</v>
      </c>
      <c r="G2645" s="1">
        <v>-2449335</v>
      </c>
      <c r="H2645" s="1">
        <v>-4879241</v>
      </c>
    </row>
    <row r="2646" spans="1:8" x14ac:dyDescent="0.25">
      <c r="A2646" t="s">
        <v>8</v>
      </c>
      <c r="B2646" t="s">
        <v>9</v>
      </c>
      <c r="C2646">
        <v>230.44</v>
      </c>
      <c r="D2646">
        <f>-2449353 -4879243</f>
        <v>-7328596</v>
      </c>
      <c r="E2646" t="s">
        <v>10</v>
      </c>
      <c r="F2646" t="s">
        <v>11</v>
      </c>
      <c r="G2646" s="1">
        <v>-2449353</v>
      </c>
      <c r="H2646" s="1">
        <v>-4879243</v>
      </c>
    </row>
    <row r="2647" spans="1:8" x14ac:dyDescent="0.25">
      <c r="A2647" t="s">
        <v>8</v>
      </c>
      <c r="B2647" t="s">
        <v>9</v>
      </c>
      <c r="C2647">
        <v>230.45</v>
      </c>
      <c r="D2647">
        <f>-2449426 -4879256</f>
        <v>-7328682</v>
      </c>
      <c r="E2647" t="s">
        <v>10</v>
      </c>
      <c r="F2647" t="s">
        <v>11</v>
      </c>
      <c r="G2647" s="1">
        <v>-2449426</v>
      </c>
      <c r="H2647" s="1">
        <v>-4879256</v>
      </c>
    </row>
    <row r="2648" spans="1:8" x14ac:dyDescent="0.25">
      <c r="A2648" t="s">
        <v>8</v>
      </c>
      <c r="B2648" t="s">
        <v>9</v>
      </c>
      <c r="C2648">
        <v>230.46</v>
      </c>
      <c r="D2648">
        <f>-2449463 -4879267</f>
        <v>-7328730</v>
      </c>
      <c r="E2648" t="s">
        <v>10</v>
      </c>
      <c r="F2648" t="s">
        <v>11</v>
      </c>
      <c r="G2648" s="1">
        <v>-2449463</v>
      </c>
      <c r="H2648" s="1">
        <v>-4879267</v>
      </c>
    </row>
    <row r="2649" spans="1:8" x14ac:dyDescent="0.25">
      <c r="A2649" t="s">
        <v>8</v>
      </c>
      <c r="B2649" t="s">
        <v>9</v>
      </c>
      <c r="C2649">
        <v>230.47</v>
      </c>
      <c r="D2649">
        <f>-2449502 -4879284</f>
        <v>-7328786</v>
      </c>
      <c r="E2649" t="s">
        <v>10</v>
      </c>
      <c r="F2649" t="s">
        <v>11</v>
      </c>
      <c r="G2649" s="1">
        <v>-2449502</v>
      </c>
      <c r="H2649" s="1">
        <v>-4879284</v>
      </c>
    </row>
    <row r="2650" spans="1:8" x14ac:dyDescent="0.25">
      <c r="A2650" t="s">
        <v>8</v>
      </c>
      <c r="B2650" t="s">
        <v>9</v>
      </c>
      <c r="C2650">
        <v>230.48</v>
      </c>
      <c r="D2650">
        <f>-2449525 -4879297</f>
        <v>-7328822</v>
      </c>
      <c r="E2650" t="s">
        <v>10</v>
      </c>
      <c r="F2650" t="s">
        <v>11</v>
      </c>
      <c r="G2650" s="1">
        <v>-2449525</v>
      </c>
      <c r="H2650" s="1">
        <v>-4879297</v>
      </c>
    </row>
    <row r="2651" spans="1:8" x14ac:dyDescent="0.25">
      <c r="A2651" t="s">
        <v>8</v>
      </c>
      <c r="B2651" t="s">
        <v>9</v>
      </c>
      <c r="C2651">
        <v>230.49</v>
      </c>
      <c r="D2651">
        <f>-244953 -4879299</f>
        <v>-5124252</v>
      </c>
      <c r="E2651" t="s">
        <v>10</v>
      </c>
      <c r="F2651" t="s">
        <v>11</v>
      </c>
      <c r="G2651" s="1">
        <v>-244953</v>
      </c>
      <c r="H2651" s="1">
        <v>-4879299</v>
      </c>
    </row>
    <row r="2652" spans="1:8" x14ac:dyDescent="0.25">
      <c r="A2652" t="s">
        <v>8</v>
      </c>
      <c r="B2652" t="s">
        <v>9</v>
      </c>
      <c r="C2652">
        <v>230.5</v>
      </c>
      <c r="D2652">
        <f>-244954 -4879308</f>
        <v>-5124262</v>
      </c>
      <c r="E2652" t="s">
        <v>10</v>
      </c>
      <c r="F2652" t="s">
        <v>11</v>
      </c>
      <c r="G2652" s="1">
        <v>-244954</v>
      </c>
      <c r="H2652" s="1">
        <v>-4879308</v>
      </c>
    </row>
    <row r="2653" spans="1:8" x14ac:dyDescent="0.25">
      <c r="A2653" t="s">
        <v>8</v>
      </c>
      <c r="B2653" t="s">
        <v>9</v>
      </c>
      <c r="C2653">
        <v>230.51</v>
      </c>
      <c r="D2653">
        <f>-2449546 -4879315</f>
        <v>-7328861</v>
      </c>
      <c r="E2653" t="s">
        <v>10</v>
      </c>
      <c r="F2653" t="s">
        <v>11</v>
      </c>
      <c r="G2653" s="1">
        <v>-2449546</v>
      </c>
      <c r="H2653" s="1">
        <v>-4879315</v>
      </c>
    </row>
    <row r="2654" spans="1:8" x14ac:dyDescent="0.25">
      <c r="A2654" t="s">
        <v>8</v>
      </c>
      <c r="B2654" t="s">
        <v>9</v>
      </c>
      <c r="C2654">
        <v>230.52</v>
      </c>
      <c r="D2654">
        <f>-2449589 -487939</f>
        <v>-2937528</v>
      </c>
      <c r="E2654" t="s">
        <v>10</v>
      </c>
      <c r="F2654" t="s">
        <v>11</v>
      </c>
      <c r="G2654" s="1">
        <v>-2449589</v>
      </c>
      <c r="H2654" s="1">
        <v>-487939</v>
      </c>
    </row>
    <row r="2655" spans="1:8" x14ac:dyDescent="0.25">
      <c r="A2655" t="s">
        <v>8</v>
      </c>
      <c r="B2655" t="s">
        <v>9</v>
      </c>
      <c r="C2655">
        <v>230.53</v>
      </c>
      <c r="D2655">
        <f>-2449603 -487941</f>
        <v>-2937544</v>
      </c>
      <c r="E2655" t="s">
        <v>10</v>
      </c>
      <c r="F2655" t="s">
        <v>11</v>
      </c>
      <c r="G2655" s="1">
        <v>-2449603</v>
      </c>
      <c r="H2655" s="1">
        <v>-487941</v>
      </c>
    </row>
    <row r="2656" spans="1:8" x14ac:dyDescent="0.25">
      <c r="A2656" t="s">
        <v>8</v>
      </c>
      <c r="B2656" t="s">
        <v>9</v>
      </c>
      <c r="C2656">
        <v>230.54</v>
      </c>
      <c r="D2656">
        <f>-2449624 -4879435</f>
        <v>-7329059</v>
      </c>
      <c r="E2656" t="s">
        <v>10</v>
      </c>
      <c r="F2656" t="s">
        <v>11</v>
      </c>
      <c r="G2656" s="1">
        <v>-2449624</v>
      </c>
      <c r="H2656" s="1">
        <v>-4879435</v>
      </c>
    </row>
    <row r="2657" spans="1:8" x14ac:dyDescent="0.25">
      <c r="A2657" t="s">
        <v>8</v>
      </c>
      <c r="B2657" t="s">
        <v>9</v>
      </c>
      <c r="C2657">
        <v>230.55</v>
      </c>
      <c r="D2657">
        <f>-2449724 -4879537</f>
        <v>-7329261</v>
      </c>
      <c r="E2657" t="s">
        <v>10</v>
      </c>
      <c r="F2657" t="s">
        <v>11</v>
      </c>
      <c r="G2657" s="1">
        <v>-2449724</v>
      </c>
      <c r="H2657" s="1">
        <v>-4879537</v>
      </c>
    </row>
    <row r="2658" spans="1:8" x14ac:dyDescent="0.25">
      <c r="A2658" t="s">
        <v>8</v>
      </c>
      <c r="B2658" t="s">
        <v>9</v>
      </c>
      <c r="C2658">
        <v>230.56</v>
      </c>
      <c r="D2658">
        <f>-244973 -4879542</f>
        <v>-5124515</v>
      </c>
      <c r="E2658" t="s">
        <v>10</v>
      </c>
      <c r="F2658" t="s">
        <v>11</v>
      </c>
      <c r="G2658" s="1">
        <v>-244973</v>
      </c>
      <c r="H2658" s="1">
        <v>-4879542</v>
      </c>
    </row>
    <row r="2659" spans="1:8" x14ac:dyDescent="0.25">
      <c r="A2659" t="s">
        <v>8</v>
      </c>
      <c r="B2659" t="s">
        <v>9</v>
      </c>
      <c r="C2659">
        <v>230.57</v>
      </c>
      <c r="D2659">
        <f>-244988 -4879689</f>
        <v>-5124677</v>
      </c>
      <c r="E2659" t="s">
        <v>10</v>
      </c>
      <c r="F2659" t="s">
        <v>11</v>
      </c>
      <c r="G2659" s="1">
        <v>-244988</v>
      </c>
      <c r="H2659" s="1">
        <v>-4879689</v>
      </c>
    </row>
    <row r="2660" spans="1:8" x14ac:dyDescent="0.25">
      <c r="A2660" t="s">
        <v>8</v>
      </c>
      <c r="B2660" t="s">
        <v>9</v>
      </c>
      <c r="C2660">
        <v>230.58</v>
      </c>
      <c r="D2660">
        <f>-244992 -4879723</f>
        <v>-5124715</v>
      </c>
      <c r="E2660" t="s">
        <v>10</v>
      </c>
      <c r="F2660" t="s">
        <v>11</v>
      </c>
      <c r="G2660" s="1">
        <v>-244992</v>
      </c>
      <c r="H2660" s="1">
        <v>-4879723</v>
      </c>
    </row>
    <row r="2661" spans="1:8" x14ac:dyDescent="0.25">
      <c r="A2661" t="s">
        <v>8</v>
      </c>
      <c r="B2661" t="s">
        <v>9</v>
      </c>
      <c r="C2661">
        <v>230.59</v>
      </c>
      <c r="D2661">
        <f>-2449937 -4879731</f>
        <v>-7329668</v>
      </c>
      <c r="E2661" t="s">
        <v>10</v>
      </c>
      <c r="F2661" t="s">
        <v>11</v>
      </c>
      <c r="G2661" s="1">
        <v>-2449937</v>
      </c>
      <c r="H2661" s="1">
        <v>-4879731</v>
      </c>
    </row>
    <row r="2662" spans="1:8" x14ac:dyDescent="0.25">
      <c r="A2662" t="s">
        <v>8</v>
      </c>
      <c r="B2662" t="s">
        <v>9</v>
      </c>
      <c r="C2662">
        <v>230.6</v>
      </c>
      <c r="D2662">
        <f>-244994 -4879733</f>
        <v>-5124727</v>
      </c>
      <c r="E2662" t="s">
        <v>10</v>
      </c>
      <c r="F2662" t="s">
        <v>11</v>
      </c>
      <c r="G2662" s="1">
        <v>-244994</v>
      </c>
      <c r="H2662" s="1">
        <v>-4879733</v>
      </c>
    </row>
    <row r="2663" spans="1:8" x14ac:dyDescent="0.25">
      <c r="A2663" t="s">
        <v>8</v>
      </c>
      <c r="B2663" t="s">
        <v>9</v>
      </c>
      <c r="C2663">
        <v>230.61</v>
      </c>
      <c r="D2663">
        <f>-2449954 -4879738</f>
        <v>-7329692</v>
      </c>
      <c r="E2663" t="s">
        <v>10</v>
      </c>
      <c r="F2663" t="s">
        <v>11</v>
      </c>
      <c r="G2663" s="1">
        <v>-2449954</v>
      </c>
      <c r="H2663" s="1">
        <v>-4879738</v>
      </c>
    </row>
    <row r="2664" spans="1:8" x14ac:dyDescent="0.25">
      <c r="A2664" t="s">
        <v>8</v>
      </c>
      <c r="B2664" t="s">
        <v>9</v>
      </c>
      <c r="C2664">
        <v>230.62</v>
      </c>
      <c r="D2664">
        <f>-244996 -4879741</f>
        <v>-5124737</v>
      </c>
      <c r="E2664" t="s">
        <v>10</v>
      </c>
      <c r="F2664" t="s">
        <v>11</v>
      </c>
      <c r="G2664" s="1">
        <v>-244996</v>
      </c>
      <c r="H2664" s="1">
        <v>-4879741</v>
      </c>
    </row>
    <row r="2665" spans="1:8" x14ac:dyDescent="0.25">
      <c r="A2665" t="s">
        <v>8</v>
      </c>
      <c r="B2665" t="s">
        <v>9</v>
      </c>
      <c r="C2665">
        <v>230.63</v>
      </c>
      <c r="D2665">
        <f>-2449986 -487975</f>
        <v>-2937961</v>
      </c>
      <c r="E2665" t="s">
        <v>10</v>
      </c>
      <c r="F2665" t="s">
        <v>11</v>
      </c>
      <c r="G2665" s="1">
        <v>-2449986</v>
      </c>
      <c r="H2665" s="1">
        <v>-487975</v>
      </c>
    </row>
    <row r="2666" spans="1:8" x14ac:dyDescent="0.25">
      <c r="A2666" t="s">
        <v>8</v>
      </c>
      <c r="B2666" t="s">
        <v>9</v>
      </c>
      <c r="C2666">
        <v>230.64</v>
      </c>
      <c r="D2666">
        <f>-2449996 -4879756</f>
        <v>-7329752</v>
      </c>
      <c r="E2666" t="s">
        <v>10</v>
      </c>
      <c r="F2666" t="s">
        <v>11</v>
      </c>
      <c r="G2666" s="1">
        <v>-2449996</v>
      </c>
      <c r="H2666" s="1">
        <v>-4879756</v>
      </c>
    </row>
    <row r="2667" spans="1:8" x14ac:dyDescent="0.25">
      <c r="A2667" t="s">
        <v>8</v>
      </c>
      <c r="B2667" t="s">
        <v>9</v>
      </c>
      <c r="C2667">
        <v>230.65</v>
      </c>
      <c r="D2667">
        <f>-2450005 -4879765</f>
        <v>-7329770</v>
      </c>
      <c r="E2667" t="s">
        <v>10</v>
      </c>
      <c r="F2667" t="s">
        <v>11</v>
      </c>
      <c r="G2667" s="1">
        <v>-2450005</v>
      </c>
      <c r="H2667" s="1">
        <v>-4879765</v>
      </c>
    </row>
    <row r="2668" spans="1:8" x14ac:dyDescent="0.25">
      <c r="A2668" t="s">
        <v>8</v>
      </c>
      <c r="B2668" t="s">
        <v>9</v>
      </c>
      <c r="C2668">
        <v>230.66</v>
      </c>
      <c r="D2668">
        <f>-2450023 -4879794</f>
        <v>-7329817</v>
      </c>
      <c r="E2668" t="s">
        <v>10</v>
      </c>
      <c r="F2668" t="s">
        <v>11</v>
      </c>
      <c r="G2668" s="1">
        <v>-2450023</v>
      </c>
      <c r="H2668" s="1">
        <v>-4879794</v>
      </c>
    </row>
    <row r="2669" spans="1:8" x14ac:dyDescent="0.25">
      <c r="A2669" t="s">
        <v>8</v>
      </c>
      <c r="B2669" t="s">
        <v>9</v>
      </c>
      <c r="C2669">
        <v>230.67</v>
      </c>
      <c r="D2669">
        <f>-2450083 -48799</f>
        <v>-2498882</v>
      </c>
      <c r="E2669" t="s">
        <v>10</v>
      </c>
      <c r="F2669" t="s">
        <v>11</v>
      </c>
      <c r="G2669" s="1">
        <v>-2450083</v>
      </c>
      <c r="H2669" s="1">
        <v>-48799</v>
      </c>
    </row>
    <row r="2670" spans="1:8" x14ac:dyDescent="0.25">
      <c r="A2670" t="s">
        <v>8</v>
      </c>
      <c r="B2670" t="s">
        <v>9</v>
      </c>
      <c r="C2670">
        <v>230.68</v>
      </c>
      <c r="D2670">
        <f>-2450114 -4879941</f>
        <v>-7330055</v>
      </c>
      <c r="E2670" t="s">
        <v>10</v>
      </c>
      <c r="F2670" t="s">
        <v>11</v>
      </c>
      <c r="G2670" s="1">
        <v>-2450114</v>
      </c>
      <c r="H2670" s="1">
        <v>-4879941</v>
      </c>
    </row>
    <row r="2671" spans="1:8" x14ac:dyDescent="0.25">
      <c r="A2671" t="s">
        <v>8</v>
      </c>
      <c r="B2671" t="s">
        <v>9</v>
      </c>
      <c r="C2671">
        <v>230.69</v>
      </c>
      <c r="D2671">
        <f>-245014 -4879968</f>
        <v>-5124982</v>
      </c>
      <c r="E2671" t="s">
        <v>10</v>
      </c>
      <c r="F2671" t="s">
        <v>11</v>
      </c>
      <c r="G2671" s="1">
        <v>-245014</v>
      </c>
      <c r="H2671" s="1">
        <v>-4879968</v>
      </c>
    </row>
    <row r="2672" spans="1:8" x14ac:dyDescent="0.25">
      <c r="A2672" t="s">
        <v>8</v>
      </c>
      <c r="B2672" t="s">
        <v>9</v>
      </c>
      <c r="C2672">
        <v>230.7</v>
      </c>
      <c r="D2672">
        <f>-2450143 -487997</f>
        <v>-2938140</v>
      </c>
      <c r="E2672" t="s">
        <v>10</v>
      </c>
      <c r="F2672" t="s">
        <v>11</v>
      </c>
      <c r="G2672" s="1">
        <v>-2450143</v>
      </c>
      <c r="H2672" s="1">
        <v>-487997</v>
      </c>
    </row>
    <row r="2673" spans="1:8" x14ac:dyDescent="0.25">
      <c r="A2673" t="s">
        <v>8</v>
      </c>
      <c r="B2673" t="s">
        <v>9</v>
      </c>
      <c r="C2673">
        <v>230.71</v>
      </c>
      <c r="D2673">
        <f>-2450222 -4880084</f>
        <v>-7330306</v>
      </c>
      <c r="E2673" t="s">
        <v>10</v>
      </c>
      <c r="F2673" t="s">
        <v>11</v>
      </c>
      <c r="G2673" s="1">
        <v>-2450222</v>
      </c>
      <c r="H2673" s="1">
        <v>-4880084</v>
      </c>
    </row>
    <row r="2674" spans="1:8" x14ac:dyDescent="0.25">
      <c r="A2674" t="s">
        <v>8</v>
      </c>
      <c r="B2674" t="s">
        <v>9</v>
      </c>
      <c r="C2674">
        <v>230.72</v>
      </c>
      <c r="D2674">
        <f>-2450244 -4880125</f>
        <v>-7330369</v>
      </c>
      <c r="E2674" t="s">
        <v>10</v>
      </c>
      <c r="F2674" t="s">
        <v>11</v>
      </c>
      <c r="G2674" s="1">
        <v>-2450244</v>
      </c>
      <c r="H2674" s="1">
        <v>-4880125</v>
      </c>
    </row>
    <row r="2675" spans="1:8" x14ac:dyDescent="0.25">
      <c r="A2675" t="s">
        <v>8</v>
      </c>
      <c r="B2675" t="s">
        <v>9</v>
      </c>
      <c r="C2675">
        <v>230.73</v>
      </c>
      <c r="D2675">
        <f>-245025 -4880145</f>
        <v>-5125170</v>
      </c>
      <c r="E2675" t="s">
        <v>10</v>
      </c>
      <c r="F2675" t="s">
        <v>11</v>
      </c>
      <c r="G2675" s="1">
        <v>-245025</v>
      </c>
      <c r="H2675" s="1">
        <v>-4880145</v>
      </c>
    </row>
    <row r="2676" spans="1:8" x14ac:dyDescent="0.25">
      <c r="A2676" t="s">
        <v>8</v>
      </c>
      <c r="B2676" t="s">
        <v>9</v>
      </c>
      <c r="C2676">
        <v>230.74</v>
      </c>
      <c r="D2676">
        <f>-2450251 -4880147</f>
        <v>-7330398</v>
      </c>
      <c r="E2676" t="s">
        <v>10</v>
      </c>
      <c r="F2676" t="s">
        <v>11</v>
      </c>
      <c r="G2676" s="1">
        <v>-2450251</v>
      </c>
      <c r="H2676" s="1">
        <v>-4880147</v>
      </c>
    </row>
    <row r="2677" spans="1:8" x14ac:dyDescent="0.25">
      <c r="A2677" t="s">
        <v>8</v>
      </c>
      <c r="B2677" t="s">
        <v>9</v>
      </c>
      <c r="C2677">
        <v>230.75</v>
      </c>
      <c r="D2677">
        <f>-2450261 -4880185</f>
        <v>-7330446</v>
      </c>
      <c r="E2677" t="s">
        <v>10</v>
      </c>
      <c r="F2677" t="s">
        <v>11</v>
      </c>
      <c r="G2677" s="1">
        <v>-2450261</v>
      </c>
      <c r="H2677" s="1">
        <v>-4880185</v>
      </c>
    </row>
    <row r="2678" spans="1:8" x14ac:dyDescent="0.25">
      <c r="A2678" t="s">
        <v>8</v>
      </c>
      <c r="B2678" t="s">
        <v>9</v>
      </c>
      <c r="C2678">
        <v>230.76</v>
      </c>
      <c r="D2678">
        <f>-2450265 -4880208</f>
        <v>-7330473</v>
      </c>
      <c r="E2678" t="s">
        <v>10</v>
      </c>
      <c r="F2678" t="s">
        <v>11</v>
      </c>
      <c r="G2678" s="1">
        <v>-2450265</v>
      </c>
      <c r="H2678" s="1">
        <v>-4880208</v>
      </c>
    </row>
    <row r="2679" spans="1:8" x14ac:dyDescent="0.25">
      <c r="A2679" t="s">
        <v>8</v>
      </c>
      <c r="B2679" t="s">
        <v>9</v>
      </c>
      <c r="C2679">
        <v>230.77</v>
      </c>
      <c r="D2679">
        <f>-2450269 -4880223</f>
        <v>-7330492</v>
      </c>
      <c r="E2679" t="s">
        <v>10</v>
      </c>
      <c r="F2679" t="s">
        <v>11</v>
      </c>
      <c r="G2679" s="1">
        <v>-2450269</v>
      </c>
      <c r="H2679" s="1">
        <v>-4880223</v>
      </c>
    </row>
    <row r="2680" spans="1:8" x14ac:dyDescent="0.25">
      <c r="A2680" t="s">
        <v>8</v>
      </c>
      <c r="B2680" t="s">
        <v>9</v>
      </c>
      <c r="C2680">
        <v>230.78</v>
      </c>
      <c r="D2680">
        <f>-2450272 -4880241</f>
        <v>-7330513</v>
      </c>
      <c r="E2680" t="s">
        <v>10</v>
      </c>
      <c r="F2680" t="s">
        <v>11</v>
      </c>
      <c r="G2680" s="1">
        <v>-2450272</v>
      </c>
      <c r="H2680" s="1">
        <v>-4880241</v>
      </c>
    </row>
    <row r="2681" spans="1:8" x14ac:dyDescent="0.25">
      <c r="A2681" t="s">
        <v>8</v>
      </c>
      <c r="B2681" t="s">
        <v>9</v>
      </c>
      <c r="C2681">
        <v>230.79</v>
      </c>
      <c r="D2681">
        <f>-245028 -4880261</f>
        <v>-5125289</v>
      </c>
      <c r="E2681" t="s">
        <v>10</v>
      </c>
      <c r="F2681" t="s">
        <v>11</v>
      </c>
      <c r="G2681" s="1">
        <v>-245028</v>
      </c>
      <c r="H2681" s="1">
        <v>-4880261</v>
      </c>
    </row>
    <row r="2682" spans="1:8" x14ac:dyDescent="0.25">
      <c r="A2682" t="s">
        <v>8</v>
      </c>
      <c r="B2682" t="s">
        <v>9</v>
      </c>
      <c r="C2682">
        <v>230.8</v>
      </c>
      <c r="D2682">
        <f>-245028 -4880262</f>
        <v>-5125290</v>
      </c>
      <c r="E2682" t="s">
        <v>10</v>
      </c>
      <c r="F2682" t="s">
        <v>11</v>
      </c>
      <c r="G2682" s="1">
        <v>-245028</v>
      </c>
      <c r="H2682" s="1">
        <v>-4880262</v>
      </c>
    </row>
    <row r="2683" spans="1:8" x14ac:dyDescent="0.25">
      <c r="A2683" t="s">
        <v>8</v>
      </c>
      <c r="B2683" t="s">
        <v>9</v>
      </c>
      <c r="C2683">
        <v>230.81</v>
      </c>
      <c r="D2683">
        <f>-2450283 -4880271</f>
        <v>-7330554</v>
      </c>
      <c r="E2683" t="s">
        <v>10</v>
      </c>
      <c r="F2683" t="s">
        <v>11</v>
      </c>
      <c r="G2683" s="1">
        <v>-2450283</v>
      </c>
      <c r="H2683" s="1">
        <v>-4880271</v>
      </c>
    </row>
    <row r="2684" spans="1:8" x14ac:dyDescent="0.25">
      <c r="A2684" t="s">
        <v>8</v>
      </c>
      <c r="B2684" t="s">
        <v>9</v>
      </c>
      <c r="C2684">
        <v>230.82</v>
      </c>
      <c r="D2684">
        <f>-2450287 -4880279</f>
        <v>-7330566</v>
      </c>
      <c r="E2684" t="s">
        <v>10</v>
      </c>
      <c r="F2684" t="s">
        <v>11</v>
      </c>
      <c r="G2684" s="1">
        <v>-2450287</v>
      </c>
      <c r="H2684" s="1">
        <v>-4880279</v>
      </c>
    </row>
    <row r="2685" spans="1:8" x14ac:dyDescent="0.25">
      <c r="A2685" t="s">
        <v>8</v>
      </c>
      <c r="B2685" t="s">
        <v>9</v>
      </c>
      <c r="C2685">
        <v>230.83</v>
      </c>
      <c r="D2685">
        <f>-2450295 -4880292</f>
        <v>-7330587</v>
      </c>
      <c r="E2685" t="s">
        <v>10</v>
      </c>
      <c r="F2685" t="s">
        <v>11</v>
      </c>
      <c r="G2685" s="1">
        <v>-2450295</v>
      </c>
      <c r="H2685" s="1">
        <v>-4880292</v>
      </c>
    </row>
    <row r="2686" spans="1:8" x14ac:dyDescent="0.25">
      <c r="A2686" t="s">
        <v>8</v>
      </c>
      <c r="B2686" t="s">
        <v>9</v>
      </c>
      <c r="C2686">
        <v>230.84</v>
      </c>
      <c r="D2686">
        <f>-2450309 -4880307</f>
        <v>-7330616</v>
      </c>
      <c r="E2686" t="s">
        <v>10</v>
      </c>
      <c r="F2686" t="s">
        <v>11</v>
      </c>
      <c r="G2686" s="1">
        <v>-2450309</v>
      </c>
      <c r="H2686" s="1">
        <v>-4880307</v>
      </c>
    </row>
    <row r="2687" spans="1:8" x14ac:dyDescent="0.25">
      <c r="A2687" t="s">
        <v>8</v>
      </c>
      <c r="B2687" t="s">
        <v>9</v>
      </c>
      <c r="C2687">
        <v>230.85</v>
      </c>
      <c r="D2687">
        <f>-2450342 -488035</f>
        <v>-2938377</v>
      </c>
      <c r="E2687" t="s">
        <v>10</v>
      </c>
      <c r="F2687" t="s">
        <v>11</v>
      </c>
      <c r="G2687" s="1">
        <v>-2450342</v>
      </c>
      <c r="H2687" s="1">
        <v>-488035</v>
      </c>
    </row>
    <row r="2688" spans="1:8" x14ac:dyDescent="0.25">
      <c r="A2688" t="s">
        <v>8</v>
      </c>
      <c r="B2688" t="s">
        <v>9</v>
      </c>
      <c r="C2688">
        <v>230.86</v>
      </c>
      <c r="D2688">
        <f>-2450357 -4880381</f>
        <v>-7330738</v>
      </c>
      <c r="E2688" t="s">
        <v>10</v>
      </c>
      <c r="F2688" t="s">
        <v>11</v>
      </c>
      <c r="G2688" s="1">
        <v>-2450357</v>
      </c>
      <c r="H2688" s="1">
        <v>-4880381</v>
      </c>
    </row>
    <row r="2689" spans="1:8" x14ac:dyDescent="0.25">
      <c r="A2689" t="s">
        <v>8</v>
      </c>
      <c r="B2689" t="s">
        <v>9</v>
      </c>
      <c r="C2689">
        <v>230.87</v>
      </c>
      <c r="D2689">
        <f>-2450364 -4880411</f>
        <v>-7330775</v>
      </c>
      <c r="E2689" t="s">
        <v>10</v>
      </c>
      <c r="F2689" t="s">
        <v>11</v>
      </c>
      <c r="G2689" s="1">
        <v>-2450364</v>
      </c>
      <c r="H2689" s="1">
        <v>-4880411</v>
      </c>
    </row>
    <row r="2690" spans="1:8" x14ac:dyDescent="0.25">
      <c r="A2690" t="s">
        <v>8</v>
      </c>
      <c r="B2690" t="s">
        <v>9</v>
      </c>
      <c r="C2690">
        <v>230.88</v>
      </c>
      <c r="D2690">
        <f>-2450366 -4880429</f>
        <v>-7330795</v>
      </c>
      <c r="E2690" t="s">
        <v>10</v>
      </c>
      <c r="F2690" t="s">
        <v>11</v>
      </c>
      <c r="G2690" s="1">
        <v>-2450366</v>
      </c>
      <c r="H2690" s="1">
        <v>-4880429</v>
      </c>
    </row>
    <row r="2691" spans="1:8" x14ac:dyDescent="0.25">
      <c r="A2691" t="s">
        <v>8</v>
      </c>
      <c r="B2691" t="s">
        <v>9</v>
      </c>
      <c r="C2691">
        <v>230.89</v>
      </c>
      <c r="D2691">
        <f>-2450372 -488046</f>
        <v>-2938418</v>
      </c>
      <c r="E2691" t="s">
        <v>10</v>
      </c>
      <c r="F2691" t="s">
        <v>11</v>
      </c>
      <c r="G2691" s="1">
        <v>-2450372</v>
      </c>
      <c r="H2691" s="1">
        <v>-488046</v>
      </c>
    </row>
    <row r="2692" spans="1:8" x14ac:dyDescent="0.25">
      <c r="A2692" t="s">
        <v>8</v>
      </c>
      <c r="B2692" t="s">
        <v>9</v>
      </c>
      <c r="C2692">
        <v>230.9</v>
      </c>
      <c r="D2692">
        <f>-2450374 -4880465</f>
        <v>-7330839</v>
      </c>
      <c r="E2692" t="s">
        <v>10</v>
      </c>
      <c r="F2692" t="s">
        <v>11</v>
      </c>
      <c r="G2692" s="1">
        <v>-2450374</v>
      </c>
      <c r="H2692" s="1">
        <v>-4880465</v>
      </c>
    </row>
    <row r="2693" spans="1:8" x14ac:dyDescent="0.25">
      <c r="A2693" t="s">
        <v>8</v>
      </c>
      <c r="B2693" t="s">
        <v>9</v>
      </c>
      <c r="C2693">
        <v>230.91</v>
      </c>
      <c r="D2693">
        <f>-2450376 -4880467</f>
        <v>-7330843</v>
      </c>
      <c r="E2693" t="s">
        <v>10</v>
      </c>
      <c r="F2693" t="s">
        <v>11</v>
      </c>
      <c r="G2693" s="1">
        <v>-2450376</v>
      </c>
      <c r="H2693" s="1">
        <v>-4880467</v>
      </c>
    </row>
    <row r="2694" spans="1:8" x14ac:dyDescent="0.25">
      <c r="A2694" t="s">
        <v>8</v>
      </c>
      <c r="B2694" t="s">
        <v>9</v>
      </c>
      <c r="C2694">
        <v>230.92</v>
      </c>
      <c r="D2694">
        <f>-2450379 -4880472</f>
        <v>-7330851</v>
      </c>
      <c r="E2694" t="s">
        <v>10</v>
      </c>
      <c r="F2694" t="s">
        <v>11</v>
      </c>
      <c r="G2694" s="1">
        <v>-2450379</v>
      </c>
      <c r="H2694" s="1">
        <v>-4880472</v>
      </c>
    </row>
    <row r="2695" spans="1:8" x14ac:dyDescent="0.25">
      <c r="A2695" t="s">
        <v>8</v>
      </c>
      <c r="B2695" t="s">
        <v>9</v>
      </c>
      <c r="C2695">
        <v>230.93</v>
      </c>
      <c r="D2695">
        <f>-2450388 -4880481</f>
        <v>-7330869</v>
      </c>
      <c r="E2695" t="s">
        <v>10</v>
      </c>
      <c r="F2695" t="s">
        <v>11</v>
      </c>
      <c r="G2695" s="1">
        <v>-2450388</v>
      </c>
      <c r="H2695" s="1">
        <v>-4880481</v>
      </c>
    </row>
    <row r="2696" spans="1:8" x14ac:dyDescent="0.25">
      <c r="A2696" t="s">
        <v>8</v>
      </c>
      <c r="B2696" t="s">
        <v>9</v>
      </c>
      <c r="C2696">
        <v>230.94</v>
      </c>
      <c r="D2696">
        <f>-2450477 -4880548</f>
        <v>-7331025</v>
      </c>
      <c r="E2696" t="s">
        <v>10</v>
      </c>
      <c r="F2696" t="s">
        <v>11</v>
      </c>
      <c r="G2696" s="1">
        <v>-2450477</v>
      </c>
      <c r="H2696" s="1">
        <v>-4880548</v>
      </c>
    </row>
    <row r="2697" spans="1:8" x14ac:dyDescent="0.25">
      <c r="A2697" t="s">
        <v>8</v>
      </c>
      <c r="B2697" t="s">
        <v>9</v>
      </c>
      <c r="C2697">
        <v>230.95</v>
      </c>
      <c r="D2697">
        <f>-2450478 -4880548</f>
        <v>-7331026</v>
      </c>
      <c r="E2697" t="s">
        <v>10</v>
      </c>
      <c r="F2697" t="s">
        <v>11</v>
      </c>
      <c r="G2697" s="1">
        <v>-2450478</v>
      </c>
      <c r="H2697" s="1">
        <v>-4880548</v>
      </c>
    </row>
    <row r="2698" spans="1:8" x14ac:dyDescent="0.25">
      <c r="A2698" t="s">
        <v>8</v>
      </c>
      <c r="B2698" t="s">
        <v>9</v>
      </c>
      <c r="C2698">
        <v>230.96</v>
      </c>
      <c r="D2698">
        <f>-2450492 -4880558</f>
        <v>-7331050</v>
      </c>
      <c r="E2698" t="s">
        <v>10</v>
      </c>
      <c r="F2698" t="s">
        <v>11</v>
      </c>
      <c r="G2698" s="1">
        <v>-2450492</v>
      </c>
      <c r="H2698" s="1">
        <v>-4880558</v>
      </c>
    </row>
    <row r="2699" spans="1:8" x14ac:dyDescent="0.25">
      <c r="A2699" t="s">
        <v>8</v>
      </c>
      <c r="B2699" t="s">
        <v>9</v>
      </c>
      <c r="C2699">
        <v>230.97</v>
      </c>
      <c r="D2699">
        <f>-2450501 -4880567</f>
        <v>-7331068</v>
      </c>
      <c r="E2699" t="s">
        <v>10</v>
      </c>
      <c r="F2699" t="s">
        <v>11</v>
      </c>
      <c r="G2699" s="1">
        <v>-2450501</v>
      </c>
      <c r="H2699" s="1">
        <v>-4880567</v>
      </c>
    </row>
    <row r="2700" spans="1:8" x14ac:dyDescent="0.25">
      <c r="A2700" t="s">
        <v>8</v>
      </c>
      <c r="B2700" t="s">
        <v>9</v>
      </c>
      <c r="C2700">
        <v>230.98</v>
      </c>
      <c r="D2700">
        <f>-2450516 -4880587</f>
        <v>-7331103</v>
      </c>
      <c r="E2700" t="s">
        <v>10</v>
      </c>
      <c r="F2700" t="s">
        <v>11</v>
      </c>
      <c r="G2700" s="1">
        <v>-2450516</v>
      </c>
      <c r="H2700" s="1">
        <v>-4880587</v>
      </c>
    </row>
    <row r="2701" spans="1:8" x14ac:dyDescent="0.25">
      <c r="A2701" t="s">
        <v>8</v>
      </c>
      <c r="B2701" t="s">
        <v>9</v>
      </c>
      <c r="C2701">
        <v>230.99</v>
      </c>
      <c r="D2701">
        <f>-2450516 -4880588</f>
        <v>-7331104</v>
      </c>
      <c r="E2701" t="s">
        <v>10</v>
      </c>
      <c r="F2701" t="s">
        <v>11</v>
      </c>
      <c r="G2701" s="1">
        <v>-2450516</v>
      </c>
      <c r="H2701" s="1">
        <v>-4880588</v>
      </c>
    </row>
    <row r="2702" spans="1:8" x14ac:dyDescent="0.25">
      <c r="A2702" t="s">
        <v>8</v>
      </c>
      <c r="B2702" t="s">
        <v>9</v>
      </c>
      <c r="C2702">
        <v>231</v>
      </c>
      <c r="D2702">
        <f>-2450522 -4880605</f>
        <v>-7331127</v>
      </c>
      <c r="E2702" t="s">
        <v>10</v>
      </c>
      <c r="F2702" t="s">
        <v>11</v>
      </c>
      <c r="G2702" s="1">
        <v>-2450522</v>
      </c>
      <c r="H2702" s="1">
        <v>-4880605</v>
      </c>
    </row>
    <row r="2703" spans="1:8" x14ac:dyDescent="0.25">
      <c r="A2703" t="s">
        <v>8</v>
      </c>
      <c r="B2703" t="s">
        <v>9</v>
      </c>
      <c r="C2703">
        <v>231.01</v>
      </c>
      <c r="D2703">
        <f>-2450523 -4880606</f>
        <v>-7331129</v>
      </c>
      <c r="E2703" t="s">
        <v>10</v>
      </c>
      <c r="F2703" t="s">
        <v>11</v>
      </c>
      <c r="G2703" s="1">
        <v>-2450523</v>
      </c>
      <c r="H2703" s="1">
        <v>-4880606</v>
      </c>
    </row>
    <row r="2704" spans="1:8" x14ac:dyDescent="0.25">
      <c r="A2704" t="s">
        <v>8</v>
      </c>
      <c r="B2704" t="s">
        <v>9</v>
      </c>
      <c r="C2704">
        <v>231.02</v>
      </c>
      <c r="D2704">
        <f>-2450528 -4880625</f>
        <v>-7331153</v>
      </c>
      <c r="E2704" t="s">
        <v>10</v>
      </c>
      <c r="F2704" t="s">
        <v>11</v>
      </c>
      <c r="G2704" s="1">
        <v>-2450528</v>
      </c>
      <c r="H2704" s="1">
        <v>-4880625</v>
      </c>
    </row>
    <row r="2705" spans="1:8" x14ac:dyDescent="0.25">
      <c r="A2705" t="s">
        <v>8</v>
      </c>
      <c r="B2705" t="s">
        <v>9</v>
      </c>
      <c r="C2705">
        <v>231.03</v>
      </c>
      <c r="D2705">
        <f>-2450528 -4880626</f>
        <v>-7331154</v>
      </c>
      <c r="E2705" t="s">
        <v>10</v>
      </c>
      <c r="F2705" t="s">
        <v>11</v>
      </c>
      <c r="G2705" s="1">
        <v>-2450528</v>
      </c>
      <c r="H2705" s="1">
        <v>-4880626</v>
      </c>
    </row>
    <row r="2706" spans="1:8" x14ac:dyDescent="0.25">
      <c r="A2706" t="s">
        <v>8</v>
      </c>
      <c r="B2706" t="s">
        <v>9</v>
      </c>
      <c r="C2706">
        <v>231.04</v>
      </c>
      <c r="D2706">
        <f>-2450545 -4880701</f>
        <v>-7331246</v>
      </c>
      <c r="E2706" t="s">
        <v>10</v>
      </c>
      <c r="F2706" t="s">
        <v>11</v>
      </c>
      <c r="G2706" s="1">
        <v>-2450545</v>
      </c>
      <c r="H2706" s="1">
        <v>-4880701</v>
      </c>
    </row>
    <row r="2707" spans="1:8" x14ac:dyDescent="0.25">
      <c r="A2707" t="s">
        <v>8</v>
      </c>
      <c r="B2707" t="s">
        <v>9</v>
      </c>
      <c r="C2707">
        <v>231.05</v>
      </c>
      <c r="D2707">
        <f>-2450546 -4880702</f>
        <v>-7331248</v>
      </c>
      <c r="E2707" t="s">
        <v>10</v>
      </c>
      <c r="F2707" t="s">
        <v>11</v>
      </c>
      <c r="G2707" s="1">
        <v>-2450546</v>
      </c>
      <c r="H2707" s="1">
        <v>-4880702</v>
      </c>
    </row>
    <row r="2708" spans="1:8" x14ac:dyDescent="0.25">
      <c r="A2708" t="s">
        <v>8</v>
      </c>
      <c r="B2708" t="s">
        <v>9</v>
      </c>
      <c r="C2708">
        <v>231.06</v>
      </c>
      <c r="D2708">
        <f>-2450557 -4880731</f>
        <v>-7331288</v>
      </c>
      <c r="E2708" t="s">
        <v>10</v>
      </c>
      <c r="F2708" t="s">
        <v>11</v>
      </c>
      <c r="G2708" s="1">
        <v>-2450557</v>
      </c>
      <c r="H2708" s="1">
        <v>-4880731</v>
      </c>
    </row>
    <row r="2709" spans="1:8" x14ac:dyDescent="0.25">
      <c r="A2709" t="s">
        <v>8</v>
      </c>
      <c r="B2709" t="s">
        <v>9</v>
      </c>
      <c r="C2709">
        <v>231.07</v>
      </c>
      <c r="D2709">
        <f>-2450572 -4880753</f>
        <v>-7331325</v>
      </c>
      <c r="E2709" t="s">
        <v>10</v>
      </c>
      <c r="F2709" t="s">
        <v>11</v>
      </c>
      <c r="G2709" s="1">
        <v>-2450572</v>
      </c>
      <c r="H2709" s="1">
        <v>-4880753</v>
      </c>
    </row>
    <row r="2710" spans="1:8" x14ac:dyDescent="0.25">
      <c r="A2710" t="s">
        <v>8</v>
      </c>
      <c r="B2710" t="s">
        <v>9</v>
      </c>
      <c r="C2710">
        <v>231.08</v>
      </c>
      <c r="D2710">
        <f>-2450572 -4880754</f>
        <v>-7331326</v>
      </c>
      <c r="E2710" t="s">
        <v>10</v>
      </c>
      <c r="F2710" t="s">
        <v>11</v>
      </c>
      <c r="G2710" s="1">
        <v>-2450572</v>
      </c>
      <c r="H2710" s="1">
        <v>-4880754</v>
      </c>
    </row>
    <row r="2711" spans="1:8" x14ac:dyDescent="0.25">
      <c r="A2711" t="s">
        <v>8</v>
      </c>
      <c r="B2711" t="s">
        <v>9</v>
      </c>
      <c r="C2711">
        <v>231.09</v>
      </c>
      <c r="D2711">
        <f>-2450622 -4880813</f>
        <v>-7331435</v>
      </c>
      <c r="E2711" t="s">
        <v>10</v>
      </c>
      <c r="F2711" t="s">
        <v>11</v>
      </c>
      <c r="G2711" s="1">
        <v>-2450622</v>
      </c>
      <c r="H2711" s="1">
        <v>-4880813</v>
      </c>
    </row>
    <row r="2712" spans="1:8" x14ac:dyDescent="0.25">
      <c r="A2712" t="s">
        <v>8</v>
      </c>
      <c r="B2712" t="s">
        <v>9</v>
      </c>
      <c r="C2712">
        <v>231.1</v>
      </c>
      <c r="D2712">
        <f>-2450701 -4880918</f>
        <v>-7331619</v>
      </c>
      <c r="E2712" t="s">
        <v>10</v>
      </c>
      <c r="F2712" t="s">
        <v>11</v>
      </c>
      <c r="G2712" s="1">
        <v>-2450701</v>
      </c>
      <c r="H2712" s="1">
        <v>-4880918</v>
      </c>
    </row>
    <row r="2713" spans="1:8" x14ac:dyDescent="0.25">
      <c r="A2713" t="s">
        <v>8</v>
      </c>
      <c r="B2713" t="s">
        <v>9</v>
      </c>
      <c r="C2713">
        <v>231.11</v>
      </c>
      <c r="D2713">
        <f>-2450758 -4881001</f>
        <v>-7331759</v>
      </c>
      <c r="E2713" t="s">
        <v>10</v>
      </c>
      <c r="F2713" t="s">
        <v>11</v>
      </c>
      <c r="G2713" s="1">
        <v>-2450758</v>
      </c>
      <c r="H2713" s="1">
        <v>-4881001</v>
      </c>
    </row>
    <row r="2714" spans="1:8" x14ac:dyDescent="0.25">
      <c r="A2714" t="s">
        <v>8</v>
      </c>
      <c r="B2714" t="s">
        <v>9</v>
      </c>
      <c r="C2714">
        <v>231.12</v>
      </c>
      <c r="D2714">
        <f>-2450759 -4881002</f>
        <v>-7331761</v>
      </c>
      <c r="E2714" t="s">
        <v>10</v>
      </c>
      <c r="F2714" t="s">
        <v>11</v>
      </c>
      <c r="G2714" s="1">
        <v>-2450759</v>
      </c>
      <c r="H2714" s="1">
        <v>-4881002</v>
      </c>
    </row>
    <row r="2715" spans="1:8" x14ac:dyDescent="0.25">
      <c r="A2715" t="s">
        <v>8</v>
      </c>
      <c r="B2715" t="s">
        <v>9</v>
      </c>
      <c r="C2715">
        <v>231.13</v>
      </c>
      <c r="D2715">
        <f>-2450761 -4881006</f>
        <v>-7331767</v>
      </c>
      <c r="E2715" t="s">
        <v>10</v>
      </c>
      <c r="F2715" t="s">
        <v>11</v>
      </c>
      <c r="G2715" s="1">
        <v>-2450761</v>
      </c>
      <c r="H2715" s="1">
        <v>-4881006</v>
      </c>
    </row>
    <row r="2716" spans="1:8" x14ac:dyDescent="0.25">
      <c r="A2716" t="s">
        <v>8</v>
      </c>
      <c r="B2716" t="s">
        <v>9</v>
      </c>
      <c r="C2716">
        <v>231.14</v>
      </c>
      <c r="D2716">
        <f>-2450794 -4881049</f>
        <v>-7331843</v>
      </c>
      <c r="E2716" t="s">
        <v>10</v>
      </c>
      <c r="F2716" t="s">
        <v>11</v>
      </c>
      <c r="G2716" s="1">
        <v>-2450794</v>
      </c>
      <c r="H2716" s="1">
        <v>-4881049</v>
      </c>
    </row>
    <row r="2717" spans="1:8" x14ac:dyDescent="0.25">
      <c r="A2717" t="s">
        <v>8</v>
      </c>
      <c r="B2717" t="s">
        <v>9</v>
      </c>
      <c r="C2717">
        <v>231.15</v>
      </c>
      <c r="D2717">
        <f>-245084 -4881095</f>
        <v>-5126179</v>
      </c>
      <c r="E2717" t="s">
        <v>10</v>
      </c>
      <c r="F2717" t="s">
        <v>11</v>
      </c>
      <c r="G2717" s="1">
        <v>-245084</v>
      </c>
      <c r="H2717" s="1">
        <v>-4881095</v>
      </c>
    </row>
    <row r="2718" spans="1:8" x14ac:dyDescent="0.25">
      <c r="A2718" t="s">
        <v>8</v>
      </c>
      <c r="B2718" t="s">
        <v>9</v>
      </c>
      <c r="C2718">
        <v>231.16</v>
      </c>
      <c r="D2718">
        <f>-2450846 -48811</f>
        <v>-2499657</v>
      </c>
      <c r="E2718" t="s">
        <v>10</v>
      </c>
      <c r="F2718" t="s">
        <v>11</v>
      </c>
      <c r="G2718" s="1">
        <v>-2450846</v>
      </c>
      <c r="H2718" s="1">
        <v>-48811</v>
      </c>
    </row>
    <row r="2719" spans="1:8" x14ac:dyDescent="0.25">
      <c r="A2719" t="s">
        <v>8</v>
      </c>
      <c r="B2719" t="s">
        <v>9</v>
      </c>
      <c r="C2719">
        <v>231.17</v>
      </c>
      <c r="D2719">
        <f>-2450847 -48811</f>
        <v>-2499658</v>
      </c>
      <c r="E2719" t="s">
        <v>10</v>
      </c>
      <c r="F2719" t="s">
        <v>11</v>
      </c>
      <c r="G2719" s="1">
        <v>-2450847</v>
      </c>
      <c r="H2719" s="1">
        <v>-48811</v>
      </c>
    </row>
    <row r="2720" spans="1:8" x14ac:dyDescent="0.25">
      <c r="A2720" t="s">
        <v>8</v>
      </c>
      <c r="B2720" t="s">
        <v>9</v>
      </c>
      <c r="C2720">
        <v>231.18</v>
      </c>
      <c r="D2720">
        <f>-2450949 -4881172</f>
        <v>-7332121</v>
      </c>
      <c r="E2720" t="s">
        <v>10</v>
      </c>
      <c r="F2720" t="s">
        <v>11</v>
      </c>
      <c r="G2720" s="1">
        <v>-2450949</v>
      </c>
      <c r="H2720" s="1">
        <v>-4881172</v>
      </c>
    </row>
    <row r="2721" spans="1:8" x14ac:dyDescent="0.25">
      <c r="A2721" t="s">
        <v>8</v>
      </c>
      <c r="B2721" t="s">
        <v>9</v>
      </c>
      <c r="C2721">
        <v>231.19</v>
      </c>
      <c r="D2721">
        <f>-2450953 -4881174</f>
        <v>-7332127</v>
      </c>
      <c r="E2721" t="s">
        <v>10</v>
      </c>
      <c r="F2721" t="s">
        <v>11</v>
      </c>
      <c r="G2721" s="1">
        <v>-2450953</v>
      </c>
      <c r="H2721" s="1">
        <v>-4881174</v>
      </c>
    </row>
    <row r="2722" spans="1:8" x14ac:dyDescent="0.25">
      <c r="A2722" t="s">
        <v>8</v>
      </c>
      <c r="B2722" t="s">
        <v>9</v>
      </c>
      <c r="C2722">
        <v>231.2</v>
      </c>
      <c r="D2722">
        <f>-2450967 -4881185</f>
        <v>-7332152</v>
      </c>
      <c r="E2722" t="s">
        <v>10</v>
      </c>
      <c r="F2722" t="s">
        <v>11</v>
      </c>
      <c r="G2722" s="1">
        <v>-2450967</v>
      </c>
      <c r="H2722" s="1">
        <v>-4881185</v>
      </c>
    </row>
    <row r="2723" spans="1:8" x14ac:dyDescent="0.25">
      <c r="A2723" t="s">
        <v>8</v>
      </c>
      <c r="B2723" t="s">
        <v>9</v>
      </c>
      <c r="C2723">
        <v>231.21</v>
      </c>
      <c r="D2723">
        <f>-2450968 -4881185</f>
        <v>-7332153</v>
      </c>
      <c r="E2723" t="s">
        <v>10</v>
      </c>
      <c r="F2723" t="s">
        <v>11</v>
      </c>
      <c r="G2723" s="1">
        <v>-2450968</v>
      </c>
      <c r="H2723" s="1">
        <v>-4881185</v>
      </c>
    </row>
    <row r="2724" spans="1:8" x14ac:dyDescent="0.25">
      <c r="A2724" t="s">
        <v>8</v>
      </c>
      <c r="B2724" t="s">
        <v>9</v>
      </c>
      <c r="C2724">
        <v>231.22</v>
      </c>
      <c r="D2724">
        <f>-2450982 -4881196</f>
        <v>-7332178</v>
      </c>
      <c r="E2724" t="s">
        <v>10</v>
      </c>
      <c r="F2724" t="s">
        <v>11</v>
      </c>
      <c r="G2724" s="1">
        <v>-2450982</v>
      </c>
      <c r="H2724" s="1">
        <v>-4881196</v>
      </c>
    </row>
    <row r="2725" spans="1:8" x14ac:dyDescent="0.25">
      <c r="A2725" t="s">
        <v>8</v>
      </c>
      <c r="B2725" t="s">
        <v>9</v>
      </c>
      <c r="C2725">
        <v>231.23</v>
      </c>
      <c r="D2725">
        <f>-2450983 -4881196</f>
        <v>-7332179</v>
      </c>
      <c r="E2725" t="s">
        <v>10</v>
      </c>
      <c r="F2725" t="s">
        <v>11</v>
      </c>
      <c r="G2725" s="1">
        <v>-2450983</v>
      </c>
      <c r="H2725" s="1">
        <v>-4881196</v>
      </c>
    </row>
    <row r="2726" spans="1:8" x14ac:dyDescent="0.25">
      <c r="A2726" t="s">
        <v>8</v>
      </c>
      <c r="B2726" t="s">
        <v>9</v>
      </c>
      <c r="C2726">
        <v>231.24</v>
      </c>
      <c r="D2726">
        <f>-2450985 -4881198</f>
        <v>-7332183</v>
      </c>
      <c r="E2726" t="s">
        <v>10</v>
      </c>
      <c r="F2726" t="s">
        <v>11</v>
      </c>
      <c r="G2726" s="1">
        <v>-2450985</v>
      </c>
      <c r="H2726" s="1">
        <v>-4881198</v>
      </c>
    </row>
    <row r="2727" spans="1:8" x14ac:dyDescent="0.25">
      <c r="A2727" t="s">
        <v>8</v>
      </c>
      <c r="B2727" t="s">
        <v>9</v>
      </c>
      <c r="C2727">
        <v>231.25</v>
      </c>
      <c r="D2727">
        <f>-2451017 -488122</f>
        <v>-2939139</v>
      </c>
      <c r="E2727" t="s">
        <v>10</v>
      </c>
      <c r="F2727" t="s">
        <v>11</v>
      </c>
      <c r="G2727" s="1">
        <v>-2451017</v>
      </c>
      <c r="H2727" s="1">
        <v>-488122</v>
      </c>
    </row>
    <row r="2728" spans="1:8" x14ac:dyDescent="0.25">
      <c r="A2728" t="s">
        <v>8</v>
      </c>
      <c r="B2728" t="s">
        <v>9</v>
      </c>
      <c r="C2728">
        <v>231.26</v>
      </c>
      <c r="D2728">
        <f>-2451024 -4881227</f>
        <v>-7332251</v>
      </c>
      <c r="E2728" t="s">
        <v>10</v>
      </c>
      <c r="F2728" t="s">
        <v>11</v>
      </c>
      <c r="G2728" s="1">
        <v>-2451024</v>
      </c>
      <c r="H2728" s="1">
        <v>-4881227</v>
      </c>
    </row>
    <row r="2729" spans="1:8" x14ac:dyDescent="0.25">
      <c r="A2729" t="s">
        <v>8</v>
      </c>
      <c r="B2729" t="s">
        <v>9</v>
      </c>
      <c r="C2729">
        <v>231.27</v>
      </c>
      <c r="D2729">
        <f>-2451032 -4881238</f>
        <v>-7332270</v>
      </c>
      <c r="E2729" t="s">
        <v>10</v>
      </c>
      <c r="F2729" t="s">
        <v>11</v>
      </c>
      <c r="G2729" s="1">
        <v>-2451032</v>
      </c>
      <c r="H2729" s="1">
        <v>-4881238</v>
      </c>
    </row>
    <row r="2730" spans="1:8" x14ac:dyDescent="0.25">
      <c r="A2730" t="s">
        <v>8</v>
      </c>
      <c r="B2730" t="s">
        <v>9</v>
      </c>
      <c r="C2730">
        <v>231.28</v>
      </c>
      <c r="D2730">
        <f>-2451036 -4881246</f>
        <v>-7332282</v>
      </c>
      <c r="E2730" t="s">
        <v>10</v>
      </c>
      <c r="F2730" t="s">
        <v>11</v>
      </c>
      <c r="G2730" s="1">
        <v>-2451036</v>
      </c>
      <c r="H2730" s="1">
        <v>-4881246</v>
      </c>
    </row>
    <row r="2731" spans="1:8" x14ac:dyDescent="0.25">
      <c r="A2731" t="s">
        <v>8</v>
      </c>
      <c r="B2731" t="s">
        <v>9</v>
      </c>
      <c r="C2731">
        <v>231.29</v>
      </c>
      <c r="D2731">
        <f>-2451037 -4881247</f>
        <v>-7332284</v>
      </c>
      <c r="E2731" t="s">
        <v>10</v>
      </c>
      <c r="F2731" t="s">
        <v>11</v>
      </c>
      <c r="G2731" s="1">
        <v>-2451037</v>
      </c>
      <c r="H2731" s="1">
        <v>-4881247</v>
      </c>
    </row>
    <row r="2732" spans="1:8" x14ac:dyDescent="0.25">
      <c r="A2732" t="s">
        <v>8</v>
      </c>
      <c r="B2732" t="s">
        <v>9</v>
      </c>
      <c r="C2732">
        <v>231.3</v>
      </c>
      <c r="D2732">
        <f>-2451038 -4881249</f>
        <v>-7332287</v>
      </c>
      <c r="E2732" t="s">
        <v>10</v>
      </c>
      <c r="F2732" t="s">
        <v>11</v>
      </c>
      <c r="G2732" s="1">
        <v>-2451038</v>
      </c>
      <c r="H2732" s="1">
        <v>-4881249</v>
      </c>
    </row>
    <row r="2733" spans="1:8" x14ac:dyDescent="0.25">
      <c r="A2733" t="s">
        <v>8</v>
      </c>
      <c r="B2733" t="s">
        <v>9</v>
      </c>
      <c r="C2733">
        <v>231.31</v>
      </c>
      <c r="D2733">
        <f>-2451048 -4881282</f>
        <v>-7332330</v>
      </c>
      <c r="E2733" t="s">
        <v>10</v>
      </c>
      <c r="F2733" t="s">
        <v>11</v>
      </c>
      <c r="G2733" s="1">
        <v>-2451048</v>
      </c>
      <c r="H2733" s="1">
        <v>-4881282</v>
      </c>
    </row>
    <row r="2734" spans="1:8" x14ac:dyDescent="0.25">
      <c r="A2734" t="s">
        <v>8</v>
      </c>
      <c r="B2734" t="s">
        <v>9</v>
      </c>
      <c r="C2734">
        <v>231.32</v>
      </c>
      <c r="D2734">
        <f>-2451056 -4881341</f>
        <v>-7332397</v>
      </c>
      <c r="E2734" t="s">
        <v>10</v>
      </c>
      <c r="F2734" t="s">
        <v>11</v>
      </c>
      <c r="G2734" s="1">
        <v>-2451056</v>
      </c>
      <c r="H2734" s="1">
        <v>-4881341</v>
      </c>
    </row>
    <row r="2735" spans="1:8" x14ac:dyDescent="0.25">
      <c r="A2735" t="s">
        <v>8</v>
      </c>
      <c r="B2735" t="s">
        <v>9</v>
      </c>
      <c r="C2735">
        <v>231.33</v>
      </c>
      <c r="D2735">
        <f>-2451062 -4881368</f>
        <v>-7332430</v>
      </c>
      <c r="E2735" t="s">
        <v>10</v>
      </c>
      <c r="F2735" t="s">
        <v>11</v>
      </c>
      <c r="G2735" s="1">
        <v>-2451062</v>
      </c>
      <c r="H2735" s="1">
        <v>-4881368</v>
      </c>
    </row>
    <row r="2736" spans="1:8" x14ac:dyDescent="0.25">
      <c r="A2736" t="s">
        <v>8</v>
      </c>
      <c r="B2736" t="s">
        <v>9</v>
      </c>
      <c r="C2736">
        <v>231.34</v>
      </c>
      <c r="D2736">
        <f>-2451073 -4881392</f>
        <v>-7332465</v>
      </c>
      <c r="E2736" t="s">
        <v>10</v>
      </c>
      <c r="F2736" t="s">
        <v>11</v>
      </c>
      <c r="G2736" s="1">
        <v>-2451073</v>
      </c>
      <c r="H2736" s="1">
        <v>-4881392</v>
      </c>
    </row>
    <row r="2737" spans="1:8" x14ac:dyDescent="0.25">
      <c r="A2737" t="s">
        <v>8</v>
      </c>
      <c r="B2737" t="s">
        <v>9</v>
      </c>
      <c r="C2737">
        <v>231.35</v>
      </c>
      <c r="D2737">
        <f>-24512 -4881561</f>
        <v>-4906073</v>
      </c>
      <c r="E2737" t="s">
        <v>10</v>
      </c>
      <c r="F2737" t="s">
        <v>11</v>
      </c>
      <c r="G2737" s="1">
        <v>-24512</v>
      </c>
      <c r="H2737" s="1">
        <v>-4881561</v>
      </c>
    </row>
    <row r="2738" spans="1:8" x14ac:dyDescent="0.25">
      <c r="A2738" t="s">
        <v>8</v>
      </c>
      <c r="B2738" t="s">
        <v>9</v>
      </c>
      <c r="C2738">
        <v>231.36</v>
      </c>
      <c r="D2738">
        <f>-2451203 -4881564</f>
        <v>-7332767</v>
      </c>
      <c r="E2738" t="s">
        <v>10</v>
      </c>
      <c r="F2738" t="s">
        <v>11</v>
      </c>
      <c r="G2738" s="1">
        <v>-2451203</v>
      </c>
      <c r="H2738" s="1">
        <v>-4881564</v>
      </c>
    </row>
    <row r="2739" spans="1:8" x14ac:dyDescent="0.25">
      <c r="A2739" t="s">
        <v>8</v>
      </c>
      <c r="B2739" t="s">
        <v>9</v>
      </c>
      <c r="C2739">
        <v>231.37</v>
      </c>
      <c r="D2739">
        <f>-2451295 -4881685</f>
        <v>-7332980</v>
      </c>
      <c r="E2739" t="s">
        <v>10</v>
      </c>
      <c r="F2739" t="s">
        <v>11</v>
      </c>
      <c r="G2739" s="1">
        <v>-2451295</v>
      </c>
      <c r="H2739" s="1">
        <v>-4881685</v>
      </c>
    </row>
    <row r="2740" spans="1:8" x14ac:dyDescent="0.25">
      <c r="A2740" t="s">
        <v>8</v>
      </c>
      <c r="B2740" t="s">
        <v>9</v>
      </c>
      <c r="C2740">
        <v>231.38</v>
      </c>
      <c r="D2740">
        <f>-2451316 -4881717</f>
        <v>-7333033</v>
      </c>
      <c r="E2740" t="s">
        <v>10</v>
      </c>
      <c r="F2740" t="s">
        <v>11</v>
      </c>
      <c r="G2740" s="1">
        <v>-2451316</v>
      </c>
      <c r="H2740" s="1">
        <v>-4881717</v>
      </c>
    </row>
    <row r="2741" spans="1:8" x14ac:dyDescent="0.25">
      <c r="A2741" t="s">
        <v>8</v>
      </c>
      <c r="B2741" t="s">
        <v>9</v>
      </c>
      <c r="C2741">
        <v>231.39</v>
      </c>
      <c r="D2741">
        <f>-2451316 -4881718</f>
        <v>-7333034</v>
      </c>
      <c r="E2741" t="s">
        <v>10</v>
      </c>
      <c r="F2741" t="s">
        <v>11</v>
      </c>
      <c r="G2741" s="1">
        <v>-2451316</v>
      </c>
      <c r="H2741" s="1">
        <v>-4881718</v>
      </c>
    </row>
    <row r="2742" spans="1:8" x14ac:dyDescent="0.25">
      <c r="A2742" t="s">
        <v>8</v>
      </c>
      <c r="B2742" t="s">
        <v>9</v>
      </c>
      <c r="C2742">
        <v>231.4</v>
      </c>
      <c r="D2742">
        <f>-2451394 -4881873</f>
        <v>-7333267</v>
      </c>
      <c r="E2742" t="s">
        <v>10</v>
      </c>
      <c r="F2742" t="s">
        <v>11</v>
      </c>
      <c r="G2742" s="1">
        <v>-2451394</v>
      </c>
      <c r="H2742" s="1">
        <v>-4881873</v>
      </c>
    </row>
    <row r="2743" spans="1:8" x14ac:dyDescent="0.25">
      <c r="A2743" t="s">
        <v>8</v>
      </c>
      <c r="B2743" t="s">
        <v>9</v>
      </c>
      <c r="C2743">
        <v>231.41</v>
      </c>
      <c r="D2743">
        <f>-2451404 -4881888</f>
        <v>-7333292</v>
      </c>
      <c r="E2743" t="s">
        <v>10</v>
      </c>
      <c r="F2743" t="s">
        <v>11</v>
      </c>
      <c r="G2743" s="1">
        <v>-2451404</v>
      </c>
      <c r="H2743" s="1">
        <v>-4881888</v>
      </c>
    </row>
    <row r="2744" spans="1:8" x14ac:dyDescent="0.25">
      <c r="A2744" t="s">
        <v>8</v>
      </c>
      <c r="B2744" t="s">
        <v>9</v>
      </c>
      <c r="C2744">
        <v>231.42</v>
      </c>
      <c r="D2744">
        <f>-2451453 -4881932</f>
        <v>-7333385</v>
      </c>
      <c r="E2744" t="s">
        <v>10</v>
      </c>
      <c r="F2744" t="s">
        <v>11</v>
      </c>
      <c r="G2744" s="1">
        <v>-2451453</v>
      </c>
      <c r="H2744" s="1">
        <v>-4881932</v>
      </c>
    </row>
    <row r="2745" spans="1:8" x14ac:dyDescent="0.25">
      <c r="A2745" t="s">
        <v>8</v>
      </c>
      <c r="B2745" t="s">
        <v>9</v>
      </c>
      <c r="C2745">
        <v>231.43</v>
      </c>
      <c r="D2745">
        <f>-2451478 -4881951</f>
        <v>-7333429</v>
      </c>
      <c r="E2745" t="s">
        <v>10</v>
      </c>
      <c r="F2745" t="s">
        <v>11</v>
      </c>
      <c r="G2745" s="1">
        <v>-2451478</v>
      </c>
      <c r="H2745" s="1">
        <v>-4881951</v>
      </c>
    </row>
    <row r="2746" spans="1:8" x14ac:dyDescent="0.25">
      <c r="A2746" t="s">
        <v>8</v>
      </c>
      <c r="B2746" t="s">
        <v>9</v>
      </c>
      <c r="C2746">
        <v>231.44</v>
      </c>
      <c r="D2746">
        <f>-2451533 -4881999</f>
        <v>-7333532</v>
      </c>
      <c r="E2746" t="s">
        <v>10</v>
      </c>
      <c r="F2746" t="s">
        <v>11</v>
      </c>
      <c r="G2746" s="1">
        <v>-2451533</v>
      </c>
      <c r="H2746" s="1">
        <v>-4881999</v>
      </c>
    </row>
    <row r="2747" spans="1:8" x14ac:dyDescent="0.25">
      <c r="A2747" t="s">
        <v>8</v>
      </c>
      <c r="B2747" t="s">
        <v>9</v>
      </c>
      <c r="C2747">
        <v>231.45</v>
      </c>
      <c r="D2747">
        <f>-2451548 -4882016</f>
        <v>-7333564</v>
      </c>
      <c r="E2747" t="s">
        <v>10</v>
      </c>
      <c r="F2747" t="s">
        <v>11</v>
      </c>
      <c r="G2747" s="1">
        <v>-2451548</v>
      </c>
      <c r="H2747" s="1">
        <v>-4882016</v>
      </c>
    </row>
    <row r="2748" spans="1:8" x14ac:dyDescent="0.25">
      <c r="A2748" t="s">
        <v>8</v>
      </c>
      <c r="B2748" t="s">
        <v>9</v>
      </c>
      <c r="C2748">
        <v>231.46</v>
      </c>
      <c r="D2748">
        <f>-2451632 -4882135</f>
        <v>-7333767</v>
      </c>
      <c r="E2748" t="s">
        <v>10</v>
      </c>
      <c r="F2748" t="s">
        <v>11</v>
      </c>
      <c r="G2748" s="1">
        <v>-2451632</v>
      </c>
      <c r="H2748" s="1">
        <v>-4882135</v>
      </c>
    </row>
    <row r="2749" spans="1:8" x14ac:dyDescent="0.25">
      <c r="A2749" t="s">
        <v>8</v>
      </c>
      <c r="B2749" t="s">
        <v>9</v>
      </c>
      <c r="C2749">
        <v>231.47</v>
      </c>
      <c r="D2749">
        <f>-2451633 -4882137</f>
        <v>-7333770</v>
      </c>
      <c r="E2749" t="s">
        <v>10</v>
      </c>
      <c r="F2749" t="s">
        <v>11</v>
      </c>
      <c r="G2749" s="1">
        <v>-2451633</v>
      </c>
      <c r="H2749" s="1">
        <v>-4882137</v>
      </c>
    </row>
    <row r="2750" spans="1:8" x14ac:dyDescent="0.25">
      <c r="A2750" t="s">
        <v>8</v>
      </c>
      <c r="B2750" t="s">
        <v>9</v>
      </c>
      <c r="C2750">
        <v>231.48</v>
      </c>
      <c r="D2750">
        <f>-2451708 -4882242</f>
        <v>-7333950</v>
      </c>
      <c r="E2750" t="s">
        <v>10</v>
      </c>
      <c r="F2750" t="s">
        <v>11</v>
      </c>
      <c r="G2750" s="1">
        <v>-2451708</v>
      </c>
      <c r="H2750" s="1">
        <v>-4882242</v>
      </c>
    </row>
    <row r="2751" spans="1:8" x14ac:dyDescent="0.25">
      <c r="A2751" t="s">
        <v>8</v>
      </c>
      <c r="B2751" t="s">
        <v>9</v>
      </c>
      <c r="C2751">
        <v>231.49</v>
      </c>
      <c r="D2751">
        <f>-245171 -4882246</f>
        <v>-5127417</v>
      </c>
      <c r="E2751" t="s">
        <v>10</v>
      </c>
      <c r="F2751" t="s">
        <v>11</v>
      </c>
      <c r="G2751" s="1">
        <v>-245171</v>
      </c>
      <c r="H2751" s="1">
        <v>-4882246</v>
      </c>
    </row>
    <row r="2752" spans="1:8" x14ac:dyDescent="0.25">
      <c r="A2752" t="s">
        <v>8</v>
      </c>
      <c r="B2752" t="s">
        <v>9</v>
      </c>
      <c r="C2752">
        <v>231.5</v>
      </c>
      <c r="D2752">
        <f>-2451711 -4882246</f>
        <v>-7333957</v>
      </c>
      <c r="E2752" t="s">
        <v>10</v>
      </c>
      <c r="F2752" t="s">
        <v>11</v>
      </c>
      <c r="G2752" s="1">
        <v>-2451711</v>
      </c>
      <c r="H2752" s="1">
        <v>-4882246</v>
      </c>
    </row>
    <row r="2753" spans="1:8" x14ac:dyDescent="0.25">
      <c r="A2753" t="s">
        <v>8</v>
      </c>
      <c r="B2753" t="s">
        <v>9</v>
      </c>
      <c r="C2753">
        <v>231.51</v>
      </c>
      <c r="D2753">
        <f>-2451839 -4882437</f>
        <v>-7334276</v>
      </c>
      <c r="E2753" t="s">
        <v>10</v>
      </c>
      <c r="F2753" t="s">
        <v>11</v>
      </c>
      <c r="G2753" s="1">
        <v>-2451839</v>
      </c>
      <c r="H2753" s="1">
        <v>-4882437</v>
      </c>
    </row>
    <row r="2754" spans="1:8" x14ac:dyDescent="0.25">
      <c r="A2754" t="s">
        <v>8</v>
      </c>
      <c r="B2754" t="s">
        <v>9</v>
      </c>
      <c r="C2754">
        <v>231.52</v>
      </c>
      <c r="D2754">
        <f>-2451921 -488255</f>
        <v>-2940176</v>
      </c>
      <c r="E2754" t="s">
        <v>10</v>
      </c>
      <c r="F2754" t="s">
        <v>11</v>
      </c>
      <c r="G2754" s="1">
        <v>-2451921</v>
      </c>
      <c r="H2754" s="1">
        <v>-488255</v>
      </c>
    </row>
    <row r="2755" spans="1:8" x14ac:dyDescent="0.25">
      <c r="A2755" t="s">
        <v>8</v>
      </c>
      <c r="B2755" t="s">
        <v>9</v>
      </c>
      <c r="C2755">
        <v>231.53</v>
      </c>
      <c r="D2755">
        <f>-2451932 -488257</f>
        <v>-2940189</v>
      </c>
      <c r="E2755" t="s">
        <v>10</v>
      </c>
      <c r="F2755" t="s">
        <v>11</v>
      </c>
      <c r="G2755" s="1">
        <v>-2451932</v>
      </c>
      <c r="H2755" s="1">
        <v>-488257</v>
      </c>
    </row>
    <row r="2756" spans="1:8" x14ac:dyDescent="0.25">
      <c r="A2756" t="s">
        <v>8</v>
      </c>
      <c r="B2756" t="s">
        <v>9</v>
      </c>
      <c r="C2756">
        <v>231.54</v>
      </c>
      <c r="D2756">
        <f>-2451953 -4882615</f>
        <v>-7334568</v>
      </c>
      <c r="E2756" t="s">
        <v>10</v>
      </c>
      <c r="F2756" t="s">
        <v>11</v>
      </c>
      <c r="G2756" s="1">
        <v>-2451953</v>
      </c>
      <c r="H2756" s="1">
        <v>-4882615</v>
      </c>
    </row>
    <row r="2757" spans="1:8" x14ac:dyDescent="0.25">
      <c r="A2757" t="s">
        <v>8</v>
      </c>
      <c r="B2757" t="s">
        <v>9</v>
      </c>
      <c r="C2757">
        <v>231.55</v>
      </c>
      <c r="D2757">
        <f>-245199 -4882704</f>
        <v>-5127903</v>
      </c>
      <c r="E2757" t="s">
        <v>10</v>
      </c>
      <c r="F2757" t="s">
        <v>11</v>
      </c>
      <c r="G2757" s="1">
        <v>-245199</v>
      </c>
      <c r="H2757" s="1">
        <v>-4882704</v>
      </c>
    </row>
    <row r="2758" spans="1:8" x14ac:dyDescent="0.25">
      <c r="A2758" t="s">
        <v>8</v>
      </c>
      <c r="B2758" t="s">
        <v>9</v>
      </c>
      <c r="C2758">
        <v>231.56</v>
      </c>
      <c r="D2758">
        <f>-2451994 -4882727</f>
        <v>-7334721</v>
      </c>
      <c r="E2758" t="s">
        <v>10</v>
      </c>
      <c r="F2758" t="s">
        <v>11</v>
      </c>
      <c r="G2758" s="1">
        <v>-2451994</v>
      </c>
      <c r="H2758" s="1">
        <v>-4882727</v>
      </c>
    </row>
    <row r="2759" spans="1:8" x14ac:dyDescent="0.25">
      <c r="A2759" t="s">
        <v>8</v>
      </c>
      <c r="B2759" t="s">
        <v>9</v>
      </c>
      <c r="C2759">
        <v>231.57</v>
      </c>
      <c r="D2759">
        <f>-2451996 -488276</f>
        <v>-2940272</v>
      </c>
      <c r="E2759" t="s">
        <v>10</v>
      </c>
      <c r="F2759" t="s">
        <v>11</v>
      </c>
      <c r="G2759" s="1">
        <v>-2451996</v>
      </c>
      <c r="H2759" s="1">
        <v>-488276</v>
      </c>
    </row>
    <row r="2760" spans="1:8" x14ac:dyDescent="0.25">
      <c r="A2760" t="s">
        <v>8</v>
      </c>
      <c r="B2760" t="s">
        <v>9</v>
      </c>
      <c r="C2760">
        <v>231.58</v>
      </c>
      <c r="D2760">
        <f>-2451995 -4882782</f>
        <v>-7334777</v>
      </c>
      <c r="E2760" t="s">
        <v>10</v>
      </c>
      <c r="F2760" t="s">
        <v>11</v>
      </c>
      <c r="G2760" s="1">
        <v>-2451995</v>
      </c>
      <c r="H2760" s="1">
        <v>-4882782</v>
      </c>
    </row>
    <row r="2761" spans="1:8" x14ac:dyDescent="0.25">
      <c r="A2761" t="s">
        <v>8</v>
      </c>
      <c r="B2761" t="s">
        <v>9</v>
      </c>
      <c r="C2761">
        <v>231.59</v>
      </c>
      <c r="D2761">
        <f>-2451997 -4882813</f>
        <v>-7334810</v>
      </c>
      <c r="E2761" t="s">
        <v>10</v>
      </c>
      <c r="F2761" t="s">
        <v>11</v>
      </c>
      <c r="G2761" s="1">
        <v>-2451997</v>
      </c>
      <c r="H2761" s="1">
        <v>-4882813</v>
      </c>
    </row>
    <row r="2762" spans="1:8" x14ac:dyDescent="0.25">
      <c r="A2762" t="s">
        <v>8</v>
      </c>
      <c r="B2762" t="s">
        <v>9</v>
      </c>
      <c r="C2762">
        <v>231.6</v>
      </c>
      <c r="D2762">
        <f>-2452001 -4882833</f>
        <v>-7334834</v>
      </c>
      <c r="E2762" t="s">
        <v>10</v>
      </c>
      <c r="F2762" t="s">
        <v>11</v>
      </c>
      <c r="G2762" s="1">
        <v>-2452001</v>
      </c>
      <c r="H2762" s="1">
        <v>-4882833</v>
      </c>
    </row>
    <row r="2763" spans="1:8" x14ac:dyDescent="0.25">
      <c r="A2763" t="s">
        <v>8</v>
      </c>
      <c r="B2763" t="s">
        <v>9</v>
      </c>
      <c r="C2763">
        <v>231.61</v>
      </c>
      <c r="D2763">
        <f>-2452011 -488286</f>
        <v>-2940297</v>
      </c>
      <c r="E2763" t="s">
        <v>10</v>
      </c>
      <c r="F2763" t="s">
        <v>11</v>
      </c>
      <c r="G2763" s="1">
        <v>-2452011</v>
      </c>
      <c r="H2763" s="1">
        <v>-488286</v>
      </c>
    </row>
    <row r="2764" spans="1:8" x14ac:dyDescent="0.25">
      <c r="A2764" t="s">
        <v>8</v>
      </c>
      <c r="B2764" t="s">
        <v>9</v>
      </c>
      <c r="C2764">
        <v>231.62</v>
      </c>
      <c r="D2764">
        <f>-245203 -4882895</f>
        <v>-5128098</v>
      </c>
      <c r="E2764" t="s">
        <v>10</v>
      </c>
      <c r="F2764" t="s">
        <v>11</v>
      </c>
      <c r="G2764" s="1">
        <v>-245203</v>
      </c>
      <c r="H2764" s="1">
        <v>-4882895</v>
      </c>
    </row>
    <row r="2765" spans="1:8" x14ac:dyDescent="0.25">
      <c r="A2765" t="s">
        <v>8</v>
      </c>
      <c r="B2765" t="s">
        <v>9</v>
      </c>
      <c r="C2765">
        <v>231.63</v>
      </c>
      <c r="D2765">
        <f>-2452043 -4882908</f>
        <v>-7334951</v>
      </c>
      <c r="E2765" t="s">
        <v>10</v>
      </c>
      <c r="F2765" t="s">
        <v>11</v>
      </c>
      <c r="G2765" s="1">
        <v>-2452043</v>
      </c>
      <c r="H2765" s="1">
        <v>-4882908</v>
      </c>
    </row>
    <row r="2766" spans="1:8" x14ac:dyDescent="0.25">
      <c r="A2766" t="s">
        <v>8</v>
      </c>
      <c r="B2766" t="s">
        <v>9</v>
      </c>
      <c r="C2766">
        <v>231.64</v>
      </c>
      <c r="D2766">
        <f>-2452056 -4882918</f>
        <v>-7334974</v>
      </c>
      <c r="E2766" t="s">
        <v>10</v>
      </c>
      <c r="F2766" t="s">
        <v>11</v>
      </c>
      <c r="G2766" s="1">
        <v>-2452056</v>
      </c>
      <c r="H2766" s="1">
        <v>-4882918</v>
      </c>
    </row>
    <row r="2767" spans="1:8" x14ac:dyDescent="0.25">
      <c r="A2767" t="s">
        <v>8</v>
      </c>
      <c r="B2767" t="s">
        <v>9</v>
      </c>
      <c r="C2767">
        <v>231.65</v>
      </c>
      <c r="D2767">
        <f>-2452068 -4882924</f>
        <v>-7334992</v>
      </c>
      <c r="E2767" t="s">
        <v>10</v>
      </c>
      <c r="F2767" t="s">
        <v>11</v>
      </c>
      <c r="G2767" s="1">
        <v>-2452068</v>
      </c>
      <c r="H2767" s="1">
        <v>-4882924</v>
      </c>
    </row>
    <row r="2768" spans="1:8" x14ac:dyDescent="0.25">
      <c r="A2768" t="s">
        <v>8</v>
      </c>
      <c r="B2768" t="s">
        <v>9</v>
      </c>
      <c r="C2768">
        <v>231.66</v>
      </c>
      <c r="D2768">
        <f>-2452124 -4882942</f>
        <v>-7335066</v>
      </c>
      <c r="E2768" t="s">
        <v>10</v>
      </c>
      <c r="F2768" t="s">
        <v>11</v>
      </c>
      <c r="G2768" s="1">
        <v>-2452124</v>
      </c>
      <c r="H2768" s="1">
        <v>-4882942</v>
      </c>
    </row>
    <row r="2769" spans="1:8" x14ac:dyDescent="0.25">
      <c r="A2769" t="s">
        <v>8</v>
      </c>
      <c r="B2769" t="s">
        <v>9</v>
      </c>
      <c r="C2769">
        <v>231.67</v>
      </c>
      <c r="D2769">
        <f>-2452125 -4882942</f>
        <v>-7335067</v>
      </c>
      <c r="E2769" t="s">
        <v>10</v>
      </c>
      <c r="F2769" t="s">
        <v>11</v>
      </c>
      <c r="G2769" s="1">
        <v>-2452125</v>
      </c>
      <c r="H2769" s="1">
        <v>-4882942</v>
      </c>
    </row>
    <row r="2770" spans="1:8" x14ac:dyDescent="0.25">
      <c r="A2770" t="s">
        <v>8</v>
      </c>
      <c r="B2770" t="s">
        <v>9</v>
      </c>
      <c r="C2770">
        <v>231.68</v>
      </c>
      <c r="D2770">
        <f>-2452136 -4882946</f>
        <v>-7335082</v>
      </c>
      <c r="E2770" t="s">
        <v>10</v>
      </c>
      <c r="F2770" t="s">
        <v>11</v>
      </c>
      <c r="G2770" s="1">
        <v>-2452136</v>
      </c>
      <c r="H2770" s="1">
        <v>-4882946</v>
      </c>
    </row>
    <row r="2771" spans="1:8" x14ac:dyDescent="0.25">
      <c r="A2771" t="s">
        <v>8</v>
      </c>
      <c r="B2771" t="s">
        <v>9</v>
      </c>
      <c r="C2771">
        <v>231.69</v>
      </c>
      <c r="D2771">
        <f>-2452141 -4882949</f>
        <v>-7335090</v>
      </c>
      <c r="E2771" t="s">
        <v>10</v>
      </c>
      <c r="F2771" t="s">
        <v>11</v>
      </c>
      <c r="G2771" s="1">
        <v>-2452141</v>
      </c>
      <c r="H2771" s="1">
        <v>-4882949</v>
      </c>
    </row>
    <row r="2772" spans="1:8" x14ac:dyDescent="0.25">
      <c r="A2772" t="s">
        <v>8</v>
      </c>
      <c r="B2772" t="s">
        <v>9</v>
      </c>
      <c r="C2772">
        <v>231.7</v>
      </c>
      <c r="D2772">
        <f>-2452156 -4882961</f>
        <v>-7335117</v>
      </c>
      <c r="E2772" t="s">
        <v>10</v>
      </c>
      <c r="F2772" t="s">
        <v>11</v>
      </c>
      <c r="G2772" s="1">
        <v>-2452156</v>
      </c>
      <c r="H2772" s="1">
        <v>-4882961</v>
      </c>
    </row>
    <row r="2773" spans="1:8" x14ac:dyDescent="0.25">
      <c r="A2773" t="s">
        <v>8</v>
      </c>
      <c r="B2773" t="s">
        <v>9</v>
      </c>
      <c r="C2773">
        <v>231.71</v>
      </c>
      <c r="D2773">
        <f>-2452156 -4882962</f>
        <v>-7335118</v>
      </c>
      <c r="E2773" t="s">
        <v>10</v>
      </c>
      <c r="F2773" t="s">
        <v>11</v>
      </c>
      <c r="G2773" s="1">
        <v>-2452156</v>
      </c>
      <c r="H2773" s="1">
        <v>-4882962</v>
      </c>
    </row>
    <row r="2774" spans="1:8" x14ac:dyDescent="0.25">
      <c r="A2774" t="s">
        <v>8</v>
      </c>
      <c r="B2774" t="s">
        <v>9</v>
      </c>
      <c r="C2774">
        <v>231.72</v>
      </c>
      <c r="D2774">
        <f>-2452163 -4882971</f>
        <v>-7335134</v>
      </c>
      <c r="E2774" t="s">
        <v>10</v>
      </c>
      <c r="F2774" t="s">
        <v>11</v>
      </c>
      <c r="G2774" s="1">
        <v>-2452163</v>
      </c>
      <c r="H2774" s="1">
        <v>-4882971</v>
      </c>
    </row>
    <row r="2775" spans="1:8" x14ac:dyDescent="0.25">
      <c r="A2775" t="s">
        <v>8</v>
      </c>
      <c r="B2775" t="s">
        <v>9</v>
      </c>
      <c r="C2775">
        <v>231.73</v>
      </c>
      <c r="D2775">
        <f>-2452173 -4882995</f>
        <v>-7335168</v>
      </c>
      <c r="E2775" t="s">
        <v>10</v>
      </c>
      <c r="F2775" t="s">
        <v>11</v>
      </c>
      <c r="G2775" s="1">
        <v>-2452173</v>
      </c>
      <c r="H2775" s="1">
        <v>-4882995</v>
      </c>
    </row>
    <row r="2776" spans="1:8" x14ac:dyDescent="0.25">
      <c r="A2776" t="s">
        <v>8</v>
      </c>
      <c r="B2776" t="s">
        <v>9</v>
      </c>
      <c r="C2776">
        <v>231.74</v>
      </c>
      <c r="D2776">
        <f>-2452206 -4883098</f>
        <v>-7335304</v>
      </c>
      <c r="E2776" t="s">
        <v>10</v>
      </c>
      <c r="F2776" t="s">
        <v>11</v>
      </c>
      <c r="G2776" s="1">
        <v>-2452206</v>
      </c>
      <c r="H2776" s="1">
        <v>-4883098</v>
      </c>
    </row>
    <row r="2777" spans="1:8" x14ac:dyDescent="0.25">
      <c r="A2777" t="s">
        <v>8</v>
      </c>
      <c r="B2777" t="s">
        <v>9</v>
      </c>
      <c r="C2777">
        <v>231.75</v>
      </c>
      <c r="D2777">
        <f>-2452219 -488313</f>
        <v>-2940532</v>
      </c>
      <c r="E2777" t="s">
        <v>10</v>
      </c>
      <c r="F2777" t="s">
        <v>11</v>
      </c>
      <c r="G2777" s="1">
        <v>-2452219</v>
      </c>
      <c r="H2777" s="1">
        <v>-488313</v>
      </c>
    </row>
    <row r="2778" spans="1:8" x14ac:dyDescent="0.25">
      <c r="A2778" t="s">
        <v>8</v>
      </c>
      <c r="B2778" t="s">
        <v>9</v>
      </c>
      <c r="C2778">
        <v>231.76</v>
      </c>
      <c r="D2778">
        <f>-2452253 -4883192</f>
        <v>-7335445</v>
      </c>
      <c r="E2778" t="s">
        <v>10</v>
      </c>
      <c r="F2778" t="s">
        <v>11</v>
      </c>
      <c r="G2778" s="1">
        <v>-2452253</v>
      </c>
      <c r="H2778" s="1">
        <v>-4883192</v>
      </c>
    </row>
    <row r="2779" spans="1:8" x14ac:dyDescent="0.25">
      <c r="A2779" t="s">
        <v>8</v>
      </c>
      <c r="B2779" t="s">
        <v>9</v>
      </c>
      <c r="C2779">
        <v>231.77</v>
      </c>
      <c r="D2779">
        <f>-2452254 -4883193</f>
        <v>-7335447</v>
      </c>
      <c r="E2779" t="s">
        <v>10</v>
      </c>
      <c r="F2779" t="s">
        <v>11</v>
      </c>
      <c r="G2779" s="1">
        <v>-2452254</v>
      </c>
      <c r="H2779" s="1">
        <v>-4883193</v>
      </c>
    </row>
    <row r="2780" spans="1:8" x14ac:dyDescent="0.25">
      <c r="A2780" t="s">
        <v>8</v>
      </c>
      <c r="B2780" t="s">
        <v>9</v>
      </c>
      <c r="C2780">
        <v>231.78</v>
      </c>
      <c r="D2780">
        <f>-245229 -4883261</f>
        <v>-5128490</v>
      </c>
      <c r="E2780" t="s">
        <v>10</v>
      </c>
      <c r="F2780" t="s">
        <v>11</v>
      </c>
      <c r="G2780" s="1">
        <v>-245229</v>
      </c>
      <c r="H2780" s="1">
        <v>-4883261</v>
      </c>
    </row>
    <row r="2781" spans="1:8" x14ac:dyDescent="0.25">
      <c r="A2781" t="s">
        <v>8</v>
      </c>
      <c r="B2781" t="s">
        <v>9</v>
      </c>
      <c r="C2781">
        <v>231.79</v>
      </c>
      <c r="D2781">
        <f>-2452292 -4883267</f>
        <v>-7335559</v>
      </c>
      <c r="E2781" t="s">
        <v>10</v>
      </c>
      <c r="F2781" t="s">
        <v>11</v>
      </c>
      <c r="G2781" s="1">
        <v>-2452292</v>
      </c>
      <c r="H2781" s="1">
        <v>-4883267</v>
      </c>
    </row>
    <row r="2782" spans="1:8" x14ac:dyDescent="0.25">
      <c r="A2782" t="s">
        <v>8</v>
      </c>
      <c r="B2782" t="s">
        <v>9</v>
      </c>
      <c r="C2782">
        <v>231.8</v>
      </c>
      <c r="D2782">
        <f>-2452312 -4883299</f>
        <v>-7335611</v>
      </c>
      <c r="E2782" t="s">
        <v>10</v>
      </c>
      <c r="F2782" t="s">
        <v>11</v>
      </c>
      <c r="G2782" s="1">
        <v>-2452312</v>
      </c>
      <c r="H2782" s="1">
        <v>-4883299</v>
      </c>
    </row>
    <row r="2783" spans="1:8" x14ac:dyDescent="0.25">
      <c r="A2783" t="s">
        <v>8</v>
      </c>
      <c r="B2783" t="s">
        <v>9</v>
      </c>
      <c r="C2783">
        <v>231.81</v>
      </c>
      <c r="D2783">
        <f>-2452337 -4883345</f>
        <v>-7335682</v>
      </c>
      <c r="E2783" t="s">
        <v>10</v>
      </c>
      <c r="F2783" t="s">
        <v>11</v>
      </c>
      <c r="G2783" s="1">
        <v>-2452337</v>
      </c>
      <c r="H2783" s="1">
        <v>-4883345</v>
      </c>
    </row>
    <row r="2784" spans="1:8" x14ac:dyDescent="0.25">
      <c r="A2784" t="s">
        <v>8</v>
      </c>
      <c r="B2784" t="s">
        <v>9</v>
      </c>
      <c r="C2784">
        <v>231.82</v>
      </c>
      <c r="D2784">
        <f>-2452341 -4883359</f>
        <v>-7335700</v>
      </c>
      <c r="E2784" t="s">
        <v>10</v>
      </c>
      <c r="F2784" t="s">
        <v>11</v>
      </c>
      <c r="G2784" s="1">
        <v>-2452341</v>
      </c>
      <c r="H2784" s="1">
        <v>-4883359</v>
      </c>
    </row>
    <row r="2785" spans="1:8" x14ac:dyDescent="0.25">
      <c r="A2785" t="s">
        <v>8</v>
      </c>
      <c r="B2785" t="s">
        <v>9</v>
      </c>
      <c r="C2785">
        <v>231.83</v>
      </c>
      <c r="D2785">
        <f>-2452345 -4883369</f>
        <v>-7335714</v>
      </c>
      <c r="E2785" t="s">
        <v>10</v>
      </c>
      <c r="F2785" t="s">
        <v>11</v>
      </c>
      <c r="G2785" s="1">
        <v>-2452345</v>
      </c>
      <c r="H2785" s="1">
        <v>-4883369</v>
      </c>
    </row>
    <row r="2786" spans="1:8" x14ac:dyDescent="0.25">
      <c r="A2786" t="s">
        <v>8</v>
      </c>
      <c r="B2786" t="s">
        <v>9</v>
      </c>
      <c r="C2786">
        <v>231.84</v>
      </c>
      <c r="D2786">
        <f>-2452353 -48834</f>
        <v>-2501187</v>
      </c>
      <c r="E2786" t="s">
        <v>10</v>
      </c>
      <c r="F2786" t="s">
        <v>11</v>
      </c>
      <c r="G2786" s="1">
        <v>-2452353</v>
      </c>
      <c r="H2786" s="1">
        <v>-48834</v>
      </c>
    </row>
    <row r="2787" spans="1:8" x14ac:dyDescent="0.25">
      <c r="A2787" t="s">
        <v>8</v>
      </c>
      <c r="B2787" t="s">
        <v>9</v>
      </c>
      <c r="C2787">
        <v>231.85</v>
      </c>
      <c r="D2787">
        <f>-2452358 -4883445</f>
        <v>-7335803</v>
      </c>
      <c r="E2787" t="s">
        <v>10</v>
      </c>
      <c r="F2787" t="s">
        <v>11</v>
      </c>
      <c r="G2787" s="1">
        <v>-2452358</v>
      </c>
      <c r="H2787" s="1">
        <v>-4883445</v>
      </c>
    </row>
    <row r="2788" spans="1:8" x14ac:dyDescent="0.25">
      <c r="A2788" t="s">
        <v>8</v>
      </c>
      <c r="B2788" t="s">
        <v>9</v>
      </c>
      <c r="C2788">
        <v>231.86</v>
      </c>
      <c r="D2788">
        <f>-2452362 -4883578</f>
        <v>-7335940</v>
      </c>
      <c r="E2788" t="s">
        <v>10</v>
      </c>
      <c r="F2788" t="s">
        <v>11</v>
      </c>
      <c r="G2788" s="1">
        <v>-2452362</v>
      </c>
      <c r="H2788" s="1">
        <v>-4883578</v>
      </c>
    </row>
    <row r="2789" spans="1:8" x14ac:dyDescent="0.25">
      <c r="A2789" t="s">
        <v>8</v>
      </c>
      <c r="B2789" t="s">
        <v>9</v>
      </c>
      <c r="C2789">
        <v>231.87</v>
      </c>
      <c r="D2789">
        <f>-2452361 -4883604</f>
        <v>-7335965</v>
      </c>
      <c r="E2789" t="s">
        <v>10</v>
      </c>
      <c r="F2789" t="s">
        <v>11</v>
      </c>
      <c r="G2789" s="1">
        <v>-2452361</v>
      </c>
      <c r="H2789" s="1">
        <v>-4883604</v>
      </c>
    </row>
    <row r="2790" spans="1:8" x14ac:dyDescent="0.25">
      <c r="A2790" t="s">
        <v>8</v>
      </c>
      <c r="B2790" t="s">
        <v>9</v>
      </c>
      <c r="C2790">
        <v>231.88</v>
      </c>
      <c r="D2790">
        <f>-2452359 -4883615</f>
        <v>-7335974</v>
      </c>
      <c r="E2790" t="s">
        <v>10</v>
      </c>
      <c r="F2790" t="s">
        <v>11</v>
      </c>
      <c r="G2790" s="1">
        <v>-2452359</v>
      </c>
      <c r="H2790" s="1">
        <v>-4883615</v>
      </c>
    </row>
    <row r="2791" spans="1:8" x14ac:dyDescent="0.25">
      <c r="A2791" t="s">
        <v>8</v>
      </c>
      <c r="B2791" t="s">
        <v>9</v>
      </c>
      <c r="C2791">
        <v>231.89</v>
      </c>
      <c r="D2791">
        <f>-2452354 -4883631</f>
        <v>-7335985</v>
      </c>
      <c r="E2791" t="s">
        <v>10</v>
      </c>
      <c r="F2791" t="s">
        <v>11</v>
      </c>
      <c r="G2791" s="1">
        <v>-2452354</v>
      </c>
      <c r="H2791" s="1">
        <v>-4883631</v>
      </c>
    </row>
    <row r="2792" spans="1:8" x14ac:dyDescent="0.25">
      <c r="A2792" t="s">
        <v>8</v>
      </c>
      <c r="B2792" t="s">
        <v>9</v>
      </c>
      <c r="C2792">
        <v>231.9</v>
      </c>
      <c r="D2792">
        <f>-2452348 -4883643</f>
        <v>-7335991</v>
      </c>
      <c r="E2792" t="s">
        <v>10</v>
      </c>
      <c r="F2792" t="s">
        <v>11</v>
      </c>
      <c r="G2792" s="1">
        <v>-2452348</v>
      </c>
      <c r="H2792" s="1">
        <v>-4883643</v>
      </c>
    </row>
    <row r="2793" spans="1:8" x14ac:dyDescent="0.25">
      <c r="A2793" t="s">
        <v>8</v>
      </c>
      <c r="B2793" t="s">
        <v>9</v>
      </c>
      <c r="C2793">
        <v>231.91</v>
      </c>
      <c r="D2793">
        <f>-24523 -4883697</f>
        <v>-4908220</v>
      </c>
      <c r="E2793" t="s">
        <v>10</v>
      </c>
      <c r="F2793" t="s">
        <v>11</v>
      </c>
      <c r="G2793" s="1">
        <v>-24523</v>
      </c>
      <c r="H2793" s="1">
        <v>-4883697</v>
      </c>
    </row>
    <row r="2794" spans="1:8" x14ac:dyDescent="0.25">
      <c r="A2794" t="s">
        <v>8</v>
      </c>
      <c r="B2794" t="s">
        <v>9</v>
      </c>
      <c r="C2794">
        <v>231.92</v>
      </c>
      <c r="D2794">
        <f>-2452282 -4883715</f>
        <v>-7335997</v>
      </c>
      <c r="E2794" t="s">
        <v>10</v>
      </c>
      <c r="F2794" t="s">
        <v>11</v>
      </c>
      <c r="G2794" s="1">
        <v>-2452282</v>
      </c>
      <c r="H2794" s="1">
        <v>-4883715</v>
      </c>
    </row>
    <row r="2795" spans="1:8" x14ac:dyDescent="0.25">
      <c r="A2795" t="s">
        <v>8</v>
      </c>
      <c r="B2795" t="s">
        <v>9</v>
      </c>
      <c r="C2795">
        <v>231.93</v>
      </c>
      <c r="D2795">
        <f>-2452269 -4883741</f>
        <v>-7336010</v>
      </c>
      <c r="E2795" t="s">
        <v>10</v>
      </c>
      <c r="F2795" t="s">
        <v>11</v>
      </c>
      <c r="G2795" s="1">
        <v>-2452269</v>
      </c>
      <c r="H2795" s="1">
        <v>-4883741</v>
      </c>
    </row>
    <row r="2796" spans="1:8" x14ac:dyDescent="0.25">
      <c r="A2796" t="s">
        <v>8</v>
      </c>
      <c r="B2796" t="s">
        <v>9</v>
      </c>
      <c r="C2796">
        <v>231.94</v>
      </c>
      <c r="D2796">
        <f>-245223 -4883867</f>
        <v>-5129090</v>
      </c>
      <c r="E2796" t="s">
        <v>10</v>
      </c>
      <c r="F2796" t="s">
        <v>11</v>
      </c>
      <c r="G2796" s="1">
        <v>-245223</v>
      </c>
      <c r="H2796" s="1">
        <v>-4883867</v>
      </c>
    </row>
    <row r="2797" spans="1:8" x14ac:dyDescent="0.25">
      <c r="A2797" t="s">
        <v>8</v>
      </c>
      <c r="B2797" t="s">
        <v>9</v>
      </c>
      <c r="C2797">
        <v>231.95</v>
      </c>
      <c r="D2797">
        <f>-2452226 -4883877</f>
        <v>-7336103</v>
      </c>
      <c r="E2797" t="s">
        <v>10</v>
      </c>
      <c r="F2797" t="s">
        <v>11</v>
      </c>
      <c r="G2797" s="1">
        <v>-2452226</v>
      </c>
      <c r="H2797" s="1">
        <v>-4883877</v>
      </c>
    </row>
    <row r="2798" spans="1:8" x14ac:dyDescent="0.25">
      <c r="A2798" t="s">
        <v>8</v>
      </c>
      <c r="B2798" t="s">
        <v>9</v>
      </c>
      <c r="C2798">
        <v>231.96</v>
      </c>
      <c r="D2798">
        <f>-2452217 -4883892</f>
        <v>-7336109</v>
      </c>
      <c r="E2798" t="s">
        <v>10</v>
      </c>
      <c r="F2798" t="s">
        <v>11</v>
      </c>
      <c r="G2798" s="1">
        <v>-2452217</v>
      </c>
      <c r="H2798" s="1">
        <v>-4883892</v>
      </c>
    </row>
    <row r="2799" spans="1:8" x14ac:dyDescent="0.25">
      <c r="A2799" t="s">
        <v>8</v>
      </c>
      <c r="B2799" t="s">
        <v>9</v>
      </c>
      <c r="C2799">
        <v>231.97</v>
      </c>
      <c r="D2799">
        <f>-2452207 -4883902</f>
        <v>-7336109</v>
      </c>
      <c r="E2799" t="s">
        <v>10</v>
      </c>
      <c r="F2799" t="s">
        <v>11</v>
      </c>
      <c r="G2799" s="1">
        <v>-2452207</v>
      </c>
      <c r="H2799" s="1">
        <v>-4883902</v>
      </c>
    </row>
    <row r="2800" spans="1:8" x14ac:dyDescent="0.25">
      <c r="A2800" t="s">
        <v>8</v>
      </c>
      <c r="B2800" t="s">
        <v>9</v>
      </c>
      <c r="C2800">
        <v>231.98</v>
      </c>
      <c r="D2800">
        <f>-2452189 -4883916</f>
        <v>-7336105</v>
      </c>
      <c r="E2800" t="s">
        <v>10</v>
      </c>
      <c r="F2800" t="s">
        <v>11</v>
      </c>
      <c r="G2800" s="1">
        <v>-2452189</v>
      </c>
      <c r="H2800" s="1">
        <v>-4883916</v>
      </c>
    </row>
    <row r="2801" spans="1:8" x14ac:dyDescent="0.25">
      <c r="A2801" t="s">
        <v>8</v>
      </c>
      <c r="B2801" t="s">
        <v>9</v>
      </c>
      <c r="C2801">
        <v>231.99</v>
      </c>
      <c r="D2801">
        <f>-2452167 -4883931</f>
        <v>-7336098</v>
      </c>
      <c r="E2801" t="s">
        <v>10</v>
      </c>
      <c r="F2801" t="s">
        <v>11</v>
      </c>
      <c r="G2801" s="1">
        <v>-2452167</v>
      </c>
      <c r="H2801" s="1">
        <v>-4883931</v>
      </c>
    </row>
    <row r="2802" spans="1:8" x14ac:dyDescent="0.25">
      <c r="A2802" t="s">
        <v>8</v>
      </c>
      <c r="B2802" t="s">
        <v>9</v>
      </c>
      <c r="C2802">
        <v>232</v>
      </c>
      <c r="D2802">
        <f>-2452159 -4883935</f>
        <v>-7336094</v>
      </c>
      <c r="E2802" t="s">
        <v>10</v>
      </c>
      <c r="F2802" t="s">
        <v>11</v>
      </c>
      <c r="G2802" s="1">
        <v>-2452159</v>
      </c>
      <c r="H2802" s="1">
        <v>-4883935</v>
      </c>
    </row>
    <row r="2803" spans="1:8" x14ac:dyDescent="0.25">
      <c r="A2803" t="s">
        <v>8</v>
      </c>
      <c r="B2803" t="s">
        <v>9</v>
      </c>
      <c r="C2803">
        <v>232.01</v>
      </c>
      <c r="D2803">
        <f>-2452148 -4883938</f>
        <v>-7336086</v>
      </c>
      <c r="E2803" t="s">
        <v>10</v>
      </c>
      <c r="F2803" t="s">
        <v>11</v>
      </c>
      <c r="G2803" s="1">
        <v>-2452148</v>
      </c>
      <c r="H2803" s="1">
        <v>-4883938</v>
      </c>
    </row>
    <row r="2804" spans="1:8" x14ac:dyDescent="0.25">
      <c r="A2804" t="s">
        <v>8</v>
      </c>
      <c r="B2804" t="s">
        <v>9</v>
      </c>
      <c r="C2804">
        <v>232.02</v>
      </c>
      <c r="D2804">
        <f>-2452126 -4883941</f>
        <v>-7336067</v>
      </c>
      <c r="E2804" t="s">
        <v>10</v>
      </c>
      <c r="F2804" t="s">
        <v>11</v>
      </c>
      <c r="G2804" s="1">
        <v>-2452126</v>
      </c>
      <c r="H2804" s="1">
        <v>-4883941</v>
      </c>
    </row>
    <row r="2805" spans="1:8" x14ac:dyDescent="0.25">
      <c r="A2805" t="s">
        <v>8</v>
      </c>
      <c r="B2805" t="s">
        <v>9</v>
      </c>
      <c r="C2805">
        <v>232.03</v>
      </c>
      <c r="D2805">
        <f>-2452048 -4883933</f>
        <v>-7335981</v>
      </c>
      <c r="E2805" t="s">
        <v>10</v>
      </c>
      <c r="F2805" t="s">
        <v>11</v>
      </c>
      <c r="G2805" s="1">
        <v>-2452048</v>
      </c>
      <c r="H2805" s="1">
        <v>-4883933</v>
      </c>
    </row>
    <row r="2806" spans="1:8" x14ac:dyDescent="0.25">
      <c r="A2806" t="s">
        <v>8</v>
      </c>
      <c r="B2806" t="s">
        <v>9</v>
      </c>
      <c r="C2806">
        <v>232.04</v>
      </c>
      <c r="D2806">
        <f>-2452042 -4883934</f>
        <v>-7335976</v>
      </c>
      <c r="E2806" t="s">
        <v>10</v>
      </c>
      <c r="F2806" t="s">
        <v>11</v>
      </c>
      <c r="G2806" s="1">
        <v>-2452042</v>
      </c>
      <c r="H2806" s="1">
        <v>-4883934</v>
      </c>
    </row>
    <row r="2807" spans="1:8" x14ac:dyDescent="0.25">
      <c r="A2807" t="s">
        <v>8</v>
      </c>
      <c r="B2807" t="s">
        <v>9</v>
      </c>
      <c r="C2807">
        <v>232.05</v>
      </c>
      <c r="D2807">
        <f>-2452037 -4883934</f>
        <v>-7335971</v>
      </c>
      <c r="E2807" t="s">
        <v>10</v>
      </c>
      <c r="F2807" t="s">
        <v>11</v>
      </c>
      <c r="G2807" s="1">
        <v>-2452037</v>
      </c>
      <c r="H2807" s="1">
        <v>-4883934</v>
      </c>
    </row>
    <row r="2808" spans="1:8" x14ac:dyDescent="0.25">
      <c r="A2808" t="s">
        <v>8</v>
      </c>
      <c r="B2808" t="s">
        <v>9</v>
      </c>
      <c r="C2808">
        <v>232.06</v>
      </c>
      <c r="D2808">
        <f>-2452019 -4883945</f>
        <v>-7335964</v>
      </c>
      <c r="E2808" t="s">
        <v>10</v>
      </c>
      <c r="F2808" t="s">
        <v>11</v>
      </c>
      <c r="G2808" s="1">
        <v>-2452019</v>
      </c>
      <c r="H2808" s="1">
        <v>-4883945</v>
      </c>
    </row>
    <row r="2809" spans="1:8" x14ac:dyDescent="0.25">
      <c r="A2809" t="s">
        <v>8</v>
      </c>
      <c r="B2809" t="s">
        <v>9</v>
      </c>
      <c r="C2809">
        <v>232.07</v>
      </c>
      <c r="D2809">
        <f>-245201 -4883956</f>
        <v>-5129157</v>
      </c>
      <c r="E2809" t="s">
        <v>10</v>
      </c>
      <c r="F2809" t="s">
        <v>11</v>
      </c>
      <c r="G2809" s="1">
        <v>-245201</v>
      </c>
      <c r="H2809" s="1">
        <v>-4883956</v>
      </c>
    </row>
    <row r="2810" spans="1:8" x14ac:dyDescent="0.25">
      <c r="A2810" t="s">
        <v>8</v>
      </c>
      <c r="B2810" t="s">
        <v>9</v>
      </c>
      <c r="C2810">
        <v>232.08</v>
      </c>
      <c r="D2810">
        <f>-2451977 -488399</f>
        <v>-2940376</v>
      </c>
      <c r="E2810" t="s">
        <v>10</v>
      </c>
      <c r="F2810" t="s">
        <v>11</v>
      </c>
      <c r="G2810" s="1">
        <v>-2451977</v>
      </c>
      <c r="H2810" s="1">
        <v>-488399</v>
      </c>
    </row>
    <row r="2811" spans="1:8" x14ac:dyDescent="0.25">
      <c r="A2811" t="s">
        <v>8</v>
      </c>
      <c r="B2811" t="s">
        <v>9</v>
      </c>
      <c r="C2811">
        <v>232.09</v>
      </c>
      <c r="D2811" t="s">
        <v>21</v>
      </c>
      <c r="E2811" t="s">
        <v>10</v>
      </c>
      <c r="F2811" t="s">
        <v>11</v>
      </c>
      <c r="G2811" s="1">
        <v>-2451966</v>
      </c>
      <c r="H2811" t="s">
        <v>22</v>
      </c>
    </row>
    <row r="2812" spans="1:8" x14ac:dyDescent="0.25">
      <c r="A2812" t="s">
        <v>8</v>
      </c>
      <c r="B2812" t="s">
        <v>9</v>
      </c>
      <c r="C2812">
        <v>232.1</v>
      </c>
      <c r="D2812">
        <f>-2451946 -4884011</f>
        <v>-7335957</v>
      </c>
      <c r="E2812" t="s">
        <v>10</v>
      </c>
      <c r="F2812" t="s">
        <v>11</v>
      </c>
      <c r="G2812" s="1">
        <v>-2451946</v>
      </c>
      <c r="H2812" s="1">
        <v>-4884011</v>
      </c>
    </row>
    <row r="2813" spans="1:8" x14ac:dyDescent="0.25">
      <c r="A2813" t="s">
        <v>8</v>
      </c>
      <c r="B2813" t="s">
        <v>9</v>
      </c>
      <c r="C2813">
        <v>232.11</v>
      </c>
      <c r="D2813">
        <f>-2451935 -4884012</f>
        <v>-7335947</v>
      </c>
      <c r="E2813" t="s">
        <v>10</v>
      </c>
      <c r="F2813" t="s">
        <v>11</v>
      </c>
      <c r="G2813" s="1">
        <v>-2451935</v>
      </c>
      <c r="H2813" s="1">
        <v>-4884012</v>
      </c>
    </row>
    <row r="2814" spans="1:8" x14ac:dyDescent="0.25">
      <c r="A2814" t="s">
        <v>8</v>
      </c>
      <c r="B2814" t="s">
        <v>9</v>
      </c>
      <c r="C2814">
        <v>232.12</v>
      </c>
      <c r="D2814">
        <f>-2451851 -4884005</f>
        <v>-7335856</v>
      </c>
      <c r="E2814" t="s">
        <v>10</v>
      </c>
      <c r="F2814" t="s">
        <v>11</v>
      </c>
      <c r="G2814" s="1">
        <v>-2451851</v>
      </c>
      <c r="H2814" s="1">
        <v>-4884005</v>
      </c>
    </row>
    <row r="2815" spans="1:8" x14ac:dyDescent="0.25">
      <c r="A2815" t="s">
        <v>8</v>
      </c>
      <c r="B2815" t="s">
        <v>9</v>
      </c>
      <c r="C2815">
        <v>232.13</v>
      </c>
      <c r="D2815">
        <f>-2451834 -4884001</f>
        <v>-7335835</v>
      </c>
      <c r="E2815" t="s">
        <v>10</v>
      </c>
      <c r="F2815" t="s">
        <v>11</v>
      </c>
      <c r="G2815" s="1">
        <v>-2451834</v>
      </c>
      <c r="H2815" s="1">
        <v>-4884001</v>
      </c>
    </row>
    <row r="2816" spans="1:8" x14ac:dyDescent="0.25">
      <c r="A2816" t="s">
        <v>8</v>
      </c>
      <c r="B2816" t="s">
        <v>9</v>
      </c>
      <c r="C2816">
        <v>232.14</v>
      </c>
      <c r="D2816">
        <f>-2451794 -4883997</f>
        <v>-7335791</v>
      </c>
      <c r="E2816" t="s">
        <v>10</v>
      </c>
      <c r="F2816" t="s">
        <v>11</v>
      </c>
      <c r="G2816" s="1">
        <v>-2451794</v>
      </c>
      <c r="H2816" s="1">
        <v>-4883997</v>
      </c>
    </row>
    <row r="2817" spans="1:8" x14ac:dyDescent="0.25">
      <c r="A2817" t="s">
        <v>8</v>
      </c>
      <c r="B2817" t="s">
        <v>9</v>
      </c>
      <c r="C2817">
        <v>232.15</v>
      </c>
      <c r="D2817">
        <f>-2451789 -4883997</f>
        <v>-7335786</v>
      </c>
      <c r="E2817" t="s">
        <v>10</v>
      </c>
      <c r="F2817" t="s">
        <v>11</v>
      </c>
      <c r="G2817" s="1">
        <v>-2451789</v>
      </c>
      <c r="H2817" s="1">
        <v>-4883997</v>
      </c>
    </row>
    <row r="2818" spans="1:8" x14ac:dyDescent="0.25">
      <c r="A2818" t="s">
        <v>8</v>
      </c>
      <c r="B2818" t="s">
        <v>9</v>
      </c>
      <c r="C2818">
        <v>232.16</v>
      </c>
      <c r="D2818">
        <f>-2451786 -4883998</f>
        <v>-7335784</v>
      </c>
      <c r="E2818" t="s">
        <v>10</v>
      </c>
      <c r="F2818" t="s">
        <v>11</v>
      </c>
      <c r="G2818" s="1">
        <v>-2451786</v>
      </c>
      <c r="H2818" s="1">
        <v>-4883998</v>
      </c>
    </row>
    <row r="2819" spans="1:8" x14ac:dyDescent="0.25">
      <c r="A2819" t="s">
        <v>8</v>
      </c>
      <c r="B2819" t="s">
        <v>9</v>
      </c>
      <c r="C2819">
        <v>232.17</v>
      </c>
      <c r="D2819">
        <f>-245178 -4883998</f>
        <v>-5129176</v>
      </c>
      <c r="E2819" t="s">
        <v>10</v>
      </c>
      <c r="F2819" t="s">
        <v>11</v>
      </c>
      <c r="G2819" s="1">
        <v>-245178</v>
      </c>
      <c r="H2819" s="1">
        <v>-4883998</v>
      </c>
    </row>
    <row r="2820" spans="1:8" x14ac:dyDescent="0.25">
      <c r="A2820" t="s">
        <v>8</v>
      </c>
      <c r="B2820" t="s">
        <v>9</v>
      </c>
      <c r="C2820">
        <v>232.18</v>
      </c>
      <c r="D2820">
        <f>-2451773 -4884001</f>
        <v>-7335774</v>
      </c>
      <c r="E2820" t="s">
        <v>10</v>
      </c>
      <c r="F2820" t="s">
        <v>11</v>
      </c>
      <c r="G2820" s="1">
        <v>-2451773</v>
      </c>
      <c r="H2820" s="1">
        <v>-4884001</v>
      </c>
    </row>
    <row r="2821" spans="1:8" x14ac:dyDescent="0.25">
      <c r="A2821" t="s">
        <v>8</v>
      </c>
      <c r="B2821" t="s">
        <v>9</v>
      </c>
      <c r="C2821">
        <v>232.19</v>
      </c>
      <c r="D2821">
        <f>-2451763 -4884008</f>
        <v>-7335771</v>
      </c>
      <c r="E2821" t="s">
        <v>10</v>
      </c>
      <c r="F2821" t="s">
        <v>11</v>
      </c>
      <c r="G2821" s="1">
        <v>-2451763</v>
      </c>
      <c r="H2821" s="1">
        <v>-4884008</v>
      </c>
    </row>
    <row r="2822" spans="1:8" x14ac:dyDescent="0.25">
      <c r="A2822" t="s">
        <v>8</v>
      </c>
      <c r="B2822" t="s">
        <v>9</v>
      </c>
      <c r="C2822">
        <v>232.2</v>
      </c>
      <c r="D2822">
        <f>-2451758 -4884013</f>
        <v>-7335771</v>
      </c>
      <c r="E2822" t="s">
        <v>10</v>
      </c>
      <c r="F2822" t="s">
        <v>11</v>
      </c>
      <c r="G2822" s="1">
        <v>-2451758</v>
      </c>
      <c r="H2822" s="1">
        <v>-4884013</v>
      </c>
    </row>
    <row r="2823" spans="1:8" x14ac:dyDescent="0.25">
      <c r="A2823" t="s">
        <v>8</v>
      </c>
      <c r="B2823" t="s">
        <v>9</v>
      </c>
      <c r="C2823">
        <v>232.21</v>
      </c>
      <c r="D2823">
        <f>-245169 -48841</f>
        <v>-294010</v>
      </c>
      <c r="E2823" t="s">
        <v>10</v>
      </c>
      <c r="F2823" t="s">
        <v>11</v>
      </c>
      <c r="G2823" s="1">
        <v>-245169</v>
      </c>
      <c r="H2823" s="1">
        <v>-48841</v>
      </c>
    </row>
    <row r="2824" spans="1:8" x14ac:dyDescent="0.25">
      <c r="A2824" t="s">
        <v>8</v>
      </c>
      <c r="B2824" t="s">
        <v>9</v>
      </c>
      <c r="C2824">
        <v>232.22</v>
      </c>
      <c r="D2824">
        <f>-2451682 -4884115</f>
        <v>-7335797</v>
      </c>
      <c r="E2824" t="s">
        <v>10</v>
      </c>
      <c r="F2824" t="s">
        <v>11</v>
      </c>
      <c r="G2824" s="1">
        <v>-2451682</v>
      </c>
      <c r="H2824" s="1">
        <v>-4884115</v>
      </c>
    </row>
    <row r="2825" spans="1:8" x14ac:dyDescent="0.25">
      <c r="A2825" t="s">
        <v>8</v>
      </c>
      <c r="B2825" t="s">
        <v>9</v>
      </c>
      <c r="C2825">
        <v>232.23</v>
      </c>
      <c r="D2825">
        <f>-2451669 -4884149</f>
        <v>-7335818</v>
      </c>
      <c r="E2825" t="s">
        <v>10</v>
      </c>
      <c r="F2825" t="s">
        <v>11</v>
      </c>
      <c r="G2825" s="1">
        <v>-2451669</v>
      </c>
      <c r="H2825" s="1">
        <v>-4884149</v>
      </c>
    </row>
    <row r="2826" spans="1:8" x14ac:dyDescent="0.25">
      <c r="A2826" t="s">
        <v>8</v>
      </c>
      <c r="B2826" t="s">
        <v>9</v>
      </c>
      <c r="C2826">
        <v>232.24</v>
      </c>
      <c r="D2826">
        <f>-2451651 -4884209</f>
        <v>-7335860</v>
      </c>
      <c r="E2826" t="s">
        <v>10</v>
      </c>
      <c r="F2826" t="s">
        <v>11</v>
      </c>
      <c r="G2826" s="1">
        <v>-2451651</v>
      </c>
      <c r="H2826" s="1">
        <v>-4884209</v>
      </c>
    </row>
    <row r="2827" spans="1:8" x14ac:dyDescent="0.25">
      <c r="A2827" t="s">
        <v>8</v>
      </c>
      <c r="B2827" t="s">
        <v>9</v>
      </c>
      <c r="C2827">
        <v>232.25</v>
      </c>
      <c r="D2827">
        <f>-2451642 -4884227</f>
        <v>-7335869</v>
      </c>
      <c r="E2827" t="s">
        <v>10</v>
      </c>
      <c r="F2827" t="s">
        <v>11</v>
      </c>
      <c r="G2827" s="1">
        <v>-2451642</v>
      </c>
      <c r="H2827" s="1">
        <v>-4884227</v>
      </c>
    </row>
    <row r="2828" spans="1:8" x14ac:dyDescent="0.25">
      <c r="A2828" t="s">
        <v>8</v>
      </c>
      <c r="B2828" t="s">
        <v>9</v>
      </c>
      <c r="C2828">
        <v>232.26</v>
      </c>
      <c r="D2828">
        <f>-2451606 -4884277</f>
        <v>-7335883</v>
      </c>
      <c r="E2828" t="s">
        <v>10</v>
      </c>
      <c r="F2828" t="s">
        <v>11</v>
      </c>
      <c r="G2828" s="1">
        <v>-2451606</v>
      </c>
      <c r="H2828" s="1">
        <v>-4884277</v>
      </c>
    </row>
    <row r="2829" spans="1:8" x14ac:dyDescent="0.25">
      <c r="A2829" t="s">
        <v>8</v>
      </c>
      <c r="B2829" t="s">
        <v>9</v>
      </c>
      <c r="C2829">
        <v>232.27</v>
      </c>
      <c r="D2829">
        <f>-2451588 -4884306</f>
        <v>-7335894</v>
      </c>
      <c r="E2829" t="s">
        <v>10</v>
      </c>
      <c r="F2829" t="s">
        <v>11</v>
      </c>
      <c r="G2829" s="1">
        <v>-2451588</v>
      </c>
      <c r="H2829" s="1">
        <v>-4884306</v>
      </c>
    </row>
    <row r="2830" spans="1:8" x14ac:dyDescent="0.25">
      <c r="A2830" t="s">
        <v>8</v>
      </c>
      <c r="B2830" t="s">
        <v>9</v>
      </c>
      <c r="C2830">
        <v>232.28</v>
      </c>
      <c r="D2830">
        <f>-2451567 -4884335</f>
        <v>-7335902</v>
      </c>
      <c r="E2830" t="s">
        <v>10</v>
      </c>
      <c r="F2830" t="s">
        <v>11</v>
      </c>
      <c r="G2830" s="1">
        <v>-2451567</v>
      </c>
      <c r="H2830" s="1">
        <v>-4884335</v>
      </c>
    </row>
    <row r="2831" spans="1:8" x14ac:dyDescent="0.25">
      <c r="A2831" t="s">
        <v>8</v>
      </c>
      <c r="B2831" t="s">
        <v>9</v>
      </c>
      <c r="C2831">
        <v>232.29</v>
      </c>
      <c r="D2831">
        <f>-2451554 -4884348</f>
        <v>-7335902</v>
      </c>
      <c r="E2831" t="s">
        <v>10</v>
      </c>
      <c r="F2831" t="s">
        <v>11</v>
      </c>
      <c r="G2831" s="1">
        <v>-2451554</v>
      </c>
      <c r="H2831" s="1">
        <v>-4884348</v>
      </c>
    </row>
    <row r="2832" spans="1:8" x14ac:dyDescent="0.25">
      <c r="A2832" t="s">
        <v>8</v>
      </c>
      <c r="B2832" t="s">
        <v>9</v>
      </c>
      <c r="C2832">
        <v>232.3</v>
      </c>
      <c r="D2832">
        <f>-2451547 -4884353</f>
        <v>-7335900</v>
      </c>
      <c r="E2832" t="s">
        <v>10</v>
      </c>
      <c r="F2832" t="s">
        <v>11</v>
      </c>
      <c r="G2832" s="1">
        <v>-2451547</v>
      </c>
      <c r="H2832" s="1">
        <v>-4884353</v>
      </c>
    </row>
    <row r="2833" spans="1:8" x14ac:dyDescent="0.25">
      <c r="A2833" t="s">
        <v>8</v>
      </c>
      <c r="B2833" t="s">
        <v>9</v>
      </c>
      <c r="C2833">
        <v>232.31</v>
      </c>
      <c r="D2833">
        <f>-245154 -4884355</f>
        <v>-5129509</v>
      </c>
      <c r="E2833" t="s">
        <v>10</v>
      </c>
      <c r="F2833" t="s">
        <v>11</v>
      </c>
      <c r="G2833" s="1">
        <v>-245154</v>
      </c>
      <c r="H2833" s="1">
        <v>-4884355</v>
      </c>
    </row>
    <row r="2834" spans="1:8" x14ac:dyDescent="0.25">
      <c r="A2834" t="s">
        <v>8</v>
      </c>
      <c r="B2834" t="s">
        <v>9</v>
      </c>
      <c r="C2834">
        <v>232.32</v>
      </c>
      <c r="D2834">
        <f>-2451489 -4884364</f>
        <v>-7335853</v>
      </c>
      <c r="E2834" t="s">
        <v>10</v>
      </c>
      <c r="F2834" t="s">
        <v>11</v>
      </c>
      <c r="G2834" s="1">
        <v>-2451489</v>
      </c>
      <c r="H2834" s="1">
        <v>-4884364</v>
      </c>
    </row>
    <row r="2835" spans="1:8" x14ac:dyDescent="0.25">
      <c r="A2835" t="s">
        <v>8</v>
      </c>
      <c r="B2835" t="s">
        <v>9</v>
      </c>
      <c r="C2835">
        <v>232.33</v>
      </c>
      <c r="D2835">
        <f>-245143 -4884378</f>
        <v>-5129521</v>
      </c>
      <c r="E2835" t="s">
        <v>10</v>
      </c>
      <c r="F2835" t="s">
        <v>11</v>
      </c>
      <c r="G2835" s="1">
        <v>-245143</v>
      </c>
      <c r="H2835" s="1">
        <v>-4884378</v>
      </c>
    </row>
    <row r="2836" spans="1:8" x14ac:dyDescent="0.25">
      <c r="A2836" t="s">
        <v>8</v>
      </c>
      <c r="B2836" t="s">
        <v>9</v>
      </c>
      <c r="C2836">
        <v>232.34</v>
      </c>
      <c r="D2836">
        <f>-2451404 -4884387</f>
        <v>-7335791</v>
      </c>
      <c r="E2836" t="s">
        <v>10</v>
      </c>
      <c r="F2836" t="s">
        <v>11</v>
      </c>
      <c r="G2836" s="1">
        <v>-2451404</v>
      </c>
      <c r="H2836" s="1">
        <v>-4884387</v>
      </c>
    </row>
    <row r="2837" spans="1:8" x14ac:dyDescent="0.25">
      <c r="A2837" t="s">
        <v>8</v>
      </c>
      <c r="B2837" t="s">
        <v>9</v>
      </c>
      <c r="C2837">
        <v>232.35</v>
      </c>
      <c r="D2837">
        <f>-24514 -4884389</f>
        <v>-4908903</v>
      </c>
      <c r="E2837" t="s">
        <v>10</v>
      </c>
      <c r="F2837" t="s">
        <v>11</v>
      </c>
      <c r="G2837" s="1">
        <v>-24514</v>
      </c>
      <c r="H2837" s="1">
        <v>-4884389</v>
      </c>
    </row>
    <row r="2838" spans="1:8" x14ac:dyDescent="0.25">
      <c r="A2838" t="s">
        <v>8</v>
      </c>
      <c r="B2838" t="s">
        <v>9</v>
      </c>
      <c r="C2838">
        <v>232.36</v>
      </c>
      <c r="D2838">
        <f>-2451394 -4884396</f>
        <v>-7335790</v>
      </c>
      <c r="E2838" t="s">
        <v>10</v>
      </c>
      <c r="F2838" t="s">
        <v>11</v>
      </c>
      <c r="G2838" s="1">
        <v>-2451394</v>
      </c>
      <c r="H2838" s="1">
        <v>-4884396</v>
      </c>
    </row>
    <row r="2839" spans="1:8" x14ac:dyDescent="0.25">
      <c r="A2839" t="s">
        <v>8</v>
      </c>
      <c r="B2839" t="s">
        <v>9</v>
      </c>
      <c r="C2839">
        <v>232.37</v>
      </c>
      <c r="D2839">
        <f>-2451394 -48844</f>
        <v>-2500238</v>
      </c>
      <c r="E2839" t="s">
        <v>10</v>
      </c>
      <c r="F2839" t="s">
        <v>11</v>
      </c>
      <c r="G2839" s="1">
        <v>-2451394</v>
      </c>
      <c r="H2839" s="1">
        <v>-48844</v>
      </c>
    </row>
    <row r="2840" spans="1:8" x14ac:dyDescent="0.25">
      <c r="A2840" t="s">
        <v>8</v>
      </c>
      <c r="B2840" t="s">
        <v>9</v>
      </c>
      <c r="C2840">
        <v>232.38</v>
      </c>
      <c r="D2840">
        <f>-2451393 -4884405</f>
        <v>-7335798</v>
      </c>
      <c r="E2840" t="s">
        <v>10</v>
      </c>
      <c r="F2840" t="s">
        <v>11</v>
      </c>
      <c r="G2840" s="1">
        <v>-2451393</v>
      </c>
      <c r="H2840" s="1">
        <v>-4884405</v>
      </c>
    </row>
    <row r="2841" spans="1:8" x14ac:dyDescent="0.25">
      <c r="A2841" t="s">
        <v>8</v>
      </c>
      <c r="B2841" t="s">
        <v>9</v>
      </c>
      <c r="C2841">
        <v>232.39</v>
      </c>
      <c r="D2841">
        <f>-2451395 -4884414</f>
        <v>-7335809</v>
      </c>
      <c r="E2841" t="s">
        <v>10</v>
      </c>
      <c r="F2841" t="s">
        <v>11</v>
      </c>
      <c r="G2841" s="1">
        <v>-2451395</v>
      </c>
      <c r="H2841" s="1">
        <v>-4884414</v>
      </c>
    </row>
    <row r="2842" spans="1:8" x14ac:dyDescent="0.25">
      <c r="A2842" t="s">
        <v>8</v>
      </c>
      <c r="B2842" t="s">
        <v>9</v>
      </c>
      <c r="C2842">
        <v>232.4</v>
      </c>
      <c r="D2842">
        <f>-2451406 -488445</f>
        <v>-2939851</v>
      </c>
      <c r="E2842" t="s">
        <v>10</v>
      </c>
      <c r="F2842" t="s">
        <v>11</v>
      </c>
      <c r="G2842" s="1">
        <v>-2451406</v>
      </c>
      <c r="H2842" s="1">
        <v>-488445</v>
      </c>
    </row>
    <row r="2843" spans="1:8" x14ac:dyDescent="0.25">
      <c r="A2843" t="s">
        <v>8</v>
      </c>
      <c r="B2843" t="s">
        <v>9</v>
      </c>
      <c r="C2843">
        <v>232.41</v>
      </c>
      <c r="D2843">
        <f>-2451417 -4884493</f>
        <v>-7335910</v>
      </c>
      <c r="E2843" t="s">
        <v>10</v>
      </c>
      <c r="F2843" t="s">
        <v>11</v>
      </c>
      <c r="G2843" s="1">
        <v>-2451417</v>
      </c>
      <c r="H2843" s="1">
        <v>-4884493</v>
      </c>
    </row>
    <row r="2844" spans="1:8" x14ac:dyDescent="0.25">
      <c r="A2844" t="s">
        <v>8</v>
      </c>
      <c r="B2844" t="s">
        <v>9</v>
      </c>
      <c r="C2844">
        <v>232.42</v>
      </c>
      <c r="D2844">
        <f>-245146 -4884634</f>
        <v>-5129780</v>
      </c>
      <c r="E2844" t="s">
        <v>10</v>
      </c>
      <c r="F2844" t="s">
        <v>11</v>
      </c>
      <c r="G2844" s="1">
        <v>-245146</v>
      </c>
      <c r="H2844" s="1">
        <v>-4884634</v>
      </c>
    </row>
    <row r="2845" spans="1:8" x14ac:dyDescent="0.25">
      <c r="A2845" t="s">
        <v>8</v>
      </c>
      <c r="B2845" t="s">
        <v>9</v>
      </c>
      <c r="C2845">
        <v>232.43</v>
      </c>
      <c r="D2845">
        <f>-245148 -4884675</f>
        <v>-5129823</v>
      </c>
      <c r="E2845" t="s">
        <v>10</v>
      </c>
      <c r="F2845" t="s">
        <v>11</v>
      </c>
      <c r="G2845" s="1">
        <v>-245148</v>
      </c>
      <c r="H2845" s="1">
        <v>-4884675</v>
      </c>
    </row>
    <row r="2846" spans="1:8" x14ac:dyDescent="0.25">
      <c r="A2846" t="s">
        <v>8</v>
      </c>
      <c r="B2846" t="s">
        <v>9</v>
      </c>
      <c r="C2846">
        <v>232.44</v>
      </c>
      <c r="D2846">
        <f>-2451531 -4884741</f>
        <v>-7336272</v>
      </c>
      <c r="E2846" t="s">
        <v>10</v>
      </c>
      <c r="F2846" t="s">
        <v>11</v>
      </c>
      <c r="G2846" s="1">
        <v>-2451531</v>
      </c>
      <c r="H2846" s="1">
        <v>-4884741</v>
      </c>
    </row>
    <row r="2847" spans="1:8" x14ac:dyDescent="0.25">
      <c r="A2847" t="s">
        <v>8</v>
      </c>
      <c r="B2847" t="s">
        <v>9</v>
      </c>
      <c r="C2847">
        <v>232.45</v>
      </c>
      <c r="D2847">
        <f>-2451544 -4884756</f>
        <v>-7336300</v>
      </c>
      <c r="E2847" t="s">
        <v>10</v>
      </c>
      <c r="F2847" t="s">
        <v>11</v>
      </c>
      <c r="G2847" s="1">
        <v>-2451544</v>
      </c>
      <c r="H2847" s="1">
        <v>-4884756</v>
      </c>
    </row>
    <row r="2848" spans="1:8" x14ac:dyDescent="0.25">
      <c r="A2848" t="s">
        <v>8</v>
      </c>
      <c r="B2848" t="s">
        <v>9</v>
      </c>
      <c r="C2848">
        <v>232.46</v>
      </c>
      <c r="D2848">
        <f>-2451571 -4884797</f>
        <v>-7336368</v>
      </c>
      <c r="E2848" t="s">
        <v>10</v>
      </c>
      <c r="F2848" t="s">
        <v>11</v>
      </c>
      <c r="G2848" s="1">
        <v>-2451571</v>
      </c>
      <c r="H2848" s="1">
        <v>-4884797</v>
      </c>
    </row>
    <row r="2849" spans="1:8" x14ac:dyDescent="0.25">
      <c r="A2849" t="s">
        <v>8</v>
      </c>
      <c r="B2849" t="s">
        <v>9</v>
      </c>
      <c r="C2849">
        <v>232.47</v>
      </c>
      <c r="D2849">
        <f>-2451579 -4884828</f>
        <v>-7336407</v>
      </c>
      <c r="E2849" t="s">
        <v>10</v>
      </c>
      <c r="F2849" t="s">
        <v>11</v>
      </c>
      <c r="G2849" s="1">
        <v>-2451579</v>
      </c>
      <c r="H2849" s="1">
        <v>-4884828</v>
      </c>
    </row>
    <row r="2850" spans="1:8" x14ac:dyDescent="0.25">
      <c r="A2850" t="s">
        <v>8</v>
      </c>
      <c r="B2850" t="s">
        <v>9</v>
      </c>
      <c r="C2850">
        <v>232.48</v>
      </c>
      <c r="D2850">
        <f>-2451599 -4884941</f>
        <v>-7336540</v>
      </c>
      <c r="E2850" t="s">
        <v>10</v>
      </c>
      <c r="F2850" t="s">
        <v>11</v>
      </c>
      <c r="G2850" s="1">
        <v>-2451599</v>
      </c>
      <c r="H2850" s="1">
        <v>-4884941</v>
      </c>
    </row>
    <row r="2851" spans="1:8" x14ac:dyDescent="0.25">
      <c r="A2851" t="s">
        <v>8</v>
      </c>
      <c r="B2851" t="s">
        <v>9</v>
      </c>
      <c r="C2851">
        <v>232.49</v>
      </c>
      <c r="D2851">
        <f>-2451625 -4885255</f>
        <v>-7336880</v>
      </c>
      <c r="E2851" t="s">
        <v>10</v>
      </c>
      <c r="F2851" t="s">
        <v>11</v>
      </c>
      <c r="G2851" s="1">
        <v>-2451625</v>
      </c>
      <c r="H2851" s="1">
        <v>-4885255</v>
      </c>
    </row>
    <row r="2852" spans="1:8" x14ac:dyDescent="0.25">
      <c r="A2852" t="s">
        <v>8</v>
      </c>
      <c r="B2852" t="s">
        <v>9</v>
      </c>
      <c r="C2852">
        <v>232.5</v>
      </c>
      <c r="D2852">
        <f>-245162 -4885475</f>
        <v>-5130637</v>
      </c>
      <c r="E2852" t="s">
        <v>10</v>
      </c>
      <c r="F2852" t="s">
        <v>11</v>
      </c>
      <c r="G2852" s="1">
        <v>-245162</v>
      </c>
      <c r="H2852" s="1">
        <v>-4885475</v>
      </c>
    </row>
    <row r="2853" spans="1:8" x14ac:dyDescent="0.25">
      <c r="A2853" t="s">
        <v>8</v>
      </c>
      <c r="B2853" t="s">
        <v>9</v>
      </c>
      <c r="C2853">
        <v>232.51</v>
      </c>
      <c r="D2853">
        <f>-2451625 -4885547</f>
        <v>-7337172</v>
      </c>
      <c r="E2853" t="s">
        <v>10</v>
      </c>
      <c r="F2853" t="s">
        <v>11</v>
      </c>
      <c r="G2853" s="1">
        <v>-2451625</v>
      </c>
      <c r="H2853" s="1">
        <v>-4885547</v>
      </c>
    </row>
    <row r="2854" spans="1:8" x14ac:dyDescent="0.25">
      <c r="A2854" t="s">
        <v>8</v>
      </c>
      <c r="B2854" t="s">
        <v>9</v>
      </c>
      <c r="C2854">
        <v>232.52</v>
      </c>
      <c r="D2854">
        <f>-2451637 -4885593</f>
        <v>-7337230</v>
      </c>
      <c r="E2854" t="s">
        <v>10</v>
      </c>
      <c r="F2854" t="s">
        <v>11</v>
      </c>
      <c r="G2854" s="1">
        <v>-2451637</v>
      </c>
      <c r="H2854" s="1">
        <v>-4885593</v>
      </c>
    </row>
    <row r="2855" spans="1:8" x14ac:dyDescent="0.25">
      <c r="A2855" t="s">
        <v>8</v>
      </c>
      <c r="B2855" t="s">
        <v>9</v>
      </c>
      <c r="C2855">
        <v>232.53</v>
      </c>
      <c r="D2855">
        <f>-2451651 -4885623</f>
        <v>-7337274</v>
      </c>
      <c r="E2855" t="s">
        <v>10</v>
      </c>
      <c r="F2855" t="s">
        <v>11</v>
      </c>
      <c r="G2855" s="1">
        <v>-2451651</v>
      </c>
      <c r="H2855" s="1">
        <v>-4885623</v>
      </c>
    </row>
    <row r="2856" spans="1:8" x14ac:dyDescent="0.25">
      <c r="A2856" t="s">
        <v>8</v>
      </c>
      <c r="B2856" t="s">
        <v>9</v>
      </c>
      <c r="C2856">
        <v>232.54</v>
      </c>
      <c r="D2856">
        <f>-2451667 -4885651</f>
        <v>-7337318</v>
      </c>
      <c r="E2856" t="s">
        <v>10</v>
      </c>
      <c r="F2856" t="s">
        <v>11</v>
      </c>
      <c r="G2856" s="1">
        <v>-2451667</v>
      </c>
      <c r="H2856" s="1">
        <v>-4885651</v>
      </c>
    </row>
    <row r="2857" spans="1:8" x14ac:dyDescent="0.25">
      <c r="A2857" t="s">
        <v>8</v>
      </c>
      <c r="B2857" t="s">
        <v>9</v>
      </c>
      <c r="C2857">
        <v>232.55</v>
      </c>
      <c r="D2857">
        <f>-2451678 -4885667</f>
        <v>-7337345</v>
      </c>
      <c r="E2857" t="s">
        <v>10</v>
      </c>
      <c r="F2857" t="s">
        <v>11</v>
      </c>
      <c r="G2857" s="1">
        <v>-2451678</v>
      </c>
      <c r="H2857" s="1">
        <v>-4885667</v>
      </c>
    </row>
    <row r="2858" spans="1:8" x14ac:dyDescent="0.25">
      <c r="A2858" t="s">
        <v>8</v>
      </c>
      <c r="B2858" t="s">
        <v>9</v>
      </c>
      <c r="C2858">
        <v>232.56</v>
      </c>
      <c r="D2858">
        <f>-2451702 -4885708</f>
        <v>-7337410</v>
      </c>
      <c r="E2858" t="s">
        <v>10</v>
      </c>
      <c r="F2858" t="s">
        <v>11</v>
      </c>
      <c r="G2858" s="1">
        <v>-2451702</v>
      </c>
      <c r="H2858" s="1">
        <v>-4885708</v>
      </c>
    </row>
    <row r="2859" spans="1:8" x14ac:dyDescent="0.25">
      <c r="A2859" t="s">
        <v>8</v>
      </c>
      <c r="B2859" t="s">
        <v>9</v>
      </c>
      <c r="C2859">
        <v>232.57</v>
      </c>
      <c r="D2859">
        <f>-2451712 -488573</f>
        <v>-2940285</v>
      </c>
      <c r="E2859" t="s">
        <v>10</v>
      </c>
      <c r="F2859" t="s">
        <v>11</v>
      </c>
      <c r="G2859" s="1">
        <v>-2451712</v>
      </c>
      <c r="H2859" s="1">
        <v>-488573</v>
      </c>
    </row>
    <row r="2860" spans="1:8" x14ac:dyDescent="0.25">
      <c r="A2860" t="s">
        <v>8</v>
      </c>
      <c r="B2860" t="s">
        <v>9</v>
      </c>
      <c r="C2860">
        <v>232.58</v>
      </c>
      <c r="D2860">
        <f>-2451722 -4885757</f>
        <v>-7337479</v>
      </c>
      <c r="E2860" t="s">
        <v>10</v>
      </c>
      <c r="F2860" t="s">
        <v>11</v>
      </c>
      <c r="G2860" s="1">
        <v>-2451722</v>
      </c>
      <c r="H2860" s="1">
        <v>-4885757</v>
      </c>
    </row>
    <row r="2861" spans="1:8" x14ac:dyDescent="0.25">
      <c r="A2861" t="s">
        <v>8</v>
      </c>
      <c r="B2861" t="s">
        <v>9</v>
      </c>
      <c r="C2861">
        <v>232.59</v>
      </c>
      <c r="D2861">
        <f>-2451731 -4885792</f>
        <v>-7337523</v>
      </c>
      <c r="E2861" t="s">
        <v>10</v>
      </c>
      <c r="F2861" t="s">
        <v>11</v>
      </c>
      <c r="G2861" s="1">
        <v>-2451731</v>
      </c>
      <c r="H2861" s="1">
        <v>-4885792</v>
      </c>
    </row>
    <row r="2862" spans="1:8" x14ac:dyDescent="0.25">
      <c r="A2862" t="s">
        <v>8</v>
      </c>
      <c r="B2862" t="s">
        <v>9</v>
      </c>
      <c r="C2862">
        <v>232.6</v>
      </c>
      <c r="D2862">
        <f>-2451739 -4885838</f>
        <v>-7337577</v>
      </c>
      <c r="E2862" t="s">
        <v>10</v>
      </c>
      <c r="F2862" t="s">
        <v>11</v>
      </c>
      <c r="G2862" s="1">
        <v>-2451739</v>
      </c>
      <c r="H2862" s="1">
        <v>-4885838</v>
      </c>
    </row>
    <row r="2863" spans="1:8" x14ac:dyDescent="0.25">
      <c r="A2863" t="s">
        <v>8</v>
      </c>
      <c r="B2863" t="s">
        <v>9</v>
      </c>
      <c r="C2863">
        <v>232.61</v>
      </c>
      <c r="D2863">
        <f>-245174 -4885849</f>
        <v>-5131023</v>
      </c>
      <c r="E2863" t="s">
        <v>10</v>
      </c>
      <c r="F2863" t="s">
        <v>11</v>
      </c>
      <c r="G2863" s="1">
        <v>-245174</v>
      </c>
      <c r="H2863" s="1">
        <v>-4885849</v>
      </c>
    </row>
    <row r="2864" spans="1:8" x14ac:dyDescent="0.25">
      <c r="A2864" t="s">
        <v>8</v>
      </c>
      <c r="B2864" t="s">
        <v>9</v>
      </c>
      <c r="C2864">
        <v>232.62</v>
      </c>
      <c r="D2864">
        <f>-2451744 -4885868</f>
        <v>-7337612</v>
      </c>
      <c r="E2864" t="s">
        <v>10</v>
      </c>
      <c r="F2864" t="s">
        <v>11</v>
      </c>
      <c r="G2864" s="1">
        <v>-2451744</v>
      </c>
      <c r="H2864" s="1">
        <v>-4885868</v>
      </c>
    </row>
    <row r="2865" spans="1:8" x14ac:dyDescent="0.25">
      <c r="A2865" t="s">
        <v>8</v>
      </c>
      <c r="B2865" t="s">
        <v>9</v>
      </c>
      <c r="C2865">
        <v>232.63</v>
      </c>
      <c r="D2865">
        <f>-2451744 -488587</f>
        <v>-2940331</v>
      </c>
      <c r="E2865" t="s">
        <v>10</v>
      </c>
      <c r="F2865" t="s">
        <v>11</v>
      </c>
      <c r="G2865" s="1">
        <v>-2451744</v>
      </c>
      <c r="H2865" s="1">
        <v>-488587</v>
      </c>
    </row>
    <row r="2866" spans="1:8" x14ac:dyDescent="0.25">
      <c r="A2866" t="s">
        <v>8</v>
      </c>
      <c r="B2866" t="s">
        <v>9</v>
      </c>
      <c r="C2866">
        <v>232.64</v>
      </c>
      <c r="D2866">
        <f>-2451752 -4885907</f>
        <v>-7337659</v>
      </c>
      <c r="E2866" t="s">
        <v>10</v>
      </c>
      <c r="F2866" t="s">
        <v>11</v>
      </c>
      <c r="G2866" s="1">
        <v>-2451752</v>
      </c>
      <c r="H2866" s="1">
        <v>-4885907</v>
      </c>
    </row>
    <row r="2867" spans="1:8" x14ac:dyDescent="0.25">
      <c r="A2867" t="s">
        <v>8</v>
      </c>
      <c r="B2867" t="s">
        <v>9</v>
      </c>
      <c r="C2867">
        <v>232.65</v>
      </c>
      <c r="D2867">
        <f>-2451758 -4885922</f>
        <v>-7337680</v>
      </c>
      <c r="E2867" t="s">
        <v>10</v>
      </c>
      <c r="F2867" t="s">
        <v>11</v>
      </c>
      <c r="G2867" s="1">
        <v>-2451758</v>
      </c>
      <c r="H2867" s="1">
        <v>-4885922</v>
      </c>
    </row>
    <row r="2868" spans="1:8" x14ac:dyDescent="0.25">
      <c r="A2868" t="s">
        <v>8</v>
      </c>
      <c r="B2868" t="s">
        <v>9</v>
      </c>
      <c r="C2868">
        <v>232.66</v>
      </c>
      <c r="D2868">
        <f>-2451764 -4885934</f>
        <v>-7337698</v>
      </c>
      <c r="E2868" t="s">
        <v>10</v>
      </c>
      <c r="F2868" t="s">
        <v>11</v>
      </c>
      <c r="G2868" s="1">
        <v>-2451764</v>
      </c>
      <c r="H2868" s="1">
        <v>-4885934</v>
      </c>
    </row>
    <row r="2869" spans="1:8" x14ac:dyDescent="0.25">
      <c r="A2869" t="s">
        <v>8</v>
      </c>
      <c r="B2869" t="s">
        <v>9</v>
      </c>
      <c r="C2869">
        <v>232.67</v>
      </c>
      <c r="D2869">
        <f>-2451774 -4885946</f>
        <v>-7337720</v>
      </c>
      <c r="E2869" t="s">
        <v>10</v>
      </c>
      <c r="F2869" t="s">
        <v>11</v>
      </c>
      <c r="G2869" s="1">
        <v>-2451774</v>
      </c>
      <c r="H2869" s="1">
        <v>-4885946</v>
      </c>
    </row>
    <row r="2870" spans="1:8" x14ac:dyDescent="0.25">
      <c r="A2870" t="s">
        <v>8</v>
      </c>
      <c r="B2870" t="s">
        <v>9</v>
      </c>
      <c r="C2870">
        <v>232.68</v>
      </c>
      <c r="D2870">
        <f>-2451797 -4885961</f>
        <v>-7337758</v>
      </c>
      <c r="E2870" t="s">
        <v>10</v>
      </c>
      <c r="F2870" t="s">
        <v>11</v>
      </c>
      <c r="G2870" s="1">
        <v>-2451797</v>
      </c>
      <c r="H2870" s="1">
        <v>-4885961</v>
      </c>
    </row>
    <row r="2871" spans="1:8" x14ac:dyDescent="0.25">
      <c r="A2871" t="s">
        <v>8</v>
      </c>
      <c r="B2871" t="s">
        <v>9</v>
      </c>
      <c r="C2871">
        <v>232.69</v>
      </c>
      <c r="D2871">
        <f>-2451806 -4885968</f>
        <v>-7337774</v>
      </c>
      <c r="E2871" t="s">
        <v>10</v>
      </c>
      <c r="F2871" t="s">
        <v>11</v>
      </c>
      <c r="G2871" s="1">
        <v>-2451806</v>
      </c>
      <c r="H2871" s="1">
        <v>-4885968</v>
      </c>
    </row>
    <row r="2872" spans="1:8" x14ac:dyDescent="0.25">
      <c r="A2872" t="s">
        <v>8</v>
      </c>
      <c r="B2872" t="s">
        <v>9</v>
      </c>
      <c r="C2872">
        <v>232.7</v>
      </c>
      <c r="D2872">
        <f>-2451816 -4885973</f>
        <v>-7337789</v>
      </c>
      <c r="E2872" t="s">
        <v>10</v>
      </c>
      <c r="F2872" t="s">
        <v>11</v>
      </c>
      <c r="G2872" s="1">
        <v>-2451816</v>
      </c>
      <c r="H2872" s="1">
        <v>-4885973</v>
      </c>
    </row>
    <row r="2873" spans="1:8" x14ac:dyDescent="0.25">
      <c r="A2873" t="s">
        <v>8</v>
      </c>
      <c r="B2873" t="s">
        <v>9</v>
      </c>
      <c r="C2873">
        <v>232.71</v>
      </c>
      <c r="D2873">
        <f>-2451836 -4885988</f>
        <v>-7337824</v>
      </c>
      <c r="E2873" t="s">
        <v>10</v>
      </c>
      <c r="F2873" t="s">
        <v>11</v>
      </c>
      <c r="G2873" s="1">
        <v>-2451836</v>
      </c>
      <c r="H2873" s="1">
        <v>-4885988</v>
      </c>
    </row>
    <row r="2874" spans="1:8" x14ac:dyDescent="0.25">
      <c r="A2874" t="s">
        <v>8</v>
      </c>
      <c r="B2874" t="s">
        <v>9</v>
      </c>
      <c r="C2874">
        <v>232.72</v>
      </c>
      <c r="D2874">
        <f>-2451854 -4886005</f>
        <v>-7337859</v>
      </c>
      <c r="E2874" t="s">
        <v>10</v>
      </c>
      <c r="F2874" t="s">
        <v>11</v>
      </c>
      <c r="G2874" s="1">
        <v>-2451854</v>
      </c>
      <c r="H2874" s="1">
        <v>-4886005</v>
      </c>
    </row>
    <row r="2875" spans="1:8" x14ac:dyDescent="0.25">
      <c r="A2875" t="s">
        <v>8</v>
      </c>
      <c r="B2875" t="s">
        <v>9</v>
      </c>
      <c r="C2875">
        <v>232.73</v>
      </c>
      <c r="D2875">
        <f>-2451876 -4886033</f>
        <v>-7337909</v>
      </c>
      <c r="E2875" t="s">
        <v>10</v>
      </c>
      <c r="F2875" t="s">
        <v>11</v>
      </c>
      <c r="G2875" s="1">
        <v>-2451876</v>
      </c>
      <c r="H2875" s="1">
        <v>-4886033</v>
      </c>
    </row>
    <row r="2876" spans="1:8" x14ac:dyDescent="0.25">
      <c r="A2876" t="s">
        <v>8</v>
      </c>
      <c r="B2876" t="s">
        <v>9</v>
      </c>
      <c r="C2876">
        <v>232.74</v>
      </c>
      <c r="D2876">
        <f>-245188 -488604</f>
        <v>-733792</v>
      </c>
      <c r="E2876" t="s">
        <v>10</v>
      </c>
      <c r="F2876" t="s">
        <v>11</v>
      </c>
      <c r="G2876" s="1">
        <v>-245188</v>
      </c>
      <c r="H2876" s="1">
        <v>-488604</v>
      </c>
    </row>
    <row r="2877" spans="1:8" x14ac:dyDescent="0.25">
      <c r="A2877" t="s">
        <v>8</v>
      </c>
      <c r="B2877" t="s">
        <v>9</v>
      </c>
      <c r="C2877">
        <v>232.75</v>
      </c>
      <c r="D2877">
        <f>-2451886 -4886059</f>
        <v>-7337945</v>
      </c>
      <c r="E2877" t="s">
        <v>10</v>
      </c>
      <c r="F2877" t="s">
        <v>11</v>
      </c>
      <c r="G2877" s="1">
        <v>-2451886</v>
      </c>
      <c r="H2877" s="1">
        <v>-4886059</v>
      </c>
    </row>
    <row r="2878" spans="1:8" x14ac:dyDescent="0.25">
      <c r="A2878" t="s">
        <v>8</v>
      </c>
      <c r="B2878" t="s">
        <v>9</v>
      </c>
      <c r="C2878">
        <v>232.76</v>
      </c>
      <c r="D2878">
        <f>-2451888 -4886071</f>
        <v>-7337959</v>
      </c>
      <c r="E2878" t="s">
        <v>10</v>
      </c>
      <c r="F2878" t="s">
        <v>11</v>
      </c>
      <c r="G2878" s="1">
        <v>-2451888</v>
      </c>
      <c r="H2878" s="1">
        <v>-4886071</v>
      </c>
    </row>
    <row r="2879" spans="1:8" x14ac:dyDescent="0.25">
      <c r="A2879" t="s">
        <v>8</v>
      </c>
      <c r="B2879" t="s">
        <v>9</v>
      </c>
      <c r="C2879">
        <v>232.77</v>
      </c>
      <c r="D2879">
        <f>-2451888 -4886074</f>
        <v>-7337962</v>
      </c>
      <c r="E2879" t="s">
        <v>10</v>
      </c>
      <c r="F2879" t="s">
        <v>11</v>
      </c>
      <c r="G2879" s="1">
        <v>-2451888</v>
      </c>
      <c r="H2879" s="1">
        <v>-4886074</v>
      </c>
    </row>
    <row r="2880" spans="1:8" x14ac:dyDescent="0.25">
      <c r="A2880" t="s">
        <v>8</v>
      </c>
      <c r="B2880" t="s">
        <v>9</v>
      </c>
      <c r="C2880">
        <v>232.78</v>
      </c>
      <c r="D2880">
        <f>-245189 -4886087</f>
        <v>-5131276</v>
      </c>
      <c r="E2880" t="s">
        <v>10</v>
      </c>
      <c r="F2880" t="s">
        <v>11</v>
      </c>
      <c r="G2880" s="1">
        <v>-245189</v>
      </c>
      <c r="H2880" s="1">
        <v>-4886087</v>
      </c>
    </row>
    <row r="2881" spans="1:8" x14ac:dyDescent="0.25">
      <c r="A2881" t="s">
        <v>8</v>
      </c>
      <c r="B2881" t="s">
        <v>9</v>
      </c>
      <c r="C2881">
        <v>232.79</v>
      </c>
      <c r="D2881">
        <f>-245189 -4886134</f>
        <v>-5131323</v>
      </c>
      <c r="E2881" t="s">
        <v>10</v>
      </c>
      <c r="F2881" t="s">
        <v>11</v>
      </c>
      <c r="G2881" s="1">
        <v>-245189</v>
      </c>
      <c r="H2881" s="1">
        <v>-4886134</v>
      </c>
    </row>
    <row r="2882" spans="1:8" x14ac:dyDescent="0.25">
      <c r="A2882" t="s">
        <v>8</v>
      </c>
      <c r="B2882" t="s">
        <v>9</v>
      </c>
      <c r="C2882">
        <v>232.8</v>
      </c>
      <c r="D2882">
        <f>-2451892 -4886158</f>
        <v>-7338050</v>
      </c>
      <c r="E2882" t="s">
        <v>10</v>
      </c>
      <c r="F2882" t="s">
        <v>11</v>
      </c>
      <c r="G2882" s="1">
        <v>-2451892</v>
      </c>
      <c r="H2882" s="1">
        <v>-4886158</v>
      </c>
    </row>
    <row r="2883" spans="1:8" x14ac:dyDescent="0.25">
      <c r="A2883" t="s">
        <v>8</v>
      </c>
      <c r="B2883" t="s">
        <v>9</v>
      </c>
      <c r="C2883">
        <v>232.81</v>
      </c>
      <c r="D2883">
        <f>-2451895 -4886165</f>
        <v>-7338060</v>
      </c>
      <c r="E2883" t="s">
        <v>10</v>
      </c>
      <c r="F2883" t="s">
        <v>11</v>
      </c>
      <c r="G2883" s="1">
        <v>-2451895</v>
      </c>
      <c r="H2883" s="1">
        <v>-4886165</v>
      </c>
    </row>
    <row r="2884" spans="1:8" x14ac:dyDescent="0.25">
      <c r="A2884" t="s">
        <v>8</v>
      </c>
      <c r="B2884" t="s">
        <v>9</v>
      </c>
      <c r="C2884">
        <v>232.82</v>
      </c>
      <c r="D2884">
        <f>-2451906 -4886181</f>
        <v>-7338087</v>
      </c>
      <c r="E2884" t="s">
        <v>10</v>
      </c>
      <c r="F2884" t="s">
        <v>11</v>
      </c>
      <c r="G2884" s="1">
        <v>-2451906</v>
      </c>
      <c r="H2884" s="1">
        <v>-4886181</v>
      </c>
    </row>
    <row r="2885" spans="1:8" x14ac:dyDescent="0.25">
      <c r="A2885" t="s">
        <v>8</v>
      </c>
      <c r="B2885" t="s">
        <v>9</v>
      </c>
      <c r="C2885">
        <v>232.83</v>
      </c>
      <c r="D2885">
        <f>-2451917 -4886192</f>
        <v>-7338109</v>
      </c>
      <c r="E2885" t="s">
        <v>10</v>
      </c>
      <c r="F2885" t="s">
        <v>11</v>
      </c>
      <c r="G2885" s="1">
        <v>-2451917</v>
      </c>
      <c r="H2885" s="1">
        <v>-4886192</v>
      </c>
    </row>
    <row r="2886" spans="1:8" x14ac:dyDescent="0.25">
      <c r="A2886" t="s">
        <v>8</v>
      </c>
      <c r="B2886" t="s">
        <v>9</v>
      </c>
      <c r="C2886">
        <v>232.84</v>
      </c>
      <c r="D2886">
        <f>-2451924 -4886197</f>
        <v>-7338121</v>
      </c>
      <c r="E2886" t="s">
        <v>10</v>
      </c>
      <c r="F2886" t="s">
        <v>11</v>
      </c>
      <c r="G2886" s="1">
        <v>-2451924</v>
      </c>
      <c r="H2886" s="1">
        <v>-4886197</v>
      </c>
    </row>
    <row r="2887" spans="1:8" x14ac:dyDescent="0.25">
      <c r="A2887" t="s">
        <v>8</v>
      </c>
      <c r="B2887" t="s">
        <v>9</v>
      </c>
      <c r="C2887">
        <v>232.85</v>
      </c>
      <c r="D2887">
        <f>-2451925 -4886197</f>
        <v>-7338122</v>
      </c>
      <c r="E2887" t="s">
        <v>10</v>
      </c>
      <c r="F2887" t="s">
        <v>11</v>
      </c>
      <c r="G2887" s="1">
        <v>-2451925</v>
      </c>
      <c r="H2887" s="1">
        <v>-4886197</v>
      </c>
    </row>
    <row r="2888" spans="1:8" x14ac:dyDescent="0.25">
      <c r="A2888" t="s">
        <v>8</v>
      </c>
      <c r="B2888" t="s">
        <v>9</v>
      </c>
      <c r="C2888">
        <v>232.86</v>
      </c>
      <c r="D2888">
        <f>-2451933 -4886202</f>
        <v>-7338135</v>
      </c>
      <c r="E2888" t="s">
        <v>10</v>
      </c>
      <c r="F2888" t="s">
        <v>11</v>
      </c>
      <c r="G2888" s="1">
        <v>-2451933</v>
      </c>
      <c r="H2888" s="1">
        <v>-4886202</v>
      </c>
    </row>
    <row r="2889" spans="1:8" x14ac:dyDescent="0.25">
      <c r="A2889" t="s">
        <v>8</v>
      </c>
      <c r="B2889" t="s">
        <v>9</v>
      </c>
      <c r="C2889">
        <v>232.87</v>
      </c>
      <c r="D2889">
        <f>-245194 -4886204</f>
        <v>-5131398</v>
      </c>
      <c r="E2889" t="s">
        <v>10</v>
      </c>
      <c r="F2889" t="s">
        <v>11</v>
      </c>
      <c r="G2889" s="1">
        <v>-245194</v>
      </c>
      <c r="H2889" s="1">
        <v>-4886204</v>
      </c>
    </row>
    <row r="2890" spans="1:8" x14ac:dyDescent="0.25">
      <c r="A2890" t="s">
        <v>8</v>
      </c>
      <c r="B2890" t="s">
        <v>9</v>
      </c>
      <c r="C2890">
        <v>232.88</v>
      </c>
      <c r="D2890">
        <f>-2451953 -4886204</f>
        <v>-7338157</v>
      </c>
      <c r="E2890" t="s">
        <v>10</v>
      </c>
      <c r="F2890" t="s">
        <v>11</v>
      </c>
      <c r="G2890" s="1">
        <v>-2451953</v>
      </c>
      <c r="H2890" s="1">
        <v>-4886204</v>
      </c>
    </row>
    <row r="2891" spans="1:8" x14ac:dyDescent="0.25">
      <c r="A2891" t="s">
        <v>8</v>
      </c>
      <c r="B2891" t="s">
        <v>9</v>
      </c>
      <c r="C2891">
        <v>232.89</v>
      </c>
      <c r="D2891">
        <f>-245196 -4886203</f>
        <v>-5131399</v>
      </c>
      <c r="E2891" t="s">
        <v>10</v>
      </c>
      <c r="F2891" t="s">
        <v>11</v>
      </c>
      <c r="G2891" s="1">
        <v>-245196</v>
      </c>
      <c r="H2891" s="1">
        <v>-4886203</v>
      </c>
    </row>
    <row r="2892" spans="1:8" x14ac:dyDescent="0.25">
      <c r="A2892" t="s">
        <v>8</v>
      </c>
      <c r="B2892" t="s">
        <v>9</v>
      </c>
      <c r="C2892">
        <v>232.9</v>
      </c>
      <c r="D2892">
        <f>-2451964 -4886203</f>
        <v>-7338167</v>
      </c>
      <c r="E2892" t="s">
        <v>10</v>
      </c>
      <c r="F2892" t="s">
        <v>11</v>
      </c>
      <c r="G2892" s="1">
        <v>-2451964</v>
      </c>
      <c r="H2892" s="1">
        <v>-4886203</v>
      </c>
    </row>
    <row r="2893" spans="1:8" x14ac:dyDescent="0.25">
      <c r="A2893" t="s">
        <v>8</v>
      </c>
      <c r="B2893" t="s">
        <v>9</v>
      </c>
      <c r="C2893">
        <v>232.91</v>
      </c>
      <c r="D2893">
        <f>-2451989 -4886195</f>
        <v>-7338184</v>
      </c>
      <c r="E2893" t="s">
        <v>10</v>
      </c>
      <c r="F2893" t="s">
        <v>11</v>
      </c>
      <c r="G2893" s="1">
        <v>-2451989</v>
      </c>
      <c r="H2893" s="1">
        <v>-4886195</v>
      </c>
    </row>
    <row r="2894" spans="1:8" x14ac:dyDescent="0.25">
      <c r="A2894" t="s">
        <v>8</v>
      </c>
      <c r="B2894" t="s">
        <v>9</v>
      </c>
      <c r="C2894">
        <v>232.92</v>
      </c>
      <c r="D2894">
        <f>-2451991 -4886195</f>
        <v>-7338186</v>
      </c>
      <c r="E2894" t="s">
        <v>10</v>
      </c>
      <c r="F2894" t="s">
        <v>11</v>
      </c>
      <c r="G2894" s="1">
        <v>-2451991</v>
      </c>
      <c r="H2894" s="1">
        <v>-4886195</v>
      </c>
    </row>
    <row r="2895" spans="1:8" x14ac:dyDescent="0.25">
      <c r="A2895" t="s">
        <v>8</v>
      </c>
      <c r="B2895" t="s">
        <v>9</v>
      </c>
      <c r="C2895">
        <v>232.93</v>
      </c>
      <c r="D2895">
        <f>-2452021 -4886183</f>
        <v>-7338204</v>
      </c>
      <c r="E2895" t="s">
        <v>10</v>
      </c>
      <c r="F2895" t="s">
        <v>11</v>
      </c>
      <c r="G2895" s="1">
        <v>-2452021</v>
      </c>
      <c r="H2895" s="1">
        <v>-4886183</v>
      </c>
    </row>
    <row r="2896" spans="1:8" x14ac:dyDescent="0.25">
      <c r="A2896" t="s">
        <v>8</v>
      </c>
      <c r="B2896" t="s">
        <v>9</v>
      </c>
      <c r="C2896">
        <v>232.94</v>
      </c>
      <c r="D2896">
        <f>-2452025 -4886182</f>
        <v>-7338207</v>
      </c>
      <c r="E2896" t="s">
        <v>10</v>
      </c>
      <c r="F2896" t="s">
        <v>11</v>
      </c>
      <c r="G2896" s="1">
        <v>-2452025</v>
      </c>
      <c r="H2896" s="1">
        <v>-4886182</v>
      </c>
    </row>
    <row r="2897" spans="1:8" x14ac:dyDescent="0.25">
      <c r="A2897" t="s">
        <v>8</v>
      </c>
      <c r="B2897" t="s">
        <v>9</v>
      </c>
      <c r="C2897">
        <v>232.95</v>
      </c>
      <c r="D2897">
        <f>-2452034 -4886178</f>
        <v>-7338212</v>
      </c>
      <c r="E2897" t="s">
        <v>10</v>
      </c>
      <c r="F2897" t="s">
        <v>11</v>
      </c>
      <c r="G2897" s="1">
        <v>-2452034</v>
      </c>
      <c r="H2897" s="1">
        <v>-4886178</v>
      </c>
    </row>
    <row r="2898" spans="1:8" x14ac:dyDescent="0.25">
      <c r="A2898" t="s">
        <v>8</v>
      </c>
      <c r="B2898" t="s">
        <v>9</v>
      </c>
      <c r="C2898">
        <v>232.96</v>
      </c>
      <c r="D2898">
        <f>-2452041 -4886177</f>
        <v>-7338218</v>
      </c>
      <c r="E2898" t="s">
        <v>10</v>
      </c>
      <c r="F2898" t="s">
        <v>11</v>
      </c>
      <c r="G2898" s="1">
        <v>-2452041</v>
      </c>
      <c r="H2898" s="1">
        <v>-4886177</v>
      </c>
    </row>
    <row r="2899" spans="1:8" x14ac:dyDescent="0.25">
      <c r="A2899" t="s">
        <v>8</v>
      </c>
      <c r="B2899" t="s">
        <v>9</v>
      </c>
      <c r="C2899">
        <v>232.97</v>
      </c>
      <c r="D2899">
        <f>-2452042 -4886176</f>
        <v>-7338218</v>
      </c>
      <c r="E2899" t="s">
        <v>10</v>
      </c>
      <c r="F2899" t="s">
        <v>11</v>
      </c>
      <c r="G2899" s="1">
        <v>-2452042</v>
      </c>
      <c r="H2899" s="1">
        <v>-4886176</v>
      </c>
    </row>
    <row r="2900" spans="1:8" x14ac:dyDescent="0.25">
      <c r="A2900" t="s">
        <v>8</v>
      </c>
      <c r="B2900" t="s">
        <v>9</v>
      </c>
      <c r="C2900">
        <v>232.98</v>
      </c>
      <c r="D2900">
        <f>-2452057 -4886174</f>
        <v>-7338231</v>
      </c>
      <c r="E2900" t="s">
        <v>10</v>
      </c>
      <c r="F2900" t="s">
        <v>11</v>
      </c>
      <c r="G2900" s="1">
        <v>-2452057</v>
      </c>
      <c r="H2900" s="1">
        <v>-4886174</v>
      </c>
    </row>
    <row r="2901" spans="1:8" x14ac:dyDescent="0.25">
      <c r="A2901" t="s">
        <v>8</v>
      </c>
      <c r="B2901" t="s">
        <v>9</v>
      </c>
      <c r="C2901">
        <v>232.99</v>
      </c>
      <c r="D2901">
        <f>-2452065 -4886174</f>
        <v>-7338239</v>
      </c>
      <c r="E2901" t="s">
        <v>10</v>
      </c>
      <c r="F2901" t="s">
        <v>11</v>
      </c>
      <c r="G2901" s="1">
        <v>-2452065</v>
      </c>
      <c r="H2901" s="1">
        <v>-4886174</v>
      </c>
    </row>
    <row r="2902" spans="1:8" x14ac:dyDescent="0.25">
      <c r="A2902" t="s">
        <v>8</v>
      </c>
      <c r="B2902" t="s">
        <v>9</v>
      </c>
      <c r="C2902">
        <v>233</v>
      </c>
      <c r="D2902">
        <f>-2452072 -4886175</f>
        <v>-7338247</v>
      </c>
      <c r="E2902" t="s">
        <v>10</v>
      </c>
      <c r="F2902" t="s">
        <v>11</v>
      </c>
      <c r="G2902" s="1">
        <v>-2452072</v>
      </c>
      <c r="H2902" s="1">
        <v>-4886175</v>
      </c>
    </row>
    <row r="2903" spans="1:8" x14ac:dyDescent="0.25">
      <c r="A2903" t="s">
        <v>8</v>
      </c>
      <c r="B2903" t="s">
        <v>9</v>
      </c>
      <c r="C2903">
        <v>233.01</v>
      </c>
      <c r="D2903">
        <f>-2452079 -4886177</f>
        <v>-7338256</v>
      </c>
      <c r="E2903" t="s">
        <v>10</v>
      </c>
      <c r="F2903" t="s">
        <v>11</v>
      </c>
      <c r="G2903" s="1">
        <v>-2452079</v>
      </c>
      <c r="H2903" s="1">
        <v>-4886177</v>
      </c>
    </row>
    <row r="2904" spans="1:8" x14ac:dyDescent="0.25">
      <c r="A2904" t="s">
        <v>8</v>
      </c>
      <c r="B2904" t="s">
        <v>9</v>
      </c>
      <c r="C2904">
        <v>233.02</v>
      </c>
      <c r="D2904">
        <f>-2452086 -488618</f>
        <v>-2940704</v>
      </c>
      <c r="E2904" t="s">
        <v>10</v>
      </c>
      <c r="F2904" t="s">
        <v>11</v>
      </c>
      <c r="G2904" s="1">
        <v>-2452086</v>
      </c>
      <c r="H2904" s="1">
        <v>-488618</v>
      </c>
    </row>
    <row r="2905" spans="1:8" x14ac:dyDescent="0.25">
      <c r="A2905" t="s">
        <v>8</v>
      </c>
      <c r="B2905" t="s">
        <v>9</v>
      </c>
      <c r="C2905">
        <v>233.03</v>
      </c>
      <c r="D2905">
        <f>-2452114 -4886195</f>
        <v>-7338309</v>
      </c>
      <c r="E2905" t="s">
        <v>10</v>
      </c>
      <c r="F2905" t="s">
        <v>11</v>
      </c>
      <c r="G2905" s="1">
        <v>-2452114</v>
      </c>
      <c r="H2905" s="1">
        <v>-4886195</v>
      </c>
    </row>
    <row r="2906" spans="1:8" x14ac:dyDescent="0.25">
      <c r="A2906" t="s">
        <v>8</v>
      </c>
      <c r="B2906" t="s">
        <v>9</v>
      </c>
      <c r="C2906">
        <v>233.04</v>
      </c>
      <c r="D2906">
        <f>-2452126 -4886203</f>
        <v>-7338329</v>
      </c>
      <c r="E2906" t="s">
        <v>10</v>
      </c>
      <c r="F2906" t="s">
        <v>11</v>
      </c>
      <c r="G2906" s="1">
        <v>-2452126</v>
      </c>
      <c r="H2906" s="1">
        <v>-4886203</v>
      </c>
    </row>
    <row r="2907" spans="1:8" x14ac:dyDescent="0.25">
      <c r="A2907" t="s">
        <v>8</v>
      </c>
      <c r="B2907" t="s">
        <v>9</v>
      </c>
      <c r="C2907">
        <v>233.05</v>
      </c>
      <c r="D2907">
        <f>-245214 -4886217</f>
        <v>-5131431</v>
      </c>
      <c r="E2907" t="s">
        <v>10</v>
      </c>
      <c r="F2907" t="s">
        <v>11</v>
      </c>
      <c r="G2907" s="1">
        <v>-245214</v>
      </c>
      <c r="H2907" s="1">
        <v>-4886217</v>
      </c>
    </row>
    <row r="2908" spans="1:8" x14ac:dyDescent="0.25">
      <c r="A2908" t="s">
        <v>8</v>
      </c>
      <c r="B2908" t="s">
        <v>9</v>
      </c>
      <c r="C2908">
        <v>233.06</v>
      </c>
      <c r="D2908">
        <f>-2452173 -4886246</f>
        <v>-7338419</v>
      </c>
      <c r="E2908" t="s">
        <v>10</v>
      </c>
      <c r="F2908" t="s">
        <v>11</v>
      </c>
      <c r="G2908" s="1">
        <v>-2452173</v>
      </c>
      <c r="H2908" s="1">
        <v>-4886246</v>
      </c>
    </row>
    <row r="2909" spans="1:8" x14ac:dyDescent="0.25">
      <c r="A2909" t="s">
        <v>8</v>
      </c>
      <c r="B2909" t="s">
        <v>9</v>
      </c>
      <c r="C2909">
        <v>233.07</v>
      </c>
      <c r="D2909">
        <f>-2452182 -4886252</f>
        <v>-7338434</v>
      </c>
      <c r="E2909" t="s">
        <v>10</v>
      </c>
      <c r="F2909" t="s">
        <v>11</v>
      </c>
      <c r="G2909" s="1">
        <v>-2452182</v>
      </c>
      <c r="H2909" s="1">
        <v>-4886252</v>
      </c>
    </row>
    <row r="2910" spans="1:8" x14ac:dyDescent="0.25">
      <c r="A2910" t="s">
        <v>8</v>
      </c>
      <c r="B2910" t="s">
        <v>9</v>
      </c>
      <c r="C2910">
        <v>233.08</v>
      </c>
      <c r="D2910">
        <f>-2452191 -4886256</f>
        <v>-7338447</v>
      </c>
      <c r="E2910" t="s">
        <v>10</v>
      </c>
      <c r="F2910" t="s">
        <v>11</v>
      </c>
      <c r="G2910" s="1">
        <v>-2452191</v>
      </c>
      <c r="H2910" s="1">
        <v>-4886256</v>
      </c>
    </row>
    <row r="2911" spans="1:8" x14ac:dyDescent="0.25">
      <c r="A2911" t="s">
        <v>8</v>
      </c>
      <c r="B2911" t="s">
        <v>9</v>
      </c>
      <c r="C2911">
        <v>233.09</v>
      </c>
      <c r="D2911">
        <f>-2452198 -488626</f>
        <v>-2940824</v>
      </c>
      <c r="E2911" t="s">
        <v>10</v>
      </c>
      <c r="F2911" t="s">
        <v>11</v>
      </c>
      <c r="G2911" s="1">
        <v>-2452198</v>
      </c>
      <c r="H2911" s="1">
        <v>-488626</v>
      </c>
    </row>
    <row r="2912" spans="1:8" x14ac:dyDescent="0.25">
      <c r="A2912" t="s">
        <v>8</v>
      </c>
      <c r="B2912" t="s">
        <v>9</v>
      </c>
      <c r="C2912">
        <v>233.1</v>
      </c>
      <c r="D2912">
        <f>-2452199 -488626</f>
        <v>-2940825</v>
      </c>
      <c r="E2912" t="s">
        <v>10</v>
      </c>
      <c r="F2912" t="s">
        <v>11</v>
      </c>
      <c r="G2912" s="1">
        <v>-2452199</v>
      </c>
      <c r="H2912" s="1">
        <v>-488626</v>
      </c>
    </row>
    <row r="2913" spans="1:8" x14ac:dyDescent="0.25">
      <c r="A2913" t="s">
        <v>8</v>
      </c>
      <c r="B2913" t="s">
        <v>9</v>
      </c>
      <c r="C2913">
        <v>233.11</v>
      </c>
      <c r="D2913">
        <f>-2452205 -4886262</f>
        <v>-7338467</v>
      </c>
      <c r="E2913" t="s">
        <v>10</v>
      </c>
      <c r="F2913" t="s">
        <v>11</v>
      </c>
      <c r="G2913" s="1">
        <v>-2452205</v>
      </c>
      <c r="H2913" s="1">
        <v>-4886262</v>
      </c>
    </row>
    <row r="2914" spans="1:8" x14ac:dyDescent="0.25">
      <c r="A2914" t="s">
        <v>8</v>
      </c>
      <c r="B2914" t="s">
        <v>9</v>
      </c>
      <c r="C2914">
        <v>233.12</v>
      </c>
      <c r="D2914">
        <f>-2452252 -4886269</f>
        <v>-7338521</v>
      </c>
      <c r="E2914" t="s">
        <v>10</v>
      </c>
      <c r="F2914" t="s">
        <v>11</v>
      </c>
      <c r="G2914" s="1">
        <v>-2452252</v>
      </c>
      <c r="H2914" s="1">
        <v>-4886269</v>
      </c>
    </row>
    <row r="2915" spans="1:8" x14ac:dyDescent="0.25">
      <c r="A2915" t="s">
        <v>8</v>
      </c>
      <c r="B2915" t="s">
        <v>9</v>
      </c>
      <c r="C2915">
        <v>233.13</v>
      </c>
      <c r="D2915">
        <f>-2452318 -4886276</f>
        <v>-7338594</v>
      </c>
      <c r="E2915" t="s">
        <v>10</v>
      </c>
      <c r="F2915" t="s">
        <v>11</v>
      </c>
      <c r="G2915" s="1">
        <v>-2452318</v>
      </c>
      <c r="H2915" s="1">
        <v>-4886276</v>
      </c>
    </row>
    <row r="2916" spans="1:8" x14ac:dyDescent="0.25">
      <c r="A2916" t="s">
        <v>8</v>
      </c>
      <c r="B2916" t="s">
        <v>9</v>
      </c>
      <c r="C2916">
        <v>233.14</v>
      </c>
      <c r="D2916">
        <f>-2452327 -4886279</f>
        <v>-7338606</v>
      </c>
      <c r="E2916" t="s">
        <v>10</v>
      </c>
      <c r="F2916" t="s">
        <v>11</v>
      </c>
      <c r="G2916" s="1">
        <v>-2452327</v>
      </c>
      <c r="H2916" s="1">
        <v>-4886279</v>
      </c>
    </row>
    <row r="2917" spans="1:8" x14ac:dyDescent="0.25">
      <c r="A2917" t="s">
        <v>8</v>
      </c>
      <c r="B2917" t="s">
        <v>9</v>
      </c>
      <c r="C2917">
        <v>233.15</v>
      </c>
      <c r="D2917">
        <f>-245236 -4886295</f>
        <v>-5131531</v>
      </c>
      <c r="E2917" t="s">
        <v>10</v>
      </c>
      <c r="F2917" t="s">
        <v>11</v>
      </c>
      <c r="G2917" s="1">
        <v>-245236</v>
      </c>
      <c r="H2917" s="1">
        <v>-4886295</v>
      </c>
    </row>
    <row r="2918" spans="1:8" x14ac:dyDescent="0.25">
      <c r="A2918" t="s">
        <v>8</v>
      </c>
      <c r="B2918" t="s">
        <v>9</v>
      </c>
      <c r="C2918">
        <v>233.16</v>
      </c>
      <c r="D2918">
        <f>-2452371 -4886304</f>
        <v>-7338675</v>
      </c>
      <c r="E2918" t="s">
        <v>10</v>
      </c>
      <c r="F2918" t="s">
        <v>11</v>
      </c>
      <c r="G2918" s="1">
        <v>-2452371</v>
      </c>
      <c r="H2918" s="1">
        <v>-4886304</v>
      </c>
    </row>
    <row r="2919" spans="1:8" x14ac:dyDescent="0.25">
      <c r="A2919" t="s">
        <v>8</v>
      </c>
      <c r="B2919" t="s">
        <v>9</v>
      </c>
      <c r="C2919">
        <v>233.17</v>
      </c>
      <c r="D2919">
        <f>-2452373 -4886305</f>
        <v>-7338678</v>
      </c>
      <c r="E2919" t="s">
        <v>10</v>
      </c>
      <c r="F2919" t="s">
        <v>11</v>
      </c>
      <c r="G2919" s="1">
        <v>-2452373</v>
      </c>
      <c r="H2919" s="1">
        <v>-4886305</v>
      </c>
    </row>
    <row r="2920" spans="1:8" x14ac:dyDescent="0.25">
      <c r="A2920" t="s">
        <v>8</v>
      </c>
      <c r="B2920" t="s">
        <v>9</v>
      </c>
      <c r="C2920">
        <v>233.18</v>
      </c>
      <c r="D2920">
        <f>-2452382 -4886317</f>
        <v>-7338699</v>
      </c>
      <c r="E2920" t="s">
        <v>10</v>
      </c>
      <c r="F2920" t="s">
        <v>11</v>
      </c>
      <c r="G2920" s="1">
        <v>-2452382</v>
      </c>
      <c r="H2920" s="1">
        <v>-4886317</v>
      </c>
    </row>
    <row r="2921" spans="1:8" x14ac:dyDescent="0.25">
      <c r="A2921" t="s">
        <v>8</v>
      </c>
      <c r="B2921" t="s">
        <v>9</v>
      </c>
      <c r="C2921">
        <v>233.19</v>
      </c>
      <c r="D2921">
        <f>-2452394 -488633</f>
        <v>-2941027</v>
      </c>
      <c r="E2921" t="s">
        <v>10</v>
      </c>
      <c r="F2921" t="s">
        <v>11</v>
      </c>
      <c r="G2921" s="1">
        <v>-2452394</v>
      </c>
      <c r="H2921" s="1">
        <v>-488633</v>
      </c>
    </row>
    <row r="2922" spans="1:8" x14ac:dyDescent="0.25">
      <c r="A2922" t="s">
        <v>8</v>
      </c>
      <c r="B2922" t="s">
        <v>9</v>
      </c>
      <c r="C2922">
        <v>233.2</v>
      </c>
      <c r="D2922">
        <f>-2452417 -4886352</f>
        <v>-7338769</v>
      </c>
      <c r="E2922" t="s">
        <v>10</v>
      </c>
      <c r="F2922" t="s">
        <v>11</v>
      </c>
      <c r="G2922" s="1">
        <v>-2452417</v>
      </c>
      <c r="H2922" s="1">
        <v>-4886352</v>
      </c>
    </row>
    <row r="2923" spans="1:8" x14ac:dyDescent="0.25">
      <c r="A2923" t="s">
        <v>8</v>
      </c>
      <c r="B2923" t="s">
        <v>9</v>
      </c>
      <c r="C2923">
        <v>233.21</v>
      </c>
      <c r="D2923">
        <f>-2452422 -4886358</f>
        <v>-7338780</v>
      </c>
      <c r="E2923" t="s">
        <v>10</v>
      </c>
      <c r="F2923" t="s">
        <v>11</v>
      </c>
      <c r="G2923" s="1">
        <v>-2452422</v>
      </c>
      <c r="H2923" s="1">
        <v>-4886358</v>
      </c>
    </row>
    <row r="2924" spans="1:8" x14ac:dyDescent="0.25">
      <c r="A2924" t="s">
        <v>8</v>
      </c>
      <c r="B2924" t="s">
        <v>9</v>
      </c>
      <c r="C2924">
        <v>233.22</v>
      </c>
      <c r="D2924">
        <f>-2452423 -4886358</f>
        <v>-7338781</v>
      </c>
      <c r="E2924" t="s">
        <v>10</v>
      </c>
      <c r="F2924" t="s">
        <v>11</v>
      </c>
      <c r="G2924" s="1">
        <v>-2452423</v>
      </c>
      <c r="H2924" s="1">
        <v>-4886358</v>
      </c>
    </row>
    <row r="2925" spans="1:8" x14ac:dyDescent="0.25">
      <c r="A2925" t="s">
        <v>8</v>
      </c>
      <c r="B2925" t="s">
        <v>9</v>
      </c>
      <c r="C2925">
        <v>233.23</v>
      </c>
      <c r="D2925">
        <f>-2452431 -4886367</f>
        <v>-7338798</v>
      </c>
      <c r="E2925" t="s">
        <v>10</v>
      </c>
      <c r="F2925" t="s">
        <v>11</v>
      </c>
      <c r="G2925" s="1">
        <v>-2452431</v>
      </c>
      <c r="H2925" s="1">
        <v>-4886367</v>
      </c>
    </row>
    <row r="2926" spans="1:8" x14ac:dyDescent="0.25">
      <c r="A2926" t="s">
        <v>8</v>
      </c>
      <c r="B2926" t="s">
        <v>9</v>
      </c>
      <c r="C2926">
        <v>233.24</v>
      </c>
      <c r="D2926">
        <f>-2452436 -488637</f>
        <v>-2941073</v>
      </c>
      <c r="E2926" t="s">
        <v>10</v>
      </c>
      <c r="F2926" t="s">
        <v>11</v>
      </c>
      <c r="G2926" s="1">
        <v>-2452436</v>
      </c>
      <c r="H2926" s="1">
        <v>-488637</v>
      </c>
    </row>
    <row r="2927" spans="1:8" x14ac:dyDescent="0.25">
      <c r="A2927" t="s">
        <v>8</v>
      </c>
      <c r="B2927" t="s">
        <v>9</v>
      </c>
      <c r="C2927">
        <v>233.25</v>
      </c>
      <c r="D2927">
        <f>-2452438 -488637</f>
        <v>-2941075</v>
      </c>
      <c r="E2927" t="s">
        <v>10</v>
      </c>
      <c r="F2927" t="s">
        <v>11</v>
      </c>
      <c r="G2927" s="1">
        <v>-2452438</v>
      </c>
      <c r="H2927" s="1">
        <v>-488637</v>
      </c>
    </row>
    <row r="2928" spans="1:8" x14ac:dyDescent="0.25">
      <c r="A2928" t="s">
        <v>8</v>
      </c>
      <c r="B2928" t="s">
        <v>9</v>
      </c>
      <c r="C2928">
        <v>233.26</v>
      </c>
      <c r="D2928">
        <f>-2452453 -4886374</f>
        <v>-7338827</v>
      </c>
      <c r="E2928" t="s">
        <v>10</v>
      </c>
      <c r="F2928" t="s">
        <v>11</v>
      </c>
      <c r="G2928" s="1">
        <v>-2452453</v>
      </c>
      <c r="H2928" s="1">
        <v>-4886374</v>
      </c>
    </row>
    <row r="2929" spans="1:8" x14ac:dyDescent="0.25">
      <c r="A2929" t="s">
        <v>8</v>
      </c>
      <c r="B2929" t="s">
        <v>9</v>
      </c>
      <c r="C2929">
        <v>233.27</v>
      </c>
      <c r="D2929">
        <f>-2452473 -4886372</f>
        <v>-7338845</v>
      </c>
      <c r="E2929" t="s">
        <v>10</v>
      </c>
      <c r="F2929" t="s">
        <v>11</v>
      </c>
      <c r="G2929" s="1">
        <v>-2452473</v>
      </c>
      <c r="H2929" s="1">
        <v>-4886372</v>
      </c>
    </row>
    <row r="2930" spans="1:8" x14ac:dyDescent="0.25">
      <c r="A2930" t="s">
        <v>8</v>
      </c>
      <c r="B2930" t="s">
        <v>9</v>
      </c>
      <c r="C2930">
        <v>233.28</v>
      </c>
      <c r="D2930">
        <f>-2452524 -4886359</f>
        <v>-7338883</v>
      </c>
      <c r="E2930" t="s">
        <v>10</v>
      </c>
      <c r="F2930" t="s">
        <v>11</v>
      </c>
      <c r="G2930" s="1">
        <v>-2452524</v>
      </c>
      <c r="H2930" s="1">
        <v>-4886359</v>
      </c>
    </row>
    <row r="2931" spans="1:8" x14ac:dyDescent="0.25">
      <c r="A2931" t="s">
        <v>8</v>
      </c>
      <c r="B2931" t="s">
        <v>9</v>
      </c>
      <c r="C2931">
        <v>233.29</v>
      </c>
      <c r="D2931">
        <f>-2452526 -4886359</f>
        <v>-7338885</v>
      </c>
      <c r="E2931" t="s">
        <v>10</v>
      </c>
      <c r="F2931" t="s">
        <v>11</v>
      </c>
      <c r="G2931" s="1">
        <v>-2452526</v>
      </c>
      <c r="H2931" s="1">
        <v>-4886359</v>
      </c>
    </row>
    <row r="2932" spans="1:8" x14ac:dyDescent="0.25">
      <c r="A2932" t="s">
        <v>8</v>
      </c>
      <c r="B2932" t="s">
        <v>9</v>
      </c>
      <c r="C2932">
        <v>233.3</v>
      </c>
      <c r="D2932">
        <f>-2452545 -4886354</f>
        <v>-7338899</v>
      </c>
      <c r="E2932" t="s">
        <v>10</v>
      </c>
      <c r="F2932" t="s">
        <v>11</v>
      </c>
      <c r="G2932" s="1">
        <v>-2452545</v>
      </c>
      <c r="H2932" s="1">
        <v>-4886354</v>
      </c>
    </row>
    <row r="2933" spans="1:8" x14ac:dyDescent="0.25">
      <c r="A2933" t="s">
        <v>8</v>
      </c>
      <c r="B2933" t="s">
        <v>9</v>
      </c>
      <c r="C2933">
        <v>233.31</v>
      </c>
      <c r="D2933">
        <f>-2452579 -4886348</f>
        <v>-7338927</v>
      </c>
      <c r="E2933" t="s">
        <v>10</v>
      </c>
      <c r="F2933" t="s">
        <v>11</v>
      </c>
      <c r="G2933" s="1">
        <v>-2452579</v>
      </c>
      <c r="H2933" s="1">
        <v>-4886348</v>
      </c>
    </row>
    <row r="2934" spans="1:8" x14ac:dyDescent="0.25">
      <c r="A2934" t="s">
        <v>8</v>
      </c>
      <c r="B2934" t="s">
        <v>9</v>
      </c>
      <c r="C2934">
        <v>233.32</v>
      </c>
      <c r="D2934">
        <f>-2452588 -4886348</f>
        <v>-7338936</v>
      </c>
      <c r="E2934" t="s">
        <v>10</v>
      </c>
      <c r="F2934" t="s">
        <v>11</v>
      </c>
      <c r="G2934" s="1">
        <v>-2452588</v>
      </c>
      <c r="H2934" s="1">
        <v>-4886348</v>
      </c>
    </row>
    <row r="2935" spans="1:8" x14ac:dyDescent="0.25">
      <c r="A2935" t="s">
        <v>8</v>
      </c>
      <c r="B2935" t="s">
        <v>9</v>
      </c>
      <c r="C2935">
        <v>233.33</v>
      </c>
      <c r="D2935">
        <f>-2452594 -488635</f>
        <v>-2941229</v>
      </c>
      <c r="E2935" t="s">
        <v>10</v>
      </c>
      <c r="F2935" t="s">
        <v>11</v>
      </c>
      <c r="G2935" s="1">
        <v>-2452594</v>
      </c>
      <c r="H2935" s="1">
        <v>-488635</v>
      </c>
    </row>
    <row r="2936" spans="1:8" x14ac:dyDescent="0.25">
      <c r="A2936" t="s">
        <v>8</v>
      </c>
      <c r="B2936" t="s">
        <v>9</v>
      </c>
      <c r="C2936">
        <v>233.34</v>
      </c>
      <c r="D2936">
        <f>-2452596 -488635</f>
        <v>-2941231</v>
      </c>
      <c r="E2936" t="s">
        <v>10</v>
      </c>
      <c r="F2936" t="s">
        <v>11</v>
      </c>
      <c r="G2936" s="1">
        <v>-2452596</v>
      </c>
      <c r="H2936" s="1">
        <v>-488635</v>
      </c>
    </row>
    <row r="2937" spans="1:8" x14ac:dyDescent="0.25">
      <c r="A2937" t="s">
        <v>8</v>
      </c>
      <c r="B2937" t="s">
        <v>9</v>
      </c>
      <c r="C2937">
        <v>233.35</v>
      </c>
      <c r="D2937">
        <f>-2452618 -488636</f>
        <v>-2941254</v>
      </c>
      <c r="E2937" t="s">
        <v>10</v>
      </c>
      <c r="F2937" t="s">
        <v>11</v>
      </c>
      <c r="G2937" s="1">
        <v>-2452618</v>
      </c>
      <c r="H2937" s="1">
        <v>-488636</v>
      </c>
    </row>
    <row r="2938" spans="1:8" x14ac:dyDescent="0.25">
      <c r="A2938" t="s">
        <v>8</v>
      </c>
      <c r="B2938" t="s">
        <v>9</v>
      </c>
      <c r="C2938">
        <v>233.36</v>
      </c>
      <c r="D2938">
        <f>-2452645 -4886375</f>
        <v>-7339020</v>
      </c>
      <c r="E2938" t="s">
        <v>10</v>
      </c>
      <c r="F2938" t="s">
        <v>11</v>
      </c>
      <c r="G2938" s="1">
        <v>-2452645</v>
      </c>
      <c r="H2938" s="1">
        <v>-4886375</v>
      </c>
    </row>
    <row r="2939" spans="1:8" x14ac:dyDescent="0.25">
      <c r="A2939" t="s">
        <v>8</v>
      </c>
      <c r="B2939" t="s">
        <v>9</v>
      </c>
      <c r="C2939">
        <v>233.37</v>
      </c>
      <c r="D2939">
        <f>-2452663 -4886387</f>
        <v>-7339050</v>
      </c>
      <c r="E2939" t="s">
        <v>10</v>
      </c>
      <c r="F2939" t="s">
        <v>11</v>
      </c>
      <c r="G2939" s="1">
        <v>-2452663</v>
      </c>
      <c r="H2939" s="1">
        <v>-4886387</v>
      </c>
    </row>
    <row r="2940" spans="1:8" x14ac:dyDescent="0.25">
      <c r="A2940" t="s">
        <v>8</v>
      </c>
      <c r="B2940" t="s">
        <v>9</v>
      </c>
      <c r="C2940">
        <v>233.38</v>
      </c>
      <c r="D2940">
        <f>-2452672 -4886395</f>
        <v>-7339067</v>
      </c>
      <c r="E2940" t="s">
        <v>10</v>
      </c>
      <c r="F2940" t="s">
        <v>11</v>
      </c>
      <c r="G2940" s="1">
        <v>-2452672</v>
      </c>
      <c r="H2940" s="1">
        <v>-4886395</v>
      </c>
    </row>
    <row r="2941" spans="1:8" x14ac:dyDescent="0.25">
      <c r="A2941" t="s">
        <v>8</v>
      </c>
      <c r="B2941" t="s">
        <v>9</v>
      </c>
      <c r="C2941">
        <v>233.39</v>
      </c>
      <c r="D2941">
        <f>-2452683 -4886411</f>
        <v>-7339094</v>
      </c>
      <c r="E2941" t="s">
        <v>10</v>
      </c>
      <c r="F2941" t="s">
        <v>11</v>
      </c>
      <c r="G2941" s="1">
        <v>-2452683</v>
      </c>
      <c r="H2941" s="1">
        <v>-4886411</v>
      </c>
    </row>
    <row r="2942" spans="1:8" x14ac:dyDescent="0.25">
      <c r="A2942" t="s">
        <v>8</v>
      </c>
      <c r="B2942" t="s">
        <v>9</v>
      </c>
      <c r="C2942">
        <v>233.4</v>
      </c>
      <c r="D2942">
        <f>-245269 -4886424</f>
        <v>-5131693</v>
      </c>
      <c r="E2942" t="s">
        <v>10</v>
      </c>
      <c r="F2942" t="s">
        <v>11</v>
      </c>
      <c r="G2942" s="1">
        <v>-245269</v>
      </c>
      <c r="H2942" s="1">
        <v>-4886424</v>
      </c>
    </row>
    <row r="2943" spans="1:8" x14ac:dyDescent="0.25">
      <c r="A2943" t="s">
        <v>8</v>
      </c>
      <c r="B2943" t="s">
        <v>9</v>
      </c>
      <c r="C2943">
        <v>233.41</v>
      </c>
      <c r="D2943">
        <f>-2452694 -4886436</f>
        <v>-7339130</v>
      </c>
      <c r="E2943" t="s">
        <v>10</v>
      </c>
      <c r="F2943" t="s">
        <v>11</v>
      </c>
      <c r="G2943" s="1">
        <v>-2452694</v>
      </c>
      <c r="H2943" s="1">
        <v>-4886436</v>
      </c>
    </row>
    <row r="2944" spans="1:8" x14ac:dyDescent="0.25">
      <c r="A2944" t="s">
        <v>8</v>
      </c>
      <c r="B2944" t="s">
        <v>9</v>
      </c>
      <c r="C2944">
        <v>233.42</v>
      </c>
      <c r="D2944">
        <f>-2452708 -4886466</f>
        <v>-7339174</v>
      </c>
      <c r="E2944" t="s">
        <v>10</v>
      </c>
      <c r="F2944" t="s">
        <v>11</v>
      </c>
      <c r="G2944" s="1">
        <v>-2452708</v>
      </c>
      <c r="H2944" s="1">
        <v>-4886466</v>
      </c>
    </row>
    <row r="2945" spans="1:8" x14ac:dyDescent="0.25">
      <c r="A2945" t="s">
        <v>8</v>
      </c>
      <c r="B2945" t="s">
        <v>9</v>
      </c>
      <c r="C2945">
        <v>233.43</v>
      </c>
      <c r="D2945">
        <f>-2452736 -488651</f>
        <v>-2941387</v>
      </c>
      <c r="E2945" t="s">
        <v>10</v>
      </c>
      <c r="F2945" t="s">
        <v>11</v>
      </c>
      <c r="G2945" s="1">
        <v>-2452736</v>
      </c>
      <c r="H2945" s="1">
        <v>-488651</v>
      </c>
    </row>
    <row r="2946" spans="1:8" x14ac:dyDescent="0.25">
      <c r="A2946" t="s">
        <v>8</v>
      </c>
      <c r="B2946" t="s">
        <v>9</v>
      </c>
      <c r="C2946">
        <v>233.44</v>
      </c>
      <c r="D2946">
        <f>-2452756 -4886532</f>
        <v>-7339288</v>
      </c>
      <c r="E2946" t="s">
        <v>10</v>
      </c>
      <c r="F2946" t="s">
        <v>11</v>
      </c>
      <c r="G2946" s="1">
        <v>-2452756</v>
      </c>
      <c r="H2946" s="1">
        <v>-4886532</v>
      </c>
    </row>
    <row r="2947" spans="1:8" x14ac:dyDescent="0.25">
      <c r="A2947" t="s">
        <v>8</v>
      </c>
      <c r="B2947" t="s">
        <v>9</v>
      </c>
      <c r="C2947">
        <v>233.45</v>
      </c>
      <c r="D2947">
        <f>-2452811 -4886568</f>
        <v>-7339379</v>
      </c>
      <c r="E2947" t="s">
        <v>10</v>
      </c>
      <c r="F2947" t="s">
        <v>11</v>
      </c>
      <c r="G2947" s="1">
        <v>-2452811</v>
      </c>
      <c r="H2947" s="1">
        <v>-4886568</v>
      </c>
    </row>
    <row r="2948" spans="1:8" x14ac:dyDescent="0.25">
      <c r="A2948" t="s">
        <v>8</v>
      </c>
      <c r="B2948" t="s">
        <v>9</v>
      </c>
      <c r="C2948">
        <v>233.46</v>
      </c>
      <c r="D2948">
        <f>-2452821 -4886573</f>
        <v>-7339394</v>
      </c>
      <c r="E2948" t="s">
        <v>10</v>
      </c>
      <c r="F2948" t="s">
        <v>11</v>
      </c>
      <c r="G2948" s="1">
        <v>-2452821</v>
      </c>
      <c r="H2948" s="1">
        <v>-4886573</v>
      </c>
    </row>
    <row r="2949" spans="1:8" x14ac:dyDescent="0.25">
      <c r="A2949" t="s">
        <v>8</v>
      </c>
      <c r="B2949" t="s">
        <v>9</v>
      </c>
      <c r="C2949">
        <v>233.47</v>
      </c>
      <c r="D2949">
        <f>-2452836 -4886575</f>
        <v>-7339411</v>
      </c>
      <c r="E2949" t="s">
        <v>10</v>
      </c>
      <c r="F2949" t="s">
        <v>11</v>
      </c>
      <c r="G2949" s="1">
        <v>-2452836</v>
      </c>
      <c r="H2949" s="1">
        <v>-4886575</v>
      </c>
    </row>
    <row r="2950" spans="1:8" x14ac:dyDescent="0.25">
      <c r="A2950" t="s">
        <v>8</v>
      </c>
      <c r="B2950" t="s">
        <v>9</v>
      </c>
      <c r="C2950">
        <v>233.48</v>
      </c>
      <c r="D2950">
        <f>-245292 -4886572</f>
        <v>-5131864</v>
      </c>
      <c r="E2950" t="s">
        <v>10</v>
      </c>
      <c r="F2950" t="s">
        <v>11</v>
      </c>
      <c r="G2950" s="1">
        <v>-245292</v>
      </c>
      <c r="H2950" s="1">
        <v>-4886572</v>
      </c>
    </row>
    <row r="2951" spans="1:8" x14ac:dyDescent="0.25">
      <c r="A2951" t="s">
        <v>8</v>
      </c>
      <c r="B2951" t="s">
        <v>9</v>
      </c>
      <c r="C2951">
        <v>233.49</v>
      </c>
      <c r="D2951">
        <f>-2452952 -4886569</f>
        <v>-7339521</v>
      </c>
      <c r="E2951" t="s">
        <v>10</v>
      </c>
      <c r="F2951" t="s">
        <v>11</v>
      </c>
      <c r="G2951" s="1">
        <v>-2452952</v>
      </c>
      <c r="H2951" s="1">
        <v>-4886569</v>
      </c>
    </row>
    <row r="2952" spans="1:8" x14ac:dyDescent="0.25">
      <c r="A2952" t="s">
        <v>8</v>
      </c>
      <c r="B2952" t="s">
        <v>9</v>
      </c>
      <c r="C2952">
        <v>233.5</v>
      </c>
      <c r="D2952">
        <f>-2452962 -4886569</f>
        <v>-7339531</v>
      </c>
      <c r="E2952" t="s">
        <v>10</v>
      </c>
      <c r="F2952" t="s">
        <v>11</v>
      </c>
      <c r="G2952" s="1">
        <v>-2452962</v>
      </c>
      <c r="H2952" s="1">
        <v>-4886569</v>
      </c>
    </row>
    <row r="2953" spans="1:8" x14ac:dyDescent="0.25">
      <c r="A2953" t="s">
        <v>8</v>
      </c>
      <c r="B2953" t="s">
        <v>9</v>
      </c>
      <c r="C2953">
        <v>233.51</v>
      </c>
      <c r="D2953">
        <f>-2452973 -4886572</f>
        <v>-7339545</v>
      </c>
      <c r="E2953" t="s">
        <v>10</v>
      </c>
      <c r="F2953" t="s">
        <v>11</v>
      </c>
      <c r="G2953" s="1">
        <v>-2452973</v>
      </c>
      <c r="H2953" s="1">
        <v>-4886572</v>
      </c>
    </row>
    <row r="2954" spans="1:8" x14ac:dyDescent="0.25">
      <c r="A2954" t="s">
        <v>8</v>
      </c>
      <c r="B2954" t="s">
        <v>9</v>
      </c>
      <c r="C2954">
        <v>233.52</v>
      </c>
      <c r="D2954">
        <f>-2452976 -4886572</f>
        <v>-7339548</v>
      </c>
      <c r="E2954" t="s">
        <v>10</v>
      </c>
      <c r="F2954" t="s">
        <v>11</v>
      </c>
      <c r="G2954" s="1">
        <v>-2452976</v>
      </c>
      <c r="H2954" s="1">
        <v>-4886572</v>
      </c>
    </row>
    <row r="2955" spans="1:8" x14ac:dyDescent="0.25">
      <c r="A2955" t="s">
        <v>8</v>
      </c>
      <c r="B2955" t="s">
        <v>9</v>
      </c>
      <c r="C2955">
        <v>233.53</v>
      </c>
      <c r="D2955">
        <f>-2452985 -4886578</f>
        <v>-7339563</v>
      </c>
      <c r="E2955" t="s">
        <v>10</v>
      </c>
      <c r="F2955" t="s">
        <v>11</v>
      </c>
      <c r="G2955" s="1">
        <v>-2452985</v>
      </c>
      <c r="H2955" s="1">
        <v>-4886578</v>
      </c>
    </row>
    <row r="2956" spans="1:8" x14ac:dyDescent="0.25">
      <c r="A2956" t="s">
        <v>8</v>
      </c>
      <c r="B2956" t="s">
        <v>9</v>
      </c>
      <c r="C2956">
        <v>233.54</v>
      </c>
      <c r="D2956">
        <f>-2452991 -4886586</f>
        <v>-7339577</v>
      </c>
      <c r="E2956" t="s">
        <v>10</v>
      </c>
      <c r="F2956" t="s">
        <v>11</v>
      </c>
      <c r="G2956" s="1">
        <v>-2452991</v>
      </c>
      <c r="H2956" s="1">
        <v>-4886586</v>
      </c>
    </row>
    <row r="2957" spans="1:8" x14ac:dyDescent="0.25">
      <c r="A2957" t="s">
        <v>8</v>
      </c>
      <c r="B2957" t="s">
        <v>9</v>
      </c>
      <c r="C2957">
        <v>233.55</v>
      </c>
      <c r="D2957">
        <f>-2452997 -4886597</f>
        <v>-7339594</v>
      </c>
      <c r="E2957" t="s">
        <v>10</v>
      </c>
      <c r="F2957" t="s">
        <v>11</v>
      </c>
      <c r="G2957" s="1">
        <v>-2452997</v>
      </c>
      <c r="H2957" s="1">
        <v>-4886597</v>
      </c>
    </row>
    <row r="2958" spans="1:8" x14ac:dyDescent="0.25">
      <c r="A2958" t="s">
        <v>8</v>
      </c>
      <c r="B2958" t="s">
        <v>9</v>
      </c>
      <c r="C2958">
        <v>233.56</v>
      </c>
      <c r="D2958">
        <f>-2453016 -4886688</f>
        <v>-7339704</v>
      </c>
      <c r="E2958" t="s">
        <v>10</v>
      </c>
      <c r="F2958" t="s">
        <v>11</v>
      </c>
      <c r="G2958" s="1">
        <v>-2453016</v>
      </c>
      <c r="H2958" s="1">
        <v>-4886688</v>
      </c>
    </row>
    <row r="2959" spans="1:8" x14ac:dyDescent="0.25">
      <c r="A2959" t="s">
        <v>8</v>
      </c>
      <c r="B2959" t="s">
        <v>9</v>
      </c>
      <c r="C2959">
        <v>233.57</v>
      </c>
      <c r="D2959">
        <f>-2453019 -4886694</f>
        <v>-7339713</v>
      </c>
      <c r="E2959" t="s">
        <v>10</v>
      </c>
      <c r="F2959" t="s">
        <v>11</v>
      </c>
      <c r="G2959" s="1">
        <v>-2453019</v>
      </c>
      <c r="H2959" s="1">
        <v>-4886694</v>
      </c>
    </row>
    <row r="2960" spans="1:8" x14ac:dyDescent="0.25">
      <c r="A2960" t="s">
        <v>8</v>
      </c>
      <c r="B2960" t="s">
        <v>9</v>
      </c>
      <c r="C2960">
        <v>233.58</v>
      </c>
      <c r="D2960">
        <f>-2453021 -48867</f>
        <v>-2501888</v>
      </c>
      <c r="E2960" t="s">
        <v>10</v>
      </c>
      <c r="F2960" t="s">
        <v>11</v>
      </c>
      <c r="G2960" s="1">
        <v>-2453021</v>
      </c>
      <c r="H2960" s="1">
        <v>-48867</v>
      </c>
    </row>
    <row r="2961" spans="1:8" x14ac:dyDescent="0.25">
      <c r="A2961" t="s">
        <v>8</v>
      </c>
      <c r="B2961" t="s">
        <v>9</v>
      </c>
      <c r="C2961">
        <v>233.59</v>
      </c>
      <c r="D2961">
        <f>-2453028 -4886712</f>
        <v>-7339740</v>
      </c>
      <c r="E2961" t="s">
        <v>10</v>
      </c>
      <c r="F2961" t="s">
        <v>11</v>
      </c>
      <c r="G2961" s="1">
        <v>-2453028</v>
      </c>
      <c r="H2961" s="1">
        <v>-4886712</v>
      </c>
    </row>
    <row r="2962" spans="1:8" x14ac:dyDescent="0.25">
      <c r="A2962" t="s">
        <v>8</v>
      </c>
      <c r="B2962" t="s">
        <v>9</v>
      </c>
      <c r="C2962">
        <v>233.6</v>
      </c>
      <c r="D2962">
        <f>-2453038 -4886724</f>
        <v>-7339762</v>
      </c>
      <c r="E2962" t="s">
        <v>10</v>
      </c>
      <c r="F2962" t="s">
        <v>11</v>
      </c>
      <c r="G2962" s="1">
        <v>-2453038</v>
      </c>
      <c r="H2962" s="1">
        <v>-4886724</v>
      </c>
    </row>
    <row r="2963" spans="1:8" x14ac:dyDescent="0.25">
      <c r="A2963" t="s">
        <v>8</v>
      </c>
      <c r="B2963" t="s">
        <v>9</v>
      </c>
      <c r="C2963">
        <v>233.61</v>
      </c>
      <c r="D2963">
        <f>-2453136 -4886828</f>
        <v>-7339964</v>
      </c>
      <c r="E2963" t="s">
        <v>10</v>
      </c>
      <c r="F2963" t="s">
        <v>11</v>
      </c>
      <c r="G2963" s="1">
        <v>-2453136</v>
      </c>
      <c r="H2963" s="1">
        <v>-4886828</v>
      </c>
    </row>
    <row r="2964" spans="1:8" x14ac:dyDescent="0.25">
      <c r="A2964" t="s">
        <v>8</v>
      </c>
      <c r="B2964" t="s">
        <v>9</v>
      </c>
      <c r="C2964">
        <v>233.62</v>
      </c>
      <c r="D2964">
        <f>-2453142 -4886838</f>
        <v>-7339980</v>
      </c>
      <c r="E2964" t="s">
        <v>10</v>
      </c>
      <c r="F2964" t="s">
        <v>11</v>
      </c>
      <c r="G2964" s="1">
        <v>-2453142</v>
      </c>
      <c r="H2964" s="1">
        <v>-4886838</v>
      </c>
    </row>
    <row r="2965" spans="1:8" x14ac:dyDescent="0.25">
      <c r="A2965" t="s">
        <v>8</v>
      </c>
      <c r="B2965" t="s">
        <v>9</v>
      </c>
      <c r="C2965">
        <v>233.63</v>
      </c>
      <c r="D2965">
        <f>-2453146 -4886847</f>
        <v>-7339993</v>
      </c>
      <c r="E2965" t="s">
        <v>10</v>
      </c>
      <c r="F2965" t="s">
        <v>11</v>
      </c>
      <c r="G2965" s="1">
        <v>-2453146</v>
      </c>
      <c r="H2965" s="1">
        <v>-4886847</v>
      </c>
    </row>
    <row r="2966" spans="1:8" x14ac:dyDescent="0.25">
      <c r="A2966" t="s">
        <v>8</v>
      </c>
      <c r="B2966" t="s">
        <v>9</v>
      </c>
      <c r="C2966">
        <v>233.64</v>
      </c>
      <c r="D2966">
        <f>-2453148 -4886869</f>
        <v>-7340017</v>
      </c>
      <c r="E2966" t="s">
        <v>10</v>
      </c>
      <c r="F2966" t="s">
        <v>11</v>
      </c>
      <c r="G2966" s="1">
        <v>-2453148</v>
      </c>
      <c r="H2966" s="1">
        <v>-4886869</v>
      </c>
    </row>
    <row r="2967" spans="1:8" x14ac:dyDescent="0.25">
      <c r="A2967" t="s">
        <v>8</v>
      </c>
      <c r="B2967" t="s">
        <v>9</v>
      </c>
      <c r="C2967">
        <v>233.65</v>
      </c>
      <c r="D2967">
        <f>-245314 -488689</f>
        <v>-734003</v>
      </c>
      <c r="E2967" t="s">
        <v>10</v>
      </c>
      <c r="F2967" t="s">
        <v>11</v>
      </c>
      <c r="G2967" s="1">
        <v>-245314</v>
      </c>
      <c r="H2967" s="1">
        <v>-488689</v>
      </c>
    </row>
    <row r="2968" spans="1:8" x14ac:dyDescent="0.25">
      <c r="A2968" t="s">
        <v>8</v>
      </c>
      <c r="B2968" t="s">
        <v>9</v>
      </c>
      <c r="C2968">
        <v>233.66</v>
      </c>
      <c r="D2968">
        <f>-2453133 -4886904</f>
        <v>-7340037</v>
      </c>
      <c r="E2968" t="s">
        <v>10</v>
      </c>
      <c r="F2968" t="s">
        <v>11</v>
      </c>
      <c r="G2968" s="1">
        <v>-2453133</v>
      </c>
      <c r="H2968" s="1">
        <v>-4886904</v>
      </c>
    </row>
    <row r="2969" spans="1:8" x14ac:dyDescent="0.25">
      <c r="A2969" t="s">
        <v>8</v>
      </c>
      <c r="B2969" t="s">
        <v>9</v>
      </c>
      <c r="C2969">
        <v>233.67</v>
      </c>
      <c r="D2969">
        <f>-2453108 -4886947</f>
        <v>-7340055</v>
      </c>
      <c r="E2969" t="s">
        <v>10</v>
      </c>
      <c r="F2969" t="s">
        <v>11</v>
      </c>
      <c r="G2969" s="1">
        <v>-2453108</v>
      </c>
      <c r="H2969" s="1">
        <v>-4886947</v>
      </c>
    </row>
    <row r="2970" spans="1:8" x14ac:dyDescent="0.25">
      <c r="A2970" t="s">
        <v>8</v>
      </c>
      <c r="B2970" t="s">
        <v>9</v>
      </c>
      <c r="C2970">
        <v>233.68</v>
      </c>
      <c r="D2970">
        <f>-2453095 -4886973</f>
        <v>-7340068</v>
      </c>
      <c r="E2970" t="s">
        <v>10</v>
      </c>
      <c r="F2970" t="s">
        <v>11</v>
      </c>
      <c r="G2970" s="1">
        <v>-2453095</v>
      </c>
      <c r="H2970" s="1">
        <v>-4886973</v>
      </c>
    </row>
    <row r="2971" spans="1:8" x14ac:dyDescent="0.25">
      <c r="A2971" t="s">
        <v>8</v>
      </c>
      <c r="B2971" t="s">
        <v>9</v>
      </c>
      <c r="C2971">
        <v>233.69</v>
      </c>
      <c r="D2971">
        <f>-2453087 -4886992</f>
        <v>-7340079</v>
      </c>
      <c r="E2971" t="s">
        <v>10</v>
      </c>
      <c r="F2971" t="s">
        <v>11</v>
      </c>
      <c r="G2971" s="1">
        <v>-2453087</v>
      </c>
      <c r="H2971" s="1">
        <v>-4886992</v>
      </c>
    </row>
    <row r="2972" spans="1:8" x14ac:dyDescent="0.25">
      <c r="A2972" t="s">
        <v>8</v>
      </c>
      <c r="B2972" t="s">
        <v>9</v>
      </c>
      <c r="C2972">
        <v>233.7</v>
      </c>
      <c r="D2972">
        <f>-2453087 -4886994</f>
        <v>-7340081</v>
      </c>
      <c r="E2972" t="s">
        <v>10</v>
      </c>
      <c r="F2972" t="s">
        <v>11</v>
      </c>
      <c r="G2972" s="1">
        <v>-2453087</v>
      </c>
      <c r="H2972" s="1">
        <v>-4886994</v>
      </c>
    </row>
    <row r="2973" spans="1:8" x14ac:dyDescent="0.25">
      <c r="A2973" t="s">
        <v>8</v>
      </c>
      <c r="B2973" t="s">
        <v>9</v>
      </c>
      <c r="C2973">
        <v>233.71</v>
      </c>
      <c r="D2973">
        <f>-2453066 -4887063</f>
        <v>-7340129</v>
      </c>
      <c r="E2973" t="s">
        <v>10</v>
      </c>
      <c r="F2973" t="s">
        <v>11</v>
      </c>
      <c r="G2973" s="1">
        <v>-2453066</v>
      </c>
      <c r="H2973" s="1">
        <v>-4887063</v>
      </c>
    </row>
    <row r="2974" spans="1:8" x14ac:dyDescent="0.25">
      <c r="A2974" t="s">
        <v>8</v>
      </c>
      <c r="B2974" t="s">
        <v>9</v>
      </c>
      <c r="C2974">
        <v>233.72</v>
      </c>
      <c r="D2974">
        <f>-2453065 -4887064</f>
        <v>-7340129</v>
      </c>
      <c r="E2974" t="s">
        <v>10</v>
      </c>
      <c r="F2974" t="s">
        <v>11</v>
      </c>
      <c r="G2974" s="1">
        <v>-2453065</v>
      </c>
      <c r="H2974" s="1">
        <v>-4887064</v>
      </c>
    </row>
    <row r="2975" spans="1:8" x14ac:dyDescent="0.25">
      <c r="A2975" t="s">
        <v>8</v>
      </c>
      <c r="B2975" t="s">
        <v>9</v>
      </c>
      <c r="C2975">
        <v>233.73</v>
      </c>
      <c r="D2975">
        <f>-2453058 -4887078</f>
        <v>-7340136</v>
      </c>
      <c r="E2975" t="s">
        <v>10</v>
      </c>
      <c r="F2975" t="s">
        <v>11</v>
      </c>
      <c r="G2975" s="1">
        <v>-2453058</v>
      </c>
      <c r="H2975" s="1">
        <v>-4887078</v>
      </c>
    </row>
    <row r="2976" spans="1:8" x14ac:dyDescent="0.25">
      <c r="A2976" t="s">
        <v>8</v>
      </c>
      <c r="B2976" t="s">
        <v>9</v>
      </c>
      <c r="C2976">
        <v>233.74</v>
      </c>
      <c r="D2976">
        <f>-245305 -488709</f>
        <v>-734014</v>
      </c>
      <c r="E2976" t="s">
        <v>10</v>
      </c>
      <c r="F2976" t="s">
        <v>11</v>
      </c>
      <c r="G2976" s="1">
        <v>-245305</v>
      </c>
      <c r="H2976" s="1">
        <v>-488709</v>
      </c>
    </row>
    <row r="2977" spans="1:8" x14ac:dyDescent="0.25">
      <c r="A2977" t="s">
        <v>8</v>
      </c>
      <c r="B2977" t="s">
        <v>9</v>
      </c>
      <c r="C2977">
        <v>233.75</v>
      </c>
      <c r="D2977">
        <f>-2453042 -4887097</f>
        <v>-7340139</v>
      </c>
      <c r="E2977" t="s">
        <v>10</v>
      </c>
      <c r="F2977" t="s">
        <v>11</v>
      </c>
      <c r="G2977" s="1">
        <v>-2453042</v>
      </c>
      <c r="H2977" s="1">
        <v>-4887097</v>
      </c>
    </row>
    <row r="2978" spans="1:8" x14ac:dyDescent="0.25">
      <c r="A2978" t="s">
        <v>8</v>
      </c>
      <c r="B2978" t="s">
        <v>9</v>
      </c>
      <c r="C2978">
        <v>233.76</v>
      </c>
      <c r="D2978">
        <f>-2453022 -4887111</f>
        <v>-7340133</v>
      </c>
      <c r="E2978" t="s">
        <v>10</v>
      </c>
      <c r="F2978" t="s">
        <v>11</v>
      </c>
      <c r="G2978" s="1">
        <v>-2453022</v>
      </c>
      <c r="H2978" s="1">
        <v>-4887111</v>
      </c>
    </row>
    <row r="2979" spans="1:8" x14ac:dyDescent="0.25">
      <c r="A2979" t="s">
        <v>8</v>
      </c>
      <c r="B2979" t="s">
        <v>9</v>
      </c>
      <c r="C2979">
        <v>233.77</v>
      </c>
      <c r="D2979">
        <f>-2453014 -4887119</f>
        <v>-7340133</v>
      </c>
      <c r="E2979" t="s">
        <v>10</v>
      </c>
      <c r="F2979" t="s">
        <v>11</v>
      </c>
      <c r="G2979" s="1">
        <v>-2453014</v>
      </c>
      <c r="H2979" s="1">
        <v>-4887119</v>
      </c>
    </row>
    <row r="2980" spans="1:8" x14ac:dyDescent="0.25">
      <c r="A2980" t="s">
        <v>8</v>
      </c>
      <c r="B2980" t="s">
        <v>9</v>
      </c>
      <c r="C2980">
        <v>233.78</v>
      </c>
      <c r="D2980">
        <f>-2453008 -488713</f>
        <v>-2941721</v>
      </c>
      <c r="E2980" t="s">
        <v>10</v>
      </c>
      <c r="F2980" t="s">
        <v>11</v>
      </c>
      <c r="G2980" s="1">
        <v>-2453008</v>
      </c>
      <c r="H2980" s="1">
        <v>-488713</v>
      </c>
    </row>
    <row r="2981" spans="1:8" x14ac:dyDescent="0.25">
      <c r="A2981" t="s">
        <v>8</v>
      </c>
      <c r="B2981" t="s">
        <v>9</v>
      </c>
      <c r="C2981">
        <v>233.79</v>
      </c>
      <c r="D2981">
        <f>-2453003 -4887144</f>
        <v>-7340147</v>
      </c>
      <c r="E2981" t="s">
        <v>10</v>
      </c>
      <c r="F2981" t="s">
        <v>11</v>
      </c>
      <c r="G2981" s="1">
        <v>-2453003</v>
      </c>
      <c r="H2981" s="1">
        <v>-4887144</v>
      </c>
    </row>
    <row r="2982" spans="1:8" x14ac:dyDescent="0.25">
      <c r="A2982" t="s">
        <v>8</v>
      </c>
      <c r="B2982" t="s">
        <v>9</v>
      </c>
      <c r="C2982">
        <v>233.8</v>
      </c>
      <c r="D2982">
        <f>-2453001 -4887165</f>
        <v>-7340166</v>
      </c>
      <c r="E2982" t="s">
        <v>10</v>
      </c>
      <c r="F2982" t="s">
        <v>11</v>
      </c>
      <c r="G2982" s="1">
        <v>-2453001</v>
      </c>
      <c r="H2982" s="1">
        <v>-4887165</v>
      </c>
    </row>
    <row r="2983" spans="1:8" x14ac:dyDescent="0.25">
      <c r="A2983" t="s">
        <v>8</v>
      </c>
      <c r="B2983" t="s">
        <v>9</v>
      </c>
      <c r="C2983">
        <v>233.81</v>
      </c>
      <c r="D2983">
        <f>-2453003 -4887177</f>
        <v>-7340180</v>
      </c>
      <c r="E2983" t="s">
        <v>10</v>
      </c>
      <c r="F2983" t="s">
        <v>11</v>
      </c>
      <c r="G2983" s="1">
        <v>-2453003</v>
      </c>
      <c r="H2983" s="1">
        <v>-4887177</v>
      </c>
    </row>
    <row r="2984" spans="1:8" x14ac:dyDescent="0.25">
      <c r="A2984" t="s">
        <v>8</v>
      </c>
      <c r="B2984" t="s">
        <v>9</v>
      </c>
      <c r="C2984">
        <v>233.82</v>
      </c>
      <c r="D2984">
        <f>-2453007 -4887191</f>
        <v>-7340198</v>
      </c>
      <c r="E2984" t="s">
        <v>10</v>
      </c>
      <c r="F2984" t="s">
        <v>11</v>
      </c>
      <c r="G2984" s="1">
        <v>-2453007</v>
      </c>
      <c r="H2984" s="1">
        <v>-4887191</v>
      </c>
    </row>
    <row r="2985" spans="1:8" x14ac:dyDescent="0.25">
      <c r="A2985" t="s">
        <v>8</v>
      </c>
      <c r="B2985" t="s">
        <v>9</v>
      </c>
      <c r="C2985">
        <v>233.83</v>
      </c>
      <c r="D2985">
        <f>-2453019 -4887212</f>
        <v>-7340231</v>
      </c>
      <c r="E2985" t="s">
        <v>10</v>
      </c>
      <c r="F2985" t="s">
        <v>11</v>
      </c>
      <c r="G2985" s="1">
        <v>-2453019</v>
      </c>
      <c r="H2985" s="1">
        <v>-4887212</v>
      </c>
    </row>
    <row r="2986" spans="1:8" x14ac:dyDescent="0.25">
      <c r="A2986" t="s">
        <v>8</v>
      </c>
      <c r="B2986" t="s">
        <v>9</v>
      </c>
      <c r="C2986">
        <v>233.84</v>
      </c>
      <c r="D2986">
        <f>-2453021 -4887223</f>
        <v>-7340244</v>
      </c>
      <c r="E2986" t="s">
        <v>10</v>
      </c>
      <c r="F2986" t="s">
        <v>11</v>
      </c>
      <c r="G2986" s="1">
        <v>-2453021</v>
      </c>
      <c r="H2986" s="1">
        <v>-4887223</v>
      </c>
    </row>
    <row r="2987" spans="1:8" x14ac:dyDescent="0.25">
      <c r="A2987" t="s">
        <v>8</v>
      </c>
      <c r="B2987" t="s">
        <v>9</v>
      </c>
      <c r="C2987">
        <v>233.85</v>
      </c>
      <c r="D2987">
        <f>-2453021 -4887234</f>
        <v>-7340255</v>
      </c>
      <c r="E2987" t="s">
        <v>10</v>
      </c>
      <c r="F2987" t="s">
        <v>11</v>
      </c>
      <c r="G2987" s="1">
        <v>-2453021</v>
      </c>
      <c r="H2987" s="1">
        <v>-4887234</v>
      </c>
    </row>
    <row r="2988" spans="1:8" x14ac:dyDescent="0.25">
      <c r="A2988" t="s">
        <v>8</v>
      </c>
      <c r="B2988" t="s">
        <v>9</v>
      </c>
      <c r="C2988">
        <v>233.86</v>
      </c>
      <c r="D2988">
        <f>-2453015 -4887251</f>
        <v>-7340266</v>
      </c>
      <c r="E2988" t="s">
        <v>10</v>
      </c>
      <c r="F2988" t="s">
        <v>11</v>
      </c>
      <c r="G2988" s="1">
        <v>-2453015</v>
      </c>
      <c r="H2988" s="1">
        <v>-4887251</v>
      </c>
    </row>
    <row r="2989" spans="1:8" x14ac:dyDescent="0.25">
      <c r="A2989" t="s">
        <v>8</v>
      </c>
      <c r="B2989" t="s">
        <v>9</v>
      </c>
      <c r="C2989">
        <v>233.87</v>
      </c>
      <c r="D2989">
        <f>-245301 -4887258</f>
        <v>-5132559</v>
      </c>
      <c r="E2989" t="s">
        <v>10</v>
      </c>
      <c r="F2989" t="s">
        <v>11</v>
      </c>
      <c r="G2989" s="1">
        <v>-245301</v>
      </c>
      <c r="H2989" s="1">
        <v>-4887258</v>
      </c>
    </row>
    <row r="2990" spans="1:8" x14ac:dyDescent="0.25">
      <c r="A2990" t="s">
        <v>8</v>
      </c>
      <c r="B2990" t="s">
        <v>9</v>
      </c>
      <c r="C2990">
        <v>233.88</v>
      </c>
      <c r="D2990">
        <f>-2453006 -4887261</f>
        <v>-7340267</v>
      </c>
      <c r="E2990" t="s">
        <v>10</v>
      </c>
      <c r="F2990" t="s">
        <v>11</v>
      </c>
      <c r="G2990" s="1">
        <v>-2453006</v>
      </c>
      <c r="H2990" s="1">
        <v>-4887261</v>
      </c>
    </row>
    <row r="2991" spans="1:8" x14ac:dyDescent="0.25">
      <c r="A2991" t="s">
        <v>8</v>
      </c>
      <c r="B2991" t="s">
        <v>9</v>
      </c>
      <c r="C2991">
        <v>233.89</v>
      </c>
      <c r="D2991">
        <f>-2453005 -4887261</f>
        <v>-7340266</v>
      </c>
      <c r="E2991" t="s">
        <v>10</v>
      </c>
      <c r="F2991" t="s">
        <v>11</v>
      </c>
      <c r="G2991" s="1">
        <v>-2453005</v>
      </c>
      <c r="H2991" s="1">
        <v>-4887261</v>
      </c>
    </row>
    <row r="2992" spans="1:8" x14ac:dyDescent="0.25">
      <c r="A2992" t="s">
        <v>8</v>
      </c>
      <c r="B2992" t="s">
        <v>9</v>
      </c>
      <c r="C2992">
        <v>233.9</v>
      </c>
      <c r="D2992">
        <f>-2452997 -4887266</f>
        <v>-7340263</v>
      </c>
      <c r="E2992" t="s">
        <v>10</v>
      </c>
      <c r="F2992" t="s">
        <v>11</v>
      </c>
      <c r="G2992" s="1">
        <v>-2452997</v>
      </c>
      <c r="H2992" s="1">
        <v>-4887266</v>
      </c>
    </row>
    <row r="2993" spans="1:8" x14ac:dyDescent="0.25">
      <c r="A2993" t="s">
        <v>8</v>
      </c>
      <c r="B2993" t="s">
        <v>9</v>
      </c>
      <c r="C2993">
        <v>233.91</v>
      </c>
      <c r="D2993">
        <f>-245299 -4887269</f>
        <v>-5132568</v>
      </c>
      <c r="E2993" t="s">
        <v>10</v>
      </c>
      <c r="F2993" t="s">
        <v>11</v>
      </c>
      <c r="G2993" s="1">
        <v>-245299</v>
      </c>
      <c r="H2993" s="1">
        <v>-4887269</v>
      </c>
    </row>
    <row r="2994" spans="1:8" x14ac:dyDescent="0.25">
      <c r="A2994" t="s">
        <v>8</v>
      </c>
      <c r="B2994" t="s">
        <v>9</v>
      </c>
      <c r="C2994">
        <v>233.92</v>
      </c>
      <c r="D2994">
        <f>-2452961 -4887272</f>
        <v>-7340233</v>
      </c>
      <c r="E2994" t="s">
        <v>10</v>
      </c>
      <c r="F2994" t="s">
        <v>11</v>
      </c>
      <c r="G2994" s="1">
        <v>-2452961</v>
      </c>
      <c r="H2994" s="1">
        <v>-4887272</v>
      </c>
    </row>
    <row r="2995" spans="1:8" x14ac:dyDescent="0.25">
      <c r="A2995" t="s">
        <v>8</v>
      </c>
      <c r="B2995" t="s">
        <v>9</v>
      </c>
      <c r="C2995">
        <v>233.93</v>
      </c>
      <c r="D2995">
        <f>-2452954 -4887274</f>
        <v>-7340228</v>
      </c>
      <c r="E2995" t="s">
        <v>10</v>
      </c>
      <c r="F2995" t="s">
        <v>11</v>
      </c>
      <c r="G2995" s="1">
        <v>-2452954</v>
      </c>
      <c r="H2995" s="1">
        <v>-4887274</v>
      </c>
    </row>
    <row r="2996" spans="1:8" x14ac:dyDescent="0.25">
      <c r="A2996" t="s">
        <v>8</v>
      </c>
      <c r="B2996" t="s">
        <v>9</v>
      </c>
      <c r="C2996">
        <v>233.94</v>
      </c>
      <c r="D2996">
        <f>-2452953 -4887275</f>
        <v>-7340228</v>
      </c>
      <c r="E2996" t="s">
        <v>10</v>
      </c>
      <c r="F2996" t="s">
        <v>11</v>
      </c>
      <c r="G2996" s="1">
        <v>-2452953</v>
      </c>
      <c r="H2996" s="1">
        <v>-4887275</v>
      </c>
    </row>
    <row r="2997" spans="1:8" x14ac:dyDescent="0.25">
      <c r="A2997" t="s">
        <v>8</v>
      </c>
      <c r="B2997" t="s">
        <v>9</v>
      </c>
      <c r="C2997">
        <v>233.95</v>
      </c>
      <c r="D2997">
        <f>-2452948 -4887277</f>
        <v>-7340225</v>
      </c>
      <c r="E2997" t="s">
        <v>10</v>
      </c>
      <c r="F2997" t="s">
        <v>11</v>
      </c>
      <c r="G2997" s="1">
        <v>-2452948</v>
      </c>
      <c r="H2997" s="1">
        <v>-4887277</v>
      </c>
    </row>
    <row r="2998" spans="1:8" x14ac:dyDescent="0.25">
      <c r="A2998" t="s">
        <v>8</v>
      </c>
      <c r="B2998" t="s">
        <v>9</v>
      </c>
      <c r="C2998">
        <v>233.96</v>
      </c>
      <c r="D2998">
        <f>-2452941 -4887284</f>
        <v>-7340225</v>
      </c>
      <c r="E2998" t="s">
        <v>10</v>
      </c>
      <c r="F2998" t="s">
        <v>11</v>
      </c>
      <c r="G2998" s="1">
        <v>-2452941</v>
      </c>
      <c r="H2998" s="1">
        <v>-4887284</v>
      </c>
    </row>
    <row r="2999" spans="1:8" x14ac:dyDescent="0.25">
      <c r="A2999" t="s">
        <v>8</v>
      </c>
      <c r="B2999" t="s">
        <v>9</v>
      </c>
      <c r="C2999">
        <v>233.97</v>
      </c>
      <c r="D2999">
        <f>-2452921 -4887319</f>
        <v>-7340240</v>
      </c>
      <c r="E2999" t="s">
        <v>10</v>
      </c>
      <c r="F2999" t="s">
        <v>11</v>
      </c>
      <c r="G2999" s="1">
        <v>-2452921</v>
      </c>
      <c r="H2999" s="1">
        <v>-4887319</v>
      </c>
    </row>
    <row r="3000" spans="1:8" x14ac:dyDescent="0.25">
      <c r="A3000" t="s">
        <v>8</v>
      </c>
      <c r="B3000" t="s">
        <v>9</v>
      </c>
      <c r="C3000">
        <v>233.98</v>
      </c>
      <c r="D3000">
        <f>-2452901 -4887349</f>
        <v>-7340250</v>
      </c>
      <c r="E3000" t="s">
        <v>10</v>
      </c>
      <c r="F3000" t="s">
        <v>11</v>
      </c>
      <c r="G3000" s="1">
        <v>-2452901</v>
      </c>
      <c r="H3000" s="1">
        <v>-4887349</v>
      </c>
    </row>
    <row r="3001" spans="1:8" x14ac:dyDescent="0.25">
      <c r="A3001" t="s">
        <v>8</v>
      </c>
      <c r="B3001" t="s">
        <v>9</v>
      </c>
      <c r="C3001">
        <v>233.99</v>
      </c>
      <c r="D3001">
        <f>-245287 -4887391</f>
        <v>-5132678</v>
      </c>
      <c r="E3001" t="s">
        <v>10</v>
      </c>
      <c r="F3001" t="s">
        <v>11</v>
      </c>
      <c r="G3001" s="1">
        <v>-245287</v>
      </c>
      <c r="H3001" s="1">
        <v>-4887391</v>
      </c>
    </row>
    <row r="3002" spans="1:8" x14ac:dyDescent="0.25">
      <c r="A3002" t="s">
        <v>8</v>
      </c>
      <c r="B3002" t="s">
        <v>9</v>
      </c>
      <c r="C3002">
        <v>234</v>
      </c>
      <c r="D3002">
        <f>-2452865 -48874</f>
        <v>-2501739</v>
      </c>
      <c r="E3002" t="s">
        <v>10</v>
      </c>
      <c r="F3002" t="s">
        <v>11</v>
      </c>
      <c r="G3002" s="1">
        <v>-2452865</v>
      </c>
      <c r="H3002" s="1">
        <v>-48874</v>
      </c>
    </row>
    <row r="3003" spans="1:8" x14ac:dyDescent="0.25">
      <c r="A3003" t="s">
        <v>8</v>
      </c>
      <c r="B3003" t="s">
        <v>9</v>
      </c>
      <c r="C3003">
        <v>234.01</v>
      </c>
      <c r="D3003">
        <f>-245286 -4887415</f>
        <v>-5132701</v>
      </c>
      <c r="E3003" t="s">
        <v>10</v>
      </c>
      <c r="F3003" t="s">
        <v>11</v>
      </c>
      <c r="G3003" s="1">
        <v>-245286</v>
      </c>
      <c r="H3003" s="1">
        <v>-4887415</v>
      </c>
    </row>
    <row r="3004" spans="1:8" x14ac:dyDescent="0.25">
      <c r="A3004" t="s">
        <v>8</v>
      </c>
      <c r="B3004" t="s">
        <v>9</v>
      </c>
      <c r="C3004">
        <v>234.02</v>
      </c>
      <c r="D3004">
        <f>-2452859 -4887425</f>
        <v>-7340284</v>
      </c>
      <c r="E3004" t="s">
        <v>10</v>
      </c>
      <c r="F3004" t="s">
        <v>11</v>
      </c>
      <c r="G3004" s="1">
        <v>-2452859</v>
      </c>
      <c r="H3004" s="1">
        <v>-4887425</v>
      </c>
    </row>
    <row r="3005" spans="1:8" x14ac:dyDescent="0.25">
      <c r="A3005" t="s">
        <v>8</v>
      </c>
      <c r="B3005" t="s">
        <v>9</v>
      </c>
      <c r="C3005">
        <v>234.03</v>
      </c>
      <c r="D3005">
        <f>-2452861 -4887436</f>
        <v>-7340297</v>
      </c>
      <c r="E3005" t="s">
        <v>10</v>
      </c>
      <c r="F3005" t="s">
        <v>11</v>
      </c>
      <c r="G3005" s="1">
        <v>-2452861</v>
      </c>
      <c r="H3005" s="1">
        <v>-4887436</v>
      </c>
    </row>
    <row r="3006" spans="1:8" x14ac:dyDescent="0.25">
      <c r="A3006" t="s">
        <v>8</v>
      </c>
      <c r="B3006" t="s">
        <v>9</v>
      </c>
      <c r="C3006">
        <v>234.04</v>
      </c>
      <c r="D3006">
        <f>-2452861 -4887439</f>
        <v>-7340300</v>
      </c>
      <c r="E3006" t="s">
        <v>10</v>
      </c>
      <c r="F3006" t="s">
        <v>11</v>
      </c>
      <c r="G3006" s="1">
        <v>-2452861</v>
      </c>
      <c r="H3006" s="1">
        <v>-4887439</v>
      </c>
    </row>
    <row r="3007" spans="1:8" x14ac:dyDescent="0.25">
      <c r="A3007" t="s">
        <v>8</v>
      </c>
      <c r="B3007" t="s">
        <v>9</v>
      </c>
      <c r="C3007">
        <v>234.05</v>
      </c>
      <c r="D3007">
        <f>-2452868 -4887457</f>
        <v>-7340325</v>
      </c>
      <c r="E3007" t="s">
        <v>10</v>
      </c>
      <c r="F3007" t="s">
        <v>11</v>
      </c>
      <c r="G3007" s="1">
        <v>-2452868</v>
      </c>
      <c r="H3007" s="1">
        <v>-4887457</v>
      </c>
    </row>
    <row r="3008" spans="1:8" x14ac:dyDescent="0.25">
      <c r="A3008" t="s">
        <v>8</v>
      </c>
      <c r="B3008" t="s">
        <v>9</v>
      </c>
      <c r="C3008">
        <v>234.06</v>
      </c>
      <c r="D3008">
        <f>-2452873 -4887466</f>
        <v>-7340339</v>
      </c>
      <c r="E3008" t="s">
        <v>10</v>
      </c>
      <c r="F3008" t="s">
        <v>11</v>
      </c>
      <c r="G3008" s="1">
        <v>-2452873</v>
      </c>
      <c r="H3008" s="1">
        <v>-4887466</v>
      </c>
    </row>
    <row r="3009" spans="1:8" x14ac:dyDescent="0.25">
      <c r="A3009" t="s">
        <v>8</v>
      </c>
      <c r="B3009" t="s">
        <v>9</v>
      </c>
      <c r="C3009">
        <v>234.07</v>
      </c>
      <c r="D3009">
        <f>-2452893 -4887491</f>
        <v>-7340384</v>
      </c>
      <c r="E3009" t="s">
        <v>10</v>
      </c>
      <c r="F3009" t="s">
        <v>11</v>
      </c>
      <c r="G3009" s="1">
        <v>-2452893</v>
      </c>
      <c r="H3009" s="1">
        <v>-4887491</v>
      </c>
    </row>
    <row r="3010" spans="1:8" x14ac:dyDescent="0.25">
      <c r="A3010" t="s">
        <v>8</v>
      </c>
      <c r="B3010" t="s">
        <v>9</v>
      </c>
      <c r="C3010">
        <v>234.08</v>
      </c>
      <c r="D3010">
        <f>-2452899 -4887494</f>
        <v>-7340393</v>
      </c>
      <c r="E3010" t="s">
        <v>10</v>
      </c>
      <c r="F3010" t="s">
        <v>11</v>
      </c>
      <c r="G3010" s="1">
        <v>-2452899</v>
      </c>
      <c r="H3010" s="1">
        <v>-4887494</v>
      </c>
    </row>
    <row r="3011" spans="1:8" x14ac:dyDescent="0.25">
      <c r="A3011" t="s">
        <v>8</v>
      </c>
      <c r="B3011" t="s">
        <v>9</v>
      </c>
      <c r="C3011">
        <v>234.09</v>
      </c>
      <c r="D3011">
        <f>-2452902 -4887495</f>
        <v>-7340397</v>
      </c>
      <c r="E3011" t="s">
        <v>10</v>
      </c>
      <c r="F3011" t="s">
        <v>11</v>
      </c>
      <c r="G3011" s="1">
        <v>-2452902</v>
      </c>
      <c r="H3011" s="1">
        <v>-4887495</v>
      </c>
    </row>
    <row r="3012" spans="1:8" x14ac:dyDescent="0.25">
      <c r="A3012" t="s">
        <v>8</v>
      </c>
      <c r="B3012" t="s">
        <v>9</v>
      </c>
      <c r="C3012">
        <v>234.1</v>
      </c>
      <c r="D3012">
        <f>-2452907 -4887495</f>
        <v>-7340402</v>
      </c>
      <c r="E3012" t="s">
        <v>10</v>
      </c>
      <c r="F3012" t="s">
        <v>11</v>
      </c>
      <c r="G3012" s="1">
        <v>-2452907</v>
      </c>
      <c r="H3012" s="1">
        <v>-4887495</v>
      </c>
    </row>
    <row r="3013" spans="1:8" x14ac:dyDescent="0.25">
      <c r="A3013" t="s">
        <v>8</v>
      </c>
      <c r="B3013" t="s">
        <v>9</v>
      </c>
      <c r="C3013">
        <v>234.11</v>
      </c>
      <c r="D3013">
        <f>-2452912 -4887494</f>
        <v>-7340406</v>
      </c>
      <c r="E3013" t="s">
        <v>10</v>
      </c>
      <c r="F3013" t="s">
        <v>11</v>
      </c>
      <c r="G3013" s="1">
        <v>-2452912</v>
      </c>
      <c r="H3013" s="1">
        <v>-4887494</v>
      </c>
    </row>
    <row r="3014" spans="1:8" x14ac:dyDescent="0.25">
      <c r="A3014" t="s">
        <v>8</v>
      </c>
      <c r="B3014" t="s">
        <v>9</v>
      </c>
      <c r="C3014">
        <v>234.12</v>
      </c>
      <c r="D3014">
        <f>-2452918 -4887492</f>
        <v>-7340410</v>
      </c>
      <c r="E3014" t="s">
        <v>10</v>
      </c>
      <c r="F3014" t="s">
        <v>11</v>
      </c>
      <c r="G3014" s="1">
        <v>-2452918</v>
      </c>
      <c r="H3014" s="1">
        <v>-4887492</v>
      </c>
    </row>
    <row r="3015" spans="1:8" x14ac:dyDescent="0.25">
      <c r="A3015" t="s">
        <v>8</v>
      </c>
      <c r="B3015" t="s">
        <v>9</v>
      </c>
      <c r="C3015">
        <v>234.13</v>
      </c>
      <c r="D3015">
        <f>-2452927 -4887484</f>
        <v>-7340411</v>
      </c>
      <c r="E3015" t="s">
        <v>10</v>
      </c>
      <c r="F3015" t="s">
        <v>11</v>
      </c>
      <c r="G3015" s="1">
        <v>-2452927</v>
      </c>
      <c r="H3015" s="1">
        <v>-4887484</v>
      </c>
    </row>
    <row r="3016" spans="1:8" x14ac:dyDescent="0.25">
      <c r="A3016" t="s">
        <v>8</v>
      </c>
      <c r="B3016" t="s">
        <v>9</v>
      </c>
      <c r="C3016">
        <v>234.14</v>
      </c>
      <c r="D3016">
        <f>-2452942 -4887478</f>
        <v>-7340420</v>
      </c>
      <c r="E3016" t="s">
        <v>10</v>
      </c>
      <c r="F3016" t="s">
        <v>11</v>
      </c>
      <c r="G3016" s="1">
        <v>-2452942</v>
      </c>
      <c r="H3016" s="1">
        <v>-4887478</v>
      </c>
    </row>
    <row r="3017" spans="1:8" x14ac:dyDescent="0.25">
      <c r="A3017" t="s">
        <v>8</v>
      </c>
      <c r="B3017" t="s">
        <v>9</v>
      </c>
      <c r="C3017">
        <v>234.15</v>
      </c>
      <c r="D3017">
        <f>-2452945 -4887476</f>
        <v>-7340421</v>
      </c>
      <c r="E3017" t="s">
        <v>10</v>
      </c>
      <c r="F3017" t="s">
        <v>11</v>
      </c>
      <c r="G3017" s="1">
        <v>-2452945</v>
      </c>
      <c r="H3017" s="1">
        <v>-4887476</v>
      </c>
    </row>
    <row r="3018" spans="1:8" x14ac:dyDescent="0.25">
      <c r="A3018" t="s">
        <v>8</v>
      </c>
      <c r="B3018" t="s">
        <v>9</v>
      </c>
      <c r="C3018">
        <v>234.16</v>
      </c>
      <c r="D3018">
        <f>-2452954 -4887476</f>
        <v>-7340430</v>
      </c>
      <c r="E3018" t="s">
        <v>10</v>
      </c>
      <c r="F3018" t="s">
        <v>11</v>
      </c>
      <c r="G3018" s="1">
        <v>-2452954</v>
      </c>
      <c r="H3018" s="1">
        <v>-4887476</v>
      </c>
    </row>
    <row r="3019" spans="1:8" x14ac:dyDescent="0.25">
      <c r="A3019" t="s">
        <v>8</v>
      </c>
      <c r="B3019" t="s">
        <v>9</v>
      </c>
      <c r="C3019">
        <v>234.17</v>
      </c>
      <c r="D3019">
        <f>-2452996 -488747</f>
        <v>-2941743</v>
      </c>
      <c r="E3019" t="s">
        <v>10</v>
      </c>
      <c r="F3019" t="s">
        <v>11</v>
      </c>
      <c r="G3019" s="1">
        <v>-2452996</v>
      </c>
      <c r="H3019" s="1">
        <v>-488747</v>
      </c>
    </row>
    <row r="3020" spans="1:8" x14ac:dyDescent="0.25">
      <c r="A3020" t="s">
        <v>8</v>
      </c>
      <c r="B3020" t="s">
        <v>9</v>
      </c>
      <c r="C3020">
        <v>234.18</v>
      </c>
      <c r="D3020">
        <f>-2453014 -4887471</f>
        <v>-7340485</v>
      </c>
      <c r="E3020" t="s">
        <v>10</v>
      </c>
      <c r="F3020" t="s">
        <v>11</v>
      </c>
      <c r="G3020" s="1">
        <v>-2453014</v>
      </c>
      <c r="H3020" s="1">
        <v>-4887471</v>
      </c>
    </row>
    <row r="3021" spans="1:8" x14ac:dyDescent="0.25">
      <c r="A3021" t="s">
        <v>8</v>
      </c>
      <c r="B3021" t="s">
        <v>9</v>
      </c>
      <c r="C3021">
        <v>234.19</v>
      </c>
      <c r="D3021">
        <f>-245303 -4887476</f>
        <v>-5132779</v>
      </c>
      <c r="E3021" t="s">
        <v>10</v>
      </c>
      <c r="F3021" t="s">
        <v>11</v>
      </c>
      <c r="G3021" s="1">
        <v>-245303</v>
      </c>
      <c r="H3021" s="1">
        <v>-4887476</v>
      </c>
    </row>
    <row r="3022" spans="1:8" x14ac:dyDescent="0.25">
      <c r="A3022" t="s">
        <v>8</v>
      </c>
      <c r="B3022" t="s">
        <v>9</v>
      </c>
      <c r="C3022">
        <v>234.2</v>
      </c>
      <c r="D3022">
        <f>-2453043 -4887482</f>
        <v>-7340525</v>
      </c>
      <c r="E3022" t="s">
        <v>10</v>
      </c>
      <c r="F3022" t="s">
        <v>11</v>
      </c>
      <c r="G3022" s="1">
        <v>-2453043</v>
      </c>
      <c r="H3022" s="1">
        <v>-4887482</v>
      </c>
    </row>
    <row r="3023" spans="1:8" x14ac:dyDescent="0.25">
      <c r="A3023" t="s">
        <v>8</v>
      </c>
      <c r="B3023" t="s">
        <v>9</v>
      </c>
      <c r="C3023">
        <v>234.21</v>
      </c>
      <c r="D3023">
        <f>-2453049 -4887486</f>
        <v>-7340535</v>
      </c>
      <c r="E3023" t="s">
        <v>10</v>
      </c>
      <c r="F3023" t="s">
        <v>11</v>
      </c>
      <c r="G3023" s="1">
        <v>-2453049</v>
      </c>
      <c r="H3023" s="1">
        <v>-4887486</v>
      </c>
    </row>
    <row r="3024" spans="1:8" x14ac:dyDescent="0.25">
      <c r="A3024" t="s">
        <v>8</v>
      </c>
      <c r="B3024" t="s">
        <v>9</v>
      </c>
      <c r="C3024">
        <v>234.22</v>
      </c>
      <c r="D3024">
        <f>-2453053 -4887492</f>
        <v>-7340545</v>
      </c>
      <c r="E3024" t="s">
        <v>10</v>
      </c>
      <c r="F3024" t="s">
        <v>11</v>
      </c>
      <c r="G3024" s="1">
        <v>-2453053</v>
      </c>
      <c r="H3024" s="1">
        <v>-4887492</v>
      </c>
    </row>
    <row r="3025" spans="1:8" x14ac:dyDescent="0.25">
      <c r="A3025" t="s">
        <v>8</v>
      </c>
      <c r="B3025" t="s">
        <v>9</v>
      </c>
      <c r="C3025">
        <v>234.23</v>
      </c>
      <c r="D3025">
        <f>-2453076 -4887507</f>
        <v>-7340583</v>
      </c>
      <c r="E3025" t="s">
        <v>10</v>
      </c>
      <c r="F3025" t="s">
        <v>11</v>
      </c>
      <c r="G3025" s="1">
        <v>-2453076</v>
      </c>
      <c r="H3025" s="1">
        <v>-4887507</v>
      </c>
    </row>
    <row r="3026" spans="1:8" x14ac:dyDescent="0.25">
      <c r="A3026" t="s">
        <v>8</v>
      </c>
      <c r="B3026" t="s">
        <v>9</v>
      </c>
      <c r="C3026">
        <v>234.24</v>
      </c>
      <c r="D3026">
        <f>-2453082 -4887513</f>
        <v>-7340595</v>
      </c>
      <c r="E3026" t="s">
        <v>10</v>
      </c>
      <c r="F3026" t="s">
        <v>11</v>
      </c>
      <c r="G3026" s="1">
        <v>-2453082</v>
      </c>
      <c r="H3026" s="1">
        <v>-4887513</v>
      </c>
    </row>
    <row r="3027" spans="1:8" x14ac:dyDescent="0.25">
      <c r="A3027" t="s">
        <v>8</v>
      </c>
      <c r="B3027" t="s">
        <v>9</v>
      </c>
      <c r="C3027">
        <v>234.25</v>
      </c>
      <c r="D3027">
        <f>-245309 -4887516</f>
        <v>-5132825</v>
      </c>
      <c r="E3027" t="s">
        <v>10</v>
      </c>
      <c r="F3027" t="s">
        <v>11</v>
      </c>
      <c r="G3027" s="1">
        <v>-245309</v>
      </c>
      <c r="H3027" s="1">
        <v>-4887516</v>
      </c>
    </row>
    <row r="3028" spans="1:8" x14ac:dyDescent="0.25">
      <c r="A3028" t="s">
        <v>8</v>
      </c>
      <c r="B3028" t="s">
        <v>9</v>
      </c>
      <c r="C3028">
        <v>234.26</v>
      </c>
      <c r="D3028">
        <f>-2453098 -4887521</f>
        <v>-7340619</v>
      </c>
      <c r="E3028" t="s">
        <v>10</v>
      </c>
      <c r="F3028" t="s">
        <v>11</v>
      </c>
      <c r="G3028" s="1">
        <v>-2453098</v>
      </c>
      <c r="H3028" s="1">
        <v>-4887521</v>
      </c>
    </row>
    <row r="3029" spans="1:8" x14ac:dyDescent="0.25">
      <c r="A3029" t="s">
        <v>8</v>
      </c>
      <c r="B3029" t="s">
        <v>9</v>
      </c>
      <c r="C3029">
        <v>234.27</v>
      </c>
      <c r="D3029">
        <f>-2453109 -4887523</f>
        <v>-7340632</v>
      </c>
      <c r="E3029" t="s">
        <v>10</v>
      </c>
      <c r="F3029" t="s">
        <v>11</v>
      </c>
      <c r="G3029" s="1">
        <v>-2453109</v>
      </c>
      <c r="H3029" s="1">
        <v>-4887523</v>
      </c>
    </row>
    <row r="3030" spans="1:8" x14ac:dyDescent="0.25">
      <c r="A3030" t="s">
        <v>8</v>
      </c>
      <c r="B3030" t="s">
        <v>9</v>
      </c>
      <c r="C3030">
        <v>234.28</v>
      </c>
      <c r="D3030">
        <f>-2453114 -4887523</f>
        <v>-7340637</v>
      </c>
      <c r="E3030" t="s">
        <v>10</v>
      </c>
      <c r="F3030" t="s">
        <v>11</v>
      </c>
      <c r="G3030" s="1">
        <v>-2453114</v>
      </c>
      <c r="H3030" s="1">
        <v>-4887523</v>
      </c>
    </row>
    <row r="3031" spans="1:8" x14ac:dyDescent="0.25">
      <c r="A3031" t="s">
        <v>8</v>
      </c>
      <c r="B3031" t="s">
        <v>9</v>
      </c>
      <c r="C3031">
        <v>234.29</v>
      </c>
      <c r="D3031">
        <f>-2453178 -4887505</f>
        <v>-7340683</v>
      </c>
      <c r="E3031" t="s">
        <v>10</v>
      </c>
      <c r="F3031" t="s">
        <v>11</v>
      </c>
      <c r="G3031" s="1">
        <v>-2453178</v>
      </c>
      <c r="H3031" s="1">
        <v>-4887505</v>
      </c>
    </row>
    <row r="3032" spans="1:8" x14ac:dyDescent="0.25">
      <c r="A3032" t="s">
        <v>8</v>
      </c>
      <c r="B3032" t="s">
        <v>9</v>
      </c>
      <c r="C3032">
        <v>234.3</v>
      </c>
      <c r="D3032">
        <f>-2453185 -4887502</f>
        <v>-7340687</v>
      </c>
      <c r="E3032" t="s">
        <v>10</v>
      </c>
      <c r="F3032" t="s">
        <v>11</v>
      </c>
      <c r="G3032" s="1">
        <v>-2453185</v>
      </c>
      <c r="H3032" s="1">
        <v>-4887502</v>
      </c>
    </row>
    <row r="3033" spans="1:8" x14ac:dyDescent="0.25">
      <c r="A3033" t="s">
        <v>8</v>
      </c>
      <c r="B3033" t="s">
        <v>9</v>
      </c>
      <c r="C3033">
        <v>234.31</v>
      </c>
      <c r="D3033">
        <f>-2453205 -4887486</f>
        <v>-7340691</v>
      </c>
      <c r="E3033" t="s">
        <v>10</v>
      </c>
      <c r="F3033" t="s">
        <v>11</v>
      </c>
      <c r="G3033" s="1">
        <v>-2453205</v>
      </c>
      <c r="H3033" s="1">
        <v>-4887486</v>
      </c>
    </row>
    <row r="3034" spans="1:8" x14ac:dyDescent="0.25">
      <c r="A3034" t="s">
        <v>8</v>
      </c>
      <c r="B3034" t="s">
        <v>9</v>
      </c>
      <c r="C3034">
        <v>234.32</v>
      </c>
      <c r="D3034">
        <f>-2453245 -4887442</f>
        <v>-7340687</v>
      </c>
      <c r="E3034" t="s">
        <v>10</v>
      </c>
      <c r="F3034" t="s">
        <v>11</v>
      </c>
      <c r="G3034" s="1">
        <v>-2453245</v>
      </c>
      <c r="H3034" s="1">
        <v>-4887442</v>
      </c>
    </row>
    <row r="3035" spans="1:8" x14ac:dyDescent="0.25">
      <c r="A3035" t="s">
        <v>8</v>
      </c>
      <c r="B3035" t="s">
        <v>9</v>
      </c>
      <c r="C3035">
        <v>234.33</v>
      </c>
      <c r="D3035">
        <f>-2453246 -4887442</f>
        <v>-7340688</v>
      </c>
      <c r="E3035" t="s">
        <v>10</v>
      </c>
      <c r="F3035" t="s">
        <v>11</v>
      </c>
      <c r="G3035" s="1">
        <v>-2453246</v>
      </c>
      <c r="H3035" s="1">
        <v>-4887442</v>
      </c>
    </row>
    <row r="3036" spans="1:8" x14ac:dyDescent="0.25">
      <c r="A3036" t="s">
        <v>8</v>
      </c>
      <c r="B3036" t="s">
        <v>9</v>
      </c>
      <c r="C3036">
        <v>234.34</v>
      </c>
      <c r="D3036">
        <f>-2453321 -4887354</f>
        <v>-7340675</v>
      </c>
      <c r="E3036" t="s">
        <v>10</v>
      </c>
      <c r="F3036" t="s">
        <v>11</v>
      </c>
      <c r="G3036" s="1">
        <v>-2453321</v>
      </c>
      <c r="H3036" s="1">
        <v>-4887354</v>
      </c>
    </row>
    <row r="3037" spans="1:8" x14ac:dyDescent="0.25">
      <c r="A3037" t="s">
        <v>8</v>
      </c>
      <c r="B3037" t="s">
        <v>9</v>
      </c>
      <c r="C3037">
        <v>234.35</v>
      </c>
      <c r="D3037">
        <f>-2453327 -4887345</f>
        <v>-7340672</v>
      </c>
      <c r="E3037" t="s">
        <v>10</v>
      </c>
      <c r="F3037" t="s">
        <v>11</v>
      </c>
      <c r="G3037" s="1">
        <v>-2453327</v>
      </c>
      <c r="H3037" s="1">
        <v>-4887345</v>
      </c>
    </row>
    <row r="3038" spans="1:8" x14ac:dyDescent="0.25">
      <c r="A3038" t="s">
        <v>8</v>
      </c>
      <c r="B3038" t="s">
        <v>9</v>
      </c>
      <c r="C3038">
        <v>234.36</v>
      </c>
      <c r="D3038">
        <f>-245333 -4887338</f>
        <v>-5132671</v>
      </c>
      <c r="E3038" t="s">
        <v>10</v>
      </c>
      <c r="F3038" t="s">
        <v>11</v>
      </c>
      <c r="G3038" s="1">
        <v>-245333</v>
      </c>
      <c r="H3038" s="1">
        <v>-4887338</v>
      </c>
    </row>
    <row r="3039" spans="1:8" x14ac:dyDescent="0.25">
      <c r="A3039" t="s">
        <v>8</v>
      </c>
      <c r="B3039" t="s">
        <v>9</v>
      </c>
      <c r="C3039">
        <v>234.37</v>
      </c>
      <c r="D3039">
        <f>-2453334 -4887322</f>
        <v>-7340656</v>
      </c>
      <c r="E3039" t="s">
        <v>10</v>
      </c>
      <c r="F3039" t="s">
        <v>11</v>
      </c>
      <c r="G3039" s="1">
        <v>-2453334</v>
      </c>
      <c r="H3039" s="1">
        <v>-4887322</v>
      </c>
    </row>
    <row r="3040" spans="1:8" x14ac:dyDescent="0.25">
      <c r="A3040" t="s">
        <v>8</v>
      </c>
      <c r="B3040" t="s">
        <v>9</v>
      </c>
      <c r="C3040">
        <v>234.38</v>
      </c>
      <c r="D3040">
        <f>-2453335 -4887304</f>
        <v>-7340639</v>
      </c>
      <c r="E3040" t="s">
        <v>10</v>
      </c>
      <c r="F3040" t="s">
        <v>11</v>
      </c>
      <c r="G3040" s="1">
        <v>-2453335</v>
      </c>
      <c r="H3040" s="1">
        <v>-4887304</v>
      </c>
    </row>
    <row r="3041" spans="1:8" x14ac:dyDescent="0.25">
      <c r="A3041" t="s">
        <v>8</v>
      </c>
      <c r="B3041" t="s">
        <v>9</v>
      </c>
      <c r="C3041">
        <v>234.39</v>
      </c>
      <c r="D3041">
        <f>-2453334 -4887281</f>
        <v>-7340615</v>
      </c>
      <c r="E3041" t="s">
        <v>10</v>
      </c>
      <c r="F3041" t="s">
        <v>11</v>
      </c>
      <c r="G3041" s="1">
        <v>-2453334</v>
      </c>
      <c r="H3041" s="1">
        <v>-4887281</v>
      </c>
    </row>
    <row r="3042" spans="1:8" x14ac:dyDescent="0.25">
      <c r="A3042" t="s">
        <v>8</v>
      </c>
      <c r="B3042" t="s">
        <v>9</v>
      </c>
      <c r="C3042">
        <v>234.4</v>
      </c>
      <c r="D3042">
        <f>-2453327 -4887223</f>
        <v>-7340550</v>
      </c>
      <c r="E3042" t="s">
        <v>10</v>
      </c>
      <c r="F3042" t="s">
        <v>11</v>
      </c>
      <c r="G3042" s="1">
        <v>-2453327</v>
      </c>
      <c r="H3042" s="1">
        <v>-4887223</v>
      </c>
    </row>
    <row r="3043" spans="1:8" x14ac:dyDescent="0.25">
      <c r="A3043" t="s">
        <v>8</v>
      </c>
      <c r="B3043" t="s">
        <v>9</v>
      </c>
      <c r="C3043">
        <v>234.41</v>
      </c>
      <c r="D3043">
        <f>-2453323 -4887173</f>
        <v>-7340496</v>
      </c>
      <c r="E3043" t="s">
        <v>10</v>
      </c>
      <c r="F3043" t="s">
        <v>11</v>
      </c>
      <c r="G3043" s="1">
        <v>-2453323</v>
      </c>
      <c r="H3043" s="1">
        <v>-4887173</v>
      </c>
    </row>
    <row r="3044" spans="1:8" x14ac:dyDescent="0.25">
      <c r="A3044" t="s">
        <v>8</v>
      </c>
      <c r="B3044" t="s">
        <v>9</v>
      </c>
      <c r="C3044">
        <v>234.42</v>
      </c>
      <c r="D3044">
        <f>-2453311 -4887095</f>
        <v>-7340406</v>
      </c>
      <c r="E3044" t="s">
        <v>10</v>
      </c>
      <c r="F3044" t="s">
        <v>11</v>
      </c>
      <c r="G3044" s="1">
        <v>-2453311</v>
      </c>
      <c r="H3044" s="1">
        <v>-4887095</v>
      </c>
    </row>
    <row r="3045" spans="1:8" x14ac:dyDescent="0.25">
      <c r="A3045" t="s">
        <v>8</v>
      </c>
      <c r="B3045" t="s">
        <v>9</v>
      </c>
      <c r="C3045">
        <v>234.43</v>
      </c>
      <c r="D3045">
        <f>-2453312 -4887079</f>
        <v>-7340391</v>
      </c>
      <c r="E3045" t="s">
        <v>10</v>
      </c>
      <c r="F3045" t="s">
        <v>11</v>
      </c>
      <c r="G3045" s="1">
        <v>-2453312</v>
      </c>
      <c r="H3045" s="1">
        <v>-4887079</v>
      </c>
    </row>
    <row r="3046" spans="1:8" x14ac:dyDescent="0.25">
      <c r="A3046" t="s">
        <v>8</v>
      </c>
      <c r="B3046" t="s">
        <v>9</v>
      </c>
      <c r="C3046">
        <v>234.44</v>
      </c>
      <c r="D3046">
        <f>-2453315 -4887068</f>
        <v>-7340383</v>
      </c>
      <c r="E3046" t="s">
        <v>10</v>
      </c>
      <c r="F3046" t="s">
        <v>11</v>
      </c>
      <c r="G3046" s="1">
        <v>-2453315</v>
      </c>
      <c r="H3046" s="1">
        <v>-4887068</v>
      </c>
    </row>
    <row r="3047" spans="1:8" x14ac:dyDescent="0.25">
      <c r="A3047" t="s">
        <v>8</v>
      </c>
      <c r="B3047" t="s">
        <v>9</v>
      </c>
      <c r="C3047">
        <v>234.45</v>
      </c>
      <c r="D3047">
        <f>-245332 -4887058</f>
        <v>-5132390</v>
      </c>
      <c r="E3047" t="s">
        <v>10</v>
      </c>
      <c r="F3047" t="s">
        <v>11</v>
      </c>
      <c r="G3047" s="1">
        <v>-245332</v>
      </c>
      <c r="H3047" s="1">
        <v>-4887058</v>
      </c>
    </row>
    <row r="3048" spans="1:8" x14ac:dyDescent="0.25">
      <c r="A3048" t="s">
        <v>8</v>
      </c>
      <c r="B3048" t="s">
        <v>9</v>
      </c>
      <c r="C3048">
        <v>234.46</v>
      </c>
      <c r="D3048">
        <f>-2453324 -4887052</f>
        <v>-7340376</v>
      </c>
      <c r="E3048" t="s">
        <v>10</v>
      </c>
      <c r="F3048" t="s">
        <v>11</v>
      </c>
      <c r="G3048" s="1">
        <v>-2453324</v>
      </c>
      <c r="H3048" s="1">
        <v>-4887052</v>
      </c>
    </row>
    <row r="3049" spans="1:8" x14ac:dyDescent="0.25">
      <c r="A3049" t="s">
        <v>8</v>
      </c>
      <c r="B3049" t="s">
        <v>9</v>
      </c>
      <c r="C3049">
        <v>234.47</v>
      </c>
      <c r="D3049">
        <f>-245333 -4887047</f>
        <v>-5132380</v>
      </c>
      <c r="E3049" t="s">
        <v>10</v>
      </c>
      <c r="F3049" t="s">
        <v>11</v>
      </c>
      <c r="G3049" s="1">
        <v>-245333</v>
      </c>
      <c r="H3049" s="1">
        <v>-4887047</v>
      </c>
    </row>
    <row r="3050" spans="1:8" x14ac:dyDescent="0.25">
      <c r="A3050" t="s">
        <v>8</v>
      </c>
      <c r="B3050" t="s">
        <v>9</v>
      </c>
      <c r="C3050">
        <v>234.48</v>
      </c>
      <c r="D3050">
        <f>-2453338 -4887043</f>
        <v>-7340381</v>
      </c>
      <c r="E3050" t="s">
        <v>10</v>
      </c>
      <c r="F3050" t="s">
        <v>11</v>
      </c>
      <c r="G3050" s="1">
        <v>-2453338</v>
      </c>
      <c r="H3050" s="1">
        <v>-4887043</v>
      </c>
    </row>
    <row r="3051" spans="1:8" x14ac:dyDescent="0.25">
      <c r="A3051" t="s">
        <v>8</v>
      </c>
      <c r="B3051" t="s">
        <v>9</v>
      </c>
      <c r="C3051">
        <v>234.49</v>
      </c>
      <c r="D3051">
        <f>-2453346 -4887041</f>
        <v>-7340387</v>
      </c>
      <c r="E3051" t="s">
        <v>10</v>
      </c>
      <c r="F3051" t="s">
        <v>11</v>
      </c>
      <c r="G3051" s="1">
        <v>-2453346</v>
      </c>
      <c r="H3051" s="1">
        <v>-4887041</v>
      </c>
    </row>
    <row r="3052" spans="1:8" x14ac:dyDescent="0.25">
      <c r="A3052" t="s">
        <v>8</v>
      </c>
      <c r="B3052" t="s">
        <v>9</v>
      </c>
      <c r="C3052">
        <v>234.5</v>
      </c>
      <c r="D3052">
        <f>-2453356 -4887041</f>
        <v>-7340397</v>
      </c>
      <c r="E3052" t="s">
        <v>10</v>
      </c>
      <c r="F3052" t="s">
        <v>11</v>
      </c>
      <c r="G3052" s="1">
        <v>-2453356</v>
      </c>
      <c r="H3052" s="1">
        <v>-4887041</v>
      </c>
    </row>
    <row r="3053" spans="1:8" x14ac:dyDescent="0.25">
      <c r="A3053" t="s">
        <v>8</v>
      </c>
      <c r="B3053" t="s">
        <v>9</v>
      </c>
      <c r="C3053">
        <v>234.51</v>
      </c>
      <c r="D3053">
        <f>-2453363 -4887043</f>
        <v>-7340406</v>
      </c>
      <c r="E3053" t="s">
        <v>10</v>
      </c>
      <c r="F3053" t="s">
        <v>11</v>
      </c>
      <c r="G3053" s="1">
        <v>-2453363</v>
      </c>
      <c r="H3053" s="1">
        <v>-4887043</v>
      </c>
    </row>
    <row r="3054" spans="1:8" x14ac:dyDescent="0.25">
      <c r="A3054" t="s">
        <v>8</v>
      </c>
      <c r="B3054" t="s">
        <v>9</v>
      </c>
      <c r="C3054">
        <v>234.52</v>
      </c>
      <c r="D3054">
        <f>-2453367 -4887045</f>
        <v>-7340412</v>
      </c>
      <c r="E3054" t="s">
        <v>10</v>
      </c>
      <c r="F3054" t="s">
        <v>11</v>
      </c>
      <c r="G3054" s="1">
        <v>-2453367</v>
      </c>
      <c r="H3054" s="1">
        <v>-4887045</v>
      </c>
    </row>
    <row r="3055" spans="1:8" x14ac:dyDescent="0.25">
      <c r="A3055" t="s">
        <v>8</v>
      </c>
      <c r="B3055" t="s">
        <v>9</v>
      </c>
      <c r="C3055">
        <v>234.53</v>
      </c>
      <c r="D3055">
        <f>-2453371 -4887046</f>
        <v>-7340417</v>
      </c>
      <c r="E3055" t="s">
        <v>10</v>
      </c>
      <c r="F3055" t="s">
        <v>11</v>
      </c>
      <c r="G3055" s="1">
        <v>-2453371</v>
      </c>
      <c r="H3055" s="1">
        <v>-4887046</v>
      </c>
    </row>
    <row r="3056" spans="1:8" x14ac:dyDescent="0.25">
      <c r="A3056" t="s">
        <v>8</v>
      </c>
      <c r="B3056" t="s">
        <v>9</v>
      </c>
      <c r="C3056">
        <v>234.54</v>
      </c>
      <c r="D3056">
        <f>-2453377 -4887051</f>
        <v>-7340428</v>
      </c>
      <c r="E3056" t="s">
        <v>10</v>
      </c>
      <c r="F3056" t="s">
        <v>11</v>
      </c>
      <c r="G3056" s="1">
        <v>-2453377</v>
      </c>
      <c r="H3056" s="1">
        <v>-4887051</v>
      </c>
    </row>
    <row r="3057" spans="1:8" x14ac:dyDescent="0.25">
      <c r="A3057" t="s">
        <v>8</v>
      </c>
      <c r="B3057" t="s">
        <v>9</v>
      </c>
      <c r="C3057">
        <v>234.55</v>
      </c>
      <c r="D3057">
        <f>-2453383 -4887059</f>
        <v>-7340442</v>
      </c>
      <c r="E3057" t="s">
        <v>10</v>
      </c>
      <c r="F3057" t="s">
        <v>11</v>
      </c>
      <c r="G3057" s="1">
        <v>-2453383</v>
      </c>
      <c r="H3057" s="1">
        <v>-4887059</v>
      </c>
    </row>
    <row r="3058" spans="1:8" x14ac:dyDescent="0.25">
      <c r="A3058" t="s">
        <v>8</v>
      </c>
      <c r="B3058" t="s">
        <v>9</v>
      </c>
      <c r="C3058">
        <v>234.56</v>
      </c>
      <c r="D3058">
        <f>-2453389 -488707</f>
        <v>-2942096</v>
      </c>
      <c r="E3058" t="s">
        <v>10</v>
      </c>
      <c r="F3058" t="s">
        <v>11</v>
      </c>
      <c r="G3058" s="1">
        <v>-2453389</v>
      </c>
      <c r="H3058" s="1">
        <v>-488707</v>
      </c>
    </row>
    <row r="3059" spans="1:8" x14ac:dyDescent="0.25">
      <c r="A3059" t="s">
        <v>8</v>
      </c>
      <c r="B3059" t="s">
        <v>9</v>
      </c>
      <c r="C3059">
        <v>234.57</v>
      </c>
      <c r="D3059">
        <f>-2453403 -4887165</f>
        <v>-7340568</v>
      </c>
      <c r="E3059" t="s">
        <v>10</v>
      </c>
      <c r="F3059" t="s">
        <v>11</v>
      </c>
      <c r="G3059" s="1">
        <v>-2453403</v>
      </c>
      <c r="H3059" s="1">
        <v>-4887165</v>
      </c>
    </row>
    <row r="3060" spans="1:8" x14ac:dyDescent="0.25">
      <c r="A3060" t="s">
        <v>8</v>
      </c>
      <c r="B3060" t="s">
        <v>9</v>
      </c>
      <c r="C3060">
        <v>234.58</v>
      </c>
      <c r="D3060">
        <f>-2453404 -4887203</f>
        <v>-7340607</v>
      </c>
      <c r="E3060" t="s">
        <v>10</v>
      </c>
      <c r="F3060" t="s">
        <v>11</v>
      </c>
      <c r="G3060" s="1">
        <v>-2453404</v>
      </c>
      <c r="H3060" s="1">
        <v>-4887203</v>
      </c>
    </row>
    <row r="3061" spans="1:8" x14ac:dyDescent="0.25">
      <c r="A3061" t="s">
        <v>8</v>
      </c>
      <c r="B3061" t="s">
        <v>9</v>
      </c>
      <c r="C3061">
        <v>234.59</v>
      </c>
      <c r="D3061">
        <f>-2453401 -4887254</f>
        <v>-7340655</v>
      </c>
      <c r="E3061" t="s">
        <v>10</v>
      </c>
      <c r="F3061" t="s">
        <v>11</v>
      </c>
      <c r="G3061" s="1">
        <v>-2453401</v>
      </c>
      <c r="H3061" s="1">
        <v>-4887254</v>
      </c>
    </row>
    <row r="3062" spans="1:8" x14ac:dyDescent="0.25">
      <c r="A3062" t="s">
        <v>8</v>
      </c>
      <c r="B3062" t="s">
        <v>9</v>
      </c>
      <c r="C3062">
        <v>234.6</v>
      </c>
      <c r="D3062">
        <f>-2453404 -4887284</f>
        <v>-7340688</v>
      </c>
      <c r="E3062" t="s">
        <v>10</v>
      </c>
      <c r="F3062" t="s">
        <v>11</v>
      </c>
      <c r="G3062" s="1">
        <v>-2453404</v>
      </c>
      <c r="H3062" s="1">
        <v>-4887284</v>
      </c>
    </row>
    <row r="3063" spans="1:8" x14ac:dyDescent="0.25">
      <c r="A3063" t="s">
        <v>8</v>
      </c>
      <c r="B3063" t="s">
        <v>9</v>
      </c>
      <c r="C3063">
        <v>234.61</v>
      </c>
      <c r="D3063">
        <f>-2453446 -4887518</f>
        <v>-7340964</v>
      </c>
      <c r="E3063" t="s">
        <v>10</v>
      </c>
      <c r="F3063" t="s">
        <v>11</v>
      </c>
      <c r="G3063" s="1">
        <v>-2453446</v>
      </c>
      <c r="H3063" s="1">
        <v>-4887518</v>
      </c>
    </row>
    <row r="3064" spans="1:8" x14ac:dyDescent="0.25">
      <c r="A3064" t="s">
        <v>8</v>
      </c>
      <c r="B3064" t="s">
        <v>9</v>
      </c>
      <c r="C3064">
        <v>234.62</v>
      </c>
      <c r="D3064">
        <f>-2453454 -4887544</f>
        <v>-7340998</v>
      </c>
      <c r="E3064" t="s">
        <v>10</v>
      </c>
      <c r="F3064" t="s">
        <v>11</v>
      </c>
      <c r="G3064" s="1">
        <v>-2453454</v>
      </c>
      <c r="H3064" s="1">
        <v>-4887544</v>
      </c>
    </row>
    <row r="3065" spans="1:8" x14ac:dyDescent="0.25">
      <c r="A3065" t="s">
        <v>8</v>
      </c>
      <c r="B3065" t="s">
        <v>9</v>
      </c>
      <c r="C3065">
        <v>234.63</v>
      </c>
      <c r="D3065">
        <f>-2453456 -4887546</f>
        <v>-7341002</v>
      </c>
      <c r="E3065" t="s">
        <v>10</v>
      </c>
      <c r="F3065" t="s">
        <v>11</v>
      </c>
      <c r="G3065" s="1">
        <v>-2453456</v>
      </c>
      <c r="H3065" s="1">
        <v>-4887546</v>
      </c>
    </row>
    <row r="3066" spans="1:8" x14ac:dyDescent="0.25">
      <c r="A3066" t="s">
        <v>8</v>
      </c>
      <c r="B3066" t="s">
        <v>9</v>
      </c>
      <c r="C3066">
        <v>234.64</v>
      </c>
      <c r="D3066">
        <f>-2453465 -4887563</f>
        <v>-7341028</v>
      </c>
      <c r="E3066" t="s">
        <v>10</v>
      </c>
      <c r="F3066" t="s">
        <v>11</v>
      </c>
      <c r="G3066" s="1">
        <v>-2453465</v>
      </c>
      <c r="H3066" s="1">
        <v>-4887563</v>
      </c>
    </row>
    <row r="3067" spans="1:8" x14ac:dyDescent="0.25">
      <c r="A3067" t="s">
        <v>8</v>
      </c>
      <c r="B3067" t="s">
        <v>9</v>
      </c>
      <c r="C3067">
        <v>234.65</v>
      </c>
      <c r="D3067">
        <f>-2453465 -4887564</f>
        <v>-7341029</v>
      </c>
      <c r="E3067" t="s">
        <v>10</v>
      </c>
      <c r="F3067" t="s">
        <v>11</v>
      </c>
      <c r="G3067" s="1">
        <v>-2453465</v>
      </c>
      <c r="H3067" s="1">
        <v>-4887564</v>
      </c>
    </row>
    <row r="3068" spans="1:8" x14ac:dyDescent="0.25">
      <c r="A3068" t="s">
        <v>8</v>
      </c>
      <c r="B3068" t="s">
        <v>9</v>
      </c>
      <c r="C3068">
        <v>234.66</v>
      </c>
      <c r="D3068">
        <f>-2453485 -4887592</f>
        <v>-7341077</v>
      </c>
      <c r="E3068" t="s">
        <v>10</v>
      </c>
      <c r="F3068" t="s">
        <v>11</v>
      </c>
      <c r="G3068" s="1">
        <v>-2453485</v>
      </c>
      <c r="H3068" s="1">
        <v>-4887592</v>
      </c>
    </row>
    <row r="3069" spans="1:8" x14ac:dyDescent="0.25">
      <c r="A3069" t="s">
        <v>8</v>
      </c>
      <c r="B3069" t="s">
        <v>9</v>
      </c>
      <c r="C3069">
        <v>234.67</v>
      </c>
      <c r="D3069">
        <f>-2453498 -4887613</f>
        <v>-7341111</v>
      </c>
      <c r="E3069" t="s">
        <v>10</v>
      </c>
      <c r="F3069" t="s">
        <v>11</v>
      </c>
      <c r="G3069" s="1">
        <v>-2453498</v>
      </c>
      <c r="H3069" s="1">
        <v>-4887613</v>
      </c>
    </row>
    <row r="3070" spans="1:8" x14ac:dyDescent="0.25">
      <c r="A3070" t="s">
        <v>8</v>
      </c>
      <c r="B3070" t="s">
        <v>9</v>
      </c>
      <c r="C3070">
        <v>234.68</v>
      </c>
      <c r="D3070">
        <f>-2453541 -4887669</f>
        <v>-7341210</v>
      </c>
      <c r="E3070" t="s">
        <v>10</v>
      </c>
      <c r="F3070" t="s">
        <v>11</v>
      </c>
      <c r="G3070" s="1">
        <v>-2453541</v>
      </c>
      <c r="H3070" s="1">
        <v>-4887669</v>
      </c>
    </row>
    <row r="3071" spans="1:8" x14ac:dyDescent="0.25">
      <c r="A3071" t="s">
        <v>8</v>
      </c>
      <c r="B3071" t="s">
        <v>9</v>
      </c>
      <c r="C3071">
        <v>234.69</v>
      </c>
      <c r="D3071">
        <f>-2453555 -488768</f>
        <v>-2942323</v>
      </c>
      <c r="E3071" t="s">
        <v>10</v>
      </c>
      <c r="F3071" t="s">
        <v>11</v>
      </c>
      <c r="G3071" s="1">
        <v>-2453555</v>
      </c>
      <c r="H3071" s="1">
        <v>-488768</v>
      </c>
    </row>
    <row r="3072" spans="1:8" x14ac:dyDescent="0.25">
      <c r="A3072" t="s">
        <v>8</v>
      </c>
      <c r="B3072" t="s">
        <v>9</v>
      </c>
      <c r="C3072">
        <v>234.7</v>
      </c>
      <c r="D3072">
        <f>-2453582 -4887704</f>
        <v>-7341286</v>
      </c>
      <c r="E3072" t="s">
        <v>10</v>
      </c>
      <c r="F3072" t="s">
        <v>11</v>
      </c>
      <c r="G3072" s="1">
        <v>-2453582</v>
      </c>
      <c r="H3072" s="1">
        <v>-4887704</v>
      </c>
    </row>
    <row r="3073" spans="1:8" x14ac:dyDescent="0.25">
      <c r="A3073" t="s">
        <v>8</v>
      </c>
      <c r="B3073" t="s">
        <v>9</v>
      </c>
      <c r="C3073">
        <v>234.71</v>
      </c>
      <c r="D3073">
        <f>-2453605 -4887722</f>
        <v>-7341327</v>
      </c>
      <c r="E3073" t="s">
        <v>10</v>
      </c>
      <c r="F3073" t="s">
        <v>11</v>
      </c>
      <c r="G3073" s="1">
        <v>-2453605</v>
      </c>
      <c r="H3073" s="1">
        <v>-4887722</v>
      </c>
    </row>
    <row r="3074" spans="1:8" x14ac:dyDescent="0.25">
      <c r="A3074" t="s">
        <v>8</v>
      </c>
      <c r="B3074" t="s">
        <v>9</v>
      </c>
      <c r="C3074">
        <v>234.72</v>
      </c>
      <c r="D3074">
        <f>-2453629 -4887736</f>
        <v>-7341365</v>
      </c>
      <c r="E3074" t="s">
        <v>10</v>
      </c>
      <c r="F3074" t="s">
        <v>11</v>
      </c>
      <c r="G3074" s="1">
        <v>-2453629</v>
      </c>
      <c r="H3074" s="1">
        <v>-4887736</v>
      </c>
    </row>
    <row r="3075" spans="1:8" x14ac:dyDescent="0.25">
      <c r="A3075" t="s">
        <v>8</v>
      </c>
      <c r="B3075" t="s">
        <v>9</v>
      </c>
      <c r="C3075">
        <v>234.73</v>
      </c>
      <c r="D3075">
        <f>-2453682 -4887756</f>
        <v>-7341438</v>
      </c>
      <c r="E3075" t="s">
        <v>10</v>
      </c>
      <c r="F3075" t="s">
        <v>11</v>
      </c>
      <c r="G3075" s="1">
        <v>-2453682</v>
      </c>
      <c r="H3075" s="1">
        <v>-4887756</v>
      </c>
    </row>
    <row r="3076" spans="1:8" x14ac:dyDescent="0.25">
      <c r="A3076" t="s">
        <v>8</v>
      </c>
      <c r="B3076" t="s">
        <v>9</v>
      </c>
      <c r="C3076">
        <v>234.74</v>
      </c>
      <c r="D3076">
        <f>-24537 -4887766</f>
        <v>-4912303</v>
      </c>
      <c r="E3076" t="s">
        <v>10</v>
      </c>
      <c r="F3076" t="s">
        <v>11</v>
      </c>
      <c r="G3076" s="1">
        <v>-24537</v>
      </c>
      <c r="H3076" s="1">
        <v>-4887766</v>
      </c>
    </row>
    <row r="3077" spans="1:8" x14ac:dyDescent="0.25">
      <c r="A3077" t="s">
        <v>8</v>
      </c>
      <c r="B3077" t="s">
        <v>9</v>
      </c>
      <c r="C3077">
        <v>234.75</v>
      </c>
      <c r="D3077">
        <f>-2453715 -4887779</f>
        <v>-7341494</v>
      </c>
      <c r="E3077" t="s">
        <v>10</v>
      </c>
      <c r="F3077" t="s">
        <v>11</v>
      </c>
      <c r="G3077" s="1">
        <v>-2453715</v>
      </c>
      <c r="H3077" s="1">
        <v>-4887779</v>
      </c>
    </row>
    <row r="3078" spans="1:8" x14ac:dyDescent="0.25">
      <c r="A3078" t="s">
        <v>8</v>
      </c>
      <c r="B3078" t="s">
        <v>9</v>
      </c>
      <c r="C3078">
        <v>234.76</v>
      </c>
      <c r="D3078">
        <f>-2453737 -4887801</f>
        <v>-7341538</v>
      </c>
      <c r="E3078" t="s">
        <v>10</v>
      </c>
      <c r="F3078" t="s">
        <v>11</v>
      </c>
      <c r="G3078" s="1">
        <v>-2453737</v>
      </c>
      <c r="H3078" s="1">
        <v>-4887801</v>
      </c>
    </row>
    <row r="3079" spans="1:8" x14ac:dyDescent="0.25">
      <c r="A3079" t="s">
        <v>8</v>
      </c>
      <c r="B3079" t="s">
        <v>9</v>
      </c>
      <c r="C3079">
        <v>234.77</v>
      </c>
      <c r="D3079">
        <f>-2453773 -4887842</f>
        <v>-7341615</v>
      </c>
      <c r="E3079" t="s">
        <v>10</v>
      </c>
      <c r="F3079" t="s">
        <v>11</v>
      </c>
      <c r="G3079" s="1">
        <v>-2453773</v>
      </c>
      <c r="H3079" s="1">
        <v>-4887842</v>
      </c>
    </row>
    <row r="3080" spans="1:8" x14ac:dyDescent="0.25">
      <c r="A3080" t="s">
        <v>8</v>
      </c>
      <c r="B3080" t="s">
        <v>9</v>
      </c>
      <c r="C3080">
        <v>234.78</v>
      </c>
      <c r="D3080">
        <f>-245381 -4887942</f>
        <v>-5133323</v>
      </c>
      <c r="E3080" t="s">
        <v>10</v>
      </c>
      <c r="F3080" t="s">
        <v>11</v>
      </c>
      <c r="G3080" s="1">
        <v>-245381</v>
      </c>
      <c r="H3080" s="1">
        <v>-4887942</v>
      </c>
    </row>
    <row r="3081" spans="1:8" x14ac:dyDescent="0.25">
      <c r="A3081" t="s">
        <v>8</v>
      </c>
      <c r="B3081" t="s">
        <v>9</v>
      </c>
      <c r="C3081">
        <v>234.79</v>
      </c>
      <c r="D3081">
        <f>-2453816 -4887972</f>
        <v>-7341788</v>
      </c>
      <c r="E3081" t="s">
        <v>10</v>
      </c>
      <c r="F3081" t="s">
        <v>11</v>
      </c>
      <c r="G3081" s="1">
        <v>-2453816</v>
      </c>
      <c r="H3081" s="1">
        <v>-4887972</v>
      </c>
    </row>
    <row r="3082" spans="1:8" x14ac:dyDescent="0.25">
      <c r="A3082" t="s">
        <v>8</v>
      </c>
      <c r="B3082" t="s">
        <v>9</v>
      </c>
      <c r="C3082">
        <v>234.8</v>
      </c>
      <c r="D3082">
        <f>-2453818 -4887977</f>
        <v>-7341795</v>
      </c>
      <c r="E3082" t="s">
        <v>10</v>
      </c>
      <c r="F3082" t="s">
        <v>11</v>
      </c>
      <c r="G3082" s="1">
        <v>-2453818</v>
      </c>
      <c r="H3082" s="1">
        <v>-4887977</v>
      </c>
    </row>
    <row r="3083" spans="1:8" x14ac:dyDescent="0.25">
      <c r="A3083" t="s">
        <v>8</v>
      </c>
      <c r="B3083" t="s">
        <v>9</v>
      </c>
      <c r="C3083">
        <v>234.81</v>
      </c>
      <c r="D3083">
        <f>-2453823 -4888002</f>
        <v>-7341825</v>
      </c>
      <c r="E3083" t="s">
        <v>10</v>
      </c>
      <c r="F3083" t="s">
        <v>11</v>
      </c>
      <c r="G3083" s="1">
        <v>-2453823</v>
      </c>
      <c r="H3083" s="1">
        <v>-4888002</v>
      </c>
    </row>
    <row r="3084" spans="1:8" x14ac:dyDescent="0.25">
      <c r="A3084" t="s">
        <v>8</v>
      </c>
      <c r="B3084" t="s">
        <v>9</v>
      </c>
      <c r="C3084">
        <v>234.82</v>
      </c>
      <c r="D3084">
        <f>-2453817 -4888014</f>
        <v>-7341831</v>
      </c>
      <c r="E3084" t="s">
        <v>10</v>
      </c>
      <c r="F3084" t="s">
        <v>11</v>
      </c>
      <c r="G3084" s="1">
        <v>-2453817</v>
      </c>
      <c r="H3084" s="1">
        <v>-4888014</v>
      </c>
    </row>
    <row r="3085" spans="1:8" x14ac:dyDescent="0.25">
      <c r="A3085" t="s">
        <v>8</v>
      </c>
      <c r="B3085" t="s">
        <v>9</v>
      </c>
      <c r="C3085">
        <v>234.83</v>
      </c>
      <c r="D3085">
        <f>-2453823 -4888039</f>
        <v>-7341862</v>
      </c>
      <c r="E3085" t="s">
        <v>10</v>
      </c>
      <c r="F3085" t="s">
        <v>11</v>
      </c>
      <c r="G3085" s="1">
        <v>-2453823</v>
      </c>
      <c r="H3085" s="1">
        <v>-4888039</v>
      </c>
    </row>
    <row r="3086" spans="1:8" x14ac:dyDescent="0.25">
      <c r="A3086" t="s">
        <v>8</v>
      </c>
      <c r="B3086" t="s">
        <v>9</v>
      </c>
      <c r="C3086">
        <v>234.84</v>
      </c>
      <c r="D3086">
        <f>-2453825 -4888055</f>
        <v>-7341880</v>
      </c>
      <c r="E3086" t="s">
        <v>10</v>
      </c>
      <c r="F3086" t="s">
        <v>11</v>
      </c>
      <c r="G3086" s="1">
        <v>-2453825</v>
      </c>
      <c r="H3086" s="1">
        <v>-4888055</v>
      </c>
    </row>
    <row r="3087" spans="1:8" x14ac:dyDescent="0.25">
      <c r="A3087" t="s">
        <v>8</v>
      </c>
      <c r="B3087" t="s">
        <v>9</v>
      </c>
      <c r="C3087">
        <v>234.85</v>
      </c>
      <c r="D3087">
        <f>-2453826 -4888059</f>
        <v>-7341885</v>
      </c>
      <c r="E3087" t="s">
        <v>10</v>
      </c>
      <c r="F3087" t="s">
        <v>11</v>
      </c>
      <c r="G3087" s="1">
        <v>-2453826</v>
      </c>
      <c r="H3087" s="1">
        <v>-4888059</v>
      </c>
    </row>
    <row r="3088" spans="1:8" x14ac:dyDescent="0.25">
      <c r="A3088" t="s">
        <v>8</v>
      </c>
      <c r="B3088" t="s">
        <v>9</v>
      </c>
      <c r="C3088">
        <v>234.86</v>
      </c>
      <c r="D3088">
        <f>-2453823 -4888082</f>
        <v>-7341905</v>
      </c>
      <c r="E3088" t="s">
        <v>10</v>
      </c>
      <c r="F3088" t="s">
        <v>11</v>
      </c>
      <c r="G3088" s="1">
        <v>-2453823</v>
      </c>
      <c r="H3088" s="1">
        <v>-4888082</v>
      </c>
    </row>
    <row r="3089" spans="1:8" x14ac:dyDescent="0.25">
      <c r="A3089" t="s">
        <v>8</v>
      </c>
      <c r="B3089" t="s">
        <v>9</v>
      </c>
      <c r="C3089">
        <v>234.87</v>
      </c>
      <c r="D3089">
        <f>-245382 -4888093</f>
        <v>-5133475</v>
      </c>
      <c r="E3089" t="s">
        <v>10</v>
      </c>
      <c r="F3089" t="s">
        <v>11</v>
      </c>
      <c r="G3089" s="1">
        <v>-245382</v>
      </c>
      <c r="H3089" s="1">
        <v>-4888093</v>
      </c>
    </row>
    <row r="3090" spans="1:8" x14ac:dyDescent="0.25">
      <c r="A3090" t="s">
        <v>8</v>
      </c>
      <c r="B3090" t="s">
        <v>9</v>
      </c>
      <c r="C3090">
        <v>234.88</v>
      </c>
      <c r="D3090">
        <f>-2453779 -488816</f>
        <v>-2942595</v>
      </c>
      <c r="E3090" t="s">
        <v>10</v>
      </c>
      <c r="F3090" t="s">
        <v>11</v>
      </c>
      <c r="G3090" s="1">
        <v>-2453779</v>
      </c>
      <c r="H3090" s="1">
        <v>-488816</v>
      </c>
    </row>
    <row r="3091" spans="1:8" x14ac:dyDescent="0.25">
      <c r="A3091" t="s">
        <v>8</v>
      </c>
      <c r="B3091" t="s">
        <v>9</v>
      </c>
      <c r="C3091">
        <v>234.89</v>
      </c>
      <c r="D3091">
        <f>-2453773 -4888173</f>
        <v>-7341946</v>
      </c>
      <c r="E3091" t="s">
        <v>10</v>
      </c>
      <c r="F3091" t="s">
        <v>11</v>
      </c>
      <c r="G3091" s="1">
        <v>-2453773</v>
      </c>
      <c r="H3091" s="1">
        <v>-4888173</v>
      </c>
    </row>
    <row r="3092" spans="1:8" x14ac:dyDescent="0.25">
      <c r="A3092" t="s">
        <v>8</v>
      </c>
      <c r="B3092" t="s">
        <v>9</v>
      </c>
      <c r="C3092">
        <v>234.9</v>
      </c>
      <c r="D3092">
        <f>-2453769 -4888202</f>
        <v>-7341971</v>
      </c>
      <c r="E3092" t="s">
        <v>10</v>
      </c>
      <c r="F3092" t="s">
        <v>11</v>
      </c>
      <c r="G3092" s="1">
        <v>-2453769</v>
      </c>
      <c r="H3092" s="1">
        <v>-4888202</v>
      </c>
    </row>
    <row r="3093" spans="1:8" x14ac:dyDescent="0.25">
      <c r="A3093" t="s">
        <v>8</v>
      </c>
      <c r="B3093" t="s">
        <v>9</v>
      </c>
      <c r="C3093">
        <v>234.91</v>
      </c>
      <c r="D3093">
        <f>-2453771 -4888226</f>
        <v>-7341997</v>
      </c>
      <c r="E3093" t="s">
        <v>10</v>
      </c>
      <c r="F3093" t="s">
        <v>11</v>
      </c>
      <c r="G3093" s="1">
        <v>-2453771</v>
      </c>
      <c r="H3093" s="1">
        <v>-4888226</v>
      </c>
    </row>
    <row r="3094" spans="1:8" x14ac:dyDescent="0.25">
      <c r="A3094" t="s">
        <v>8</v>
      </c>
      <c r="B3094" t="s">
        <v>9</v>
      </c>
      <c r="C3094">
        <v>234.92</v>
      </c>
      <c r="D3094">
        <f>-2453777 -4888251</f>
        <v>-7342028</v>
      </c>
      <c r="E3094" t="s">
        <v>10</v>
      </c>
      <c r="F3094" t="s">
        <v>11</v>
      </c>
      <c r="G3094" s="1">
        <v>-2453777</v>
      </c>
      <c r="H3094" s="1">
        <v>-4888251</v>
      </c>
    </row>
    <row r="3095" spans="1:8" x14ac:dyDescent="0.25">
      <c r="A3095" t="s">
        <v>8</v>
      </c>
      <c r="B3095" t="s">
        <v>9</v>
      </c>
      <c r="C3095">
        <v>234.93</v>
      </c>
      <c r="D3095">
        <f>-2453788 -4888279</f>
        <v>-7342067</v>
      </c>
      <c r="E3095" t="s">
        <v>10</v>
      </c>
      <c r="F3095" t="s">
        <v>11</v>
      </c>
      <c r="G3095" s="1">
        <v>-2453788</v>
      </c>
      <c r="H3095" s="1">
        <v>-4888279</v>
      </c>
    </row>
    <row r="3096" spans="1:8" x14ac:dyDescent="0.25">
      <c r="A3096" t="s">
        <v>8</v>
      </c>
      <c r="B3096" t="s">
        <v>9</v>
      </c>
      <c r="C3096">
        <v>234.94</v>
      </c>
      <c r="D3096">
        <f>-2453796 -4888295</f>
        <v>-7342091</v>
      </c>
      <c r="E3096" t="s">
        <v>10</v>
      </c>
      <c r="F3096" t="s">
        <v>11</v>
      </c>
      <c r="G3096" s="1">
        <v>-2453796</v>
      </c>
      <c r="H3096" s="1">
        <v>-4888295</v>
      </c>
    </row>
    <row r="3097" spans="1:8" x14ac:dyDescent="0.25">
      <c r="A3097" t="s">
        <v>8</v>
      </c>
      <c r="B3097" t="s">
        <v>9</v>
      </c>
      <c r="C3097">
        <v>234.95</v>
      </c>
      <c r="D3097">
        <f>-2453801 -4888308</f>
        <v>-7342109</v>
      </c>
      <c r="E3097" t="s">
        <v>10</v>
      </c>
      <c r="F3097" t="s">
        <v>11</v>
      </c>
      <c r="G3097" s="1">
        <v>-2453801</v>
      </c>
      <c r="H3097" s="1">
        <v>-4888308</v>
      </c>
    </row>
    <row r="3098" spans="1:8" x14ac:dyDescent="0.25">
      <c r="A3098" t="s">
        <v>8</v>
      </c>
      <c r="B3098" t="s">
        <v>9</v>
      </c>
      <c r="C3098">
        <v>234.96</v>
      </c>
      <c r="D3098">
        <f>-2453804 -4888327</f>
        <v>-7342131</v>
      </c>
      <c r="E3098" t="s">
        <v>10</v>
      </c>
      <c r="F3098" t="s">
        <v>11</v>
      </c>
      <c r="G3098" s="1">
        <v>-2453804</v>
      </c>
      <c r="H3098" s="1">
        <v>-4888327</v>
      </c>
    </row>
    <row r="3099" spans="1:8" x14ac:dyDescent="0.25">
      <c r="A3099" t="s">
        <v>8</v>
      </c>
      <c r="B3099" t="s">
        <v>9</v>
      </c>
      <c r="C3099">
        <v>234.97</v>
      </c>
      <c r="D3099">
        <f>-2453805 -4888343</f>
        <v>-7342148</v>
      </c>
      <c r="E3099" t="s">
        <v>10</v>
      </c>
      <c r="F3099" t="s">
        <v>11</v>
      </c>
      <c r="G3099" s="1">
        <v>-2453805</v>
      </c>
      <c r="H3099" s="1">
        <v>-4888343</v>
      </c>
    </row>
    <row r="3100" spans="1:8" x14ac:dyDescent="0.25">
      <c r="A3100" t="s">
        <v>8</v>
      </c>
      <c r="B3100" t="s">
        <v>9</v>
      </c>
      <c r="C3100">
        <v>234.98</v>
      </c>
      <c r="D3100">
        <f>-2453802 -4888362</f>
        <v>-7342164</v>
      </c>
      <c r="E3100" t="s">
        <v>10</v>
      </c>
      <c r="F3100" t="s">
        <v>11</v>
      </c>
      <c r="G3100" s="1">
        <v>-2453802</v>
      </c>
      <c r="H3100" s="1">
        <v>-4888362</v>
      </c>
    </row>
    <row r="3101" spans="1:8" x14ac:dyDescent="0.25">
      <c r="A3101" t="s">
        <v>8</v>
      </c>
      <c r="B3101" t="s">
        <v>9</v>
      </c>
      <c r="C3101">
        <v>234.99</v>
      </c>
      <c r="D3101">
        <f>-2453797 -4888384</f>
        <v>-7342181</v>
      </c>
      <c r="E3101" t="s">
        <v>10</v>
      </c>
      <c r="F3101" t="s">
        <v>11</v>
      </c>
      <c r="G3101" s="1">
        <v>-2453797</v>
      </c>
      <c r="H3101" s="1">
        <v>-4888384</v>
      </c>
    </row>
    <row r="3102" spans="1:8" x14ac:dyDescent="0.25">
      <c r="A3102" t="s">
        <v>8</v>
      </c>
      <c r="B3102" t="s">
        <v>9</v>
      </c>
      <c r="C3102">
        <v>235</v>
      </c>
      <c r="D3102">
        <f>-2453796 -4888393</f>
        <v>-7342189</v>
      </c>
      <c r="E3102" t="s">
        <v>10</v>
      </c>
      <c r="F3102" t="s">
        <v>11</v>
      </c>
      <c r="G3102" s="1">
        <v>-2453796</v>
      </c>
      <c r="H3102" s="1">
        <v>-4888393</v>
      </c>
    </row>
    <row r="3103" spans="1:8" x14ac:dyDescent="0.25">
      <c r="A3103" t="s">
        <v>8</v>
      </c>
      <c r="B3103" t="s">
        <v>9</v>
      </c>
      <c r="C3103">
        <v>235.01</v>
      </c>
      <c r="D3103">
        <f>-2453794 -4888402</f>
        <v>-7342196</v>
      </c>
      <c r="E3103" t="s">
        <v>10</v>
      </c>
      <c r="F3103" t="s">
        <v>11</v>
      </c>
      <c r="G3103" s="1">
        <v>-2453794</v>
      </c>
      <c r="H3103" s="1">
        <v>-4888402</v>
      </c>
    </row>
    <row r="3104" spans="1:8" x14ac:dyDescent="0.25">
      <c r="A3104" t="s">
        <v>8</v>
      </c>
      <c r="B3104" t="s">
        <v>9</v>
      </c>
      <c r="C3104">
        <v>235.02</v>
      </c>
      <c r="D3104">
        <f>-2453794 -488842</f>
        <v>-2942636</v>
      </c>
      <c r="E3104" t="s">
        <v>10</v>
      </c>
      <c r="F3104" t="s">
        <v>11</v>
      </c>
      <c r="G3104" s="1">
        <v>-2453794</v>
      </c>
      <c r="H3104" s="1">
        <v>-488842</v>
      </c>
    </row>
    <row r="3105" spans="1:8" x14ac:dyDescent="0.25">
      <c r="A3105" t="s">
        <v>8</v>
      </c>
      <c r="B3105" t="s">
        <v>9</v>
      </c>
      <c r="C3105">
        <v>235.03</v>
      </c>
      <c r="D3105">
        <f>-2453796 -4888427</f>
        <v>-7342223</v>
      </c>
      <c r="E3105" t="s">
        <v>10</v>
      </c>
      <c r="F3105" t="s">
        <v>11</v>
      </c>
      <c r="G3105" s="1">
        <v>-2453796</v>
      </c>
      <c r="H3105" s="1">
        <v>-4888427</v>
      </c>
    </row>
    <row r="3106" spans="1:8" x14ac:dyDescent="0.25">
      <c r="A3106" t="s">
        <v>8</v>
      </c>
      <c r="B3106" t="s">
        <v>9</v>
      </c>
      <c r="C3106">
        <v>235.04</v>
      </c>
      <c r="D3106">
        <f>-2453802 -4888438</f>
        <v>-7342240</v>
      </c>
      <c r="E3106" t="s">
        <v>10</v>
      </c>
      <c r="F3106" t="s">
        <v>11</v>
      </c>
      <c r="G3106" s="1">
        <v>-2453802</v>
      </c>
      <c r="H3106" s="1">
        <v>-4888438</v>
      </c>
    </row>
    <row r="3107" spans="1:8" x14ac:dyDescent="0.25">
      <c r="A3107" t="s">
        <v>8</v>
      </c>
      <c r="B3107" t="s">
        <v>9</v>
      </c>
      <c r="C3107">
        <v>235.05</v>
      </c>
      <c r="D3107">
        <f>-2453808 -4888453</f>
        <v>-7342261</v>
      </c>
      <c r="E3107" t="s">
        <v>10</v>
      </c>
      <c r="F3107" t="s">
        <v>11</v>
      </c>
      <c r="G3107" s="1">
        <v>-2453808</v>
      </c>
      <c r="H3107" s="1">
        <v>-4888453</v>
      </c>
    </row>
    <row r="3108" spans="1:8" x14ac:dyDescent="0.25">
      <c r="A3108" t="s">
        <v>8</v>
      </c>
      <c r="B3108" t="s">
        <v>9</v>
      </c>
      <c r="C3108">
        <v>235.06</v>
      </c>
      <c r="D3108">
        <f>-2453816 -4888467</f>
        <v>-7342283</v>
      </c>
      <c r="E3108" t="s">
        <v>10</v>
      </c>
      <c r="F3108" t="s">
        <v>11</v>
      </c>
      <c r="G3108" s="1">
        <v>-2453816</v>
      </c>
      <c r="H3108" s="1">
        <v>-4888467</v>
      </c>
    </row>
    <row r="3109" spans="1:8" x14ac:dyDescent="0.25">
      <c r="A3109" t="s">
        <v>8</v>
      </c>
      <c r="B3109" t="s">
        <v>9</v>
      </c>
      <c r="C3109">
        <v>235.07</v>
      </c>
      <c r="D3109">
        <f>-2453828 -4888496</f>
        <v>-7342324</v>
      </c>
      <c r="E3109" t="s">
        <v>10</v>
      </c>
      <c r="F3109" t="s">
        <v>11</v>
      </c>
      <c r="G3109" s="1">
        <v>-2453828</v>
      </c>
      <c r="H3109" s="1">
        <v>-4888496</v>
      </c>
    </row>
    <row r="3110" spans="1:8" x14ac:dyDescent="0.25">
      <c r="A3110" t="s">
        <v>8</v>
      </c>
      <c r="B3110" t="s">
        <v>9</v>
      </c>
      <c r="C3110">
        <v>235.08</v>
      </c>
      <c r="D3110">
        <f>-2453832 -4888512</f>
        <v>-7342344</v>
      </c>
      <c r="E3110" t="s">
        <v>10</v>
      </c>
      <c r="F3110" t="s">
        <v>11</v>
      </c>
      <c r="G3110" s="1">
        <v>-2453832</v>
      </c>
      <c r="H3110" s="1">
        <v>-4888512</v>
      </c>
    </row>
    <row r="3111" spans="1:8" x14ac:dyDescent="0.25">
      <c r="A3111" t="s">
        <v>8</v>
      </c>
      <c r="B3111" t="s">
        <v>9</v>
      </c>
      <c r="C3111">
        <v>235.09</v>
      </c>
      <c r="D3111">
        <f>-2453834 -4888531</f>
        <v>-7342365</v>
      </c>
      <c r="E3111" t="s">
        <v>10</v>
      </c>
      <c r="F3111" t="s">
        <v>11</v>
      </c>
      <c r="G3111" s="1">
        <v>-2453834</v>
      </c>
      <c r="H3111" s="1">
        <v>-4888531</v>
      </c>
    </row>
    <row r="3112" spans="1:8" x14ac:dyDescent="0.25">
      <c r="A3112" t="s">
        <v>8</v>
      </c>
      <c r="B3112" t="s">
        <v>9</v>
      </c>
      <c r="C3112">
        <v>235.1</v>
      </c>
      <c r="D3112">
        <f>-2453838 -4888552</f>
        <v>-7342390</v>
      </c>
      <c r="E3112" t="s">
        <v>10</v>
      </c>
      <c r="F3112" t="s">
        <v>11</v>
      </c>
      <c r="G3112" s="1">
        <v>-2453838</v>
      </c>
      <c r="H3112" s="1">
        <v>-4888552</v>
      </c>
    </row>
    <row r="3113" spans="1:8" x14ac:dyDescent="0.25">
      <c r="A3113" t="s">
        <v>8</v>
      </c>
      <c r="B3113" t="s">
        <v>9</v>
      </c>
      <c r="C3113">
        <v>235.11</v>
      </c>
      <c r="D3113">
        <f>-2453844 -4888625</f>
        <v>-7342469</v>
      </c>
      <c r="E3113" t="s">
        <v>10</v>
      </c>
      <c r="F3113" t="s">
        <v>11</v>
      </c>
      <c r="G3113" s="1">
        <v>-2453844</v>
      </c>
      <c r="H3113" s="1">
        <v>-4888625</v>
      </c>
    </row>
    <row r="3114" spans="1:8" x14ac:dyDescent="0.25">
      <c r="A3114" t="s">
        <v>8</v>
      </c>
      <c r="B3114" t="s">
        <v>9</v>
      </c>
      <c r="C3114">
        <v>235.12</v>
      </c>
      <c r="D3114">
        <f>-2453849 -4888645</f>
        <v>-7342494</v>
      </c>
      <c r="E3114" t="s">
        <v>10</v>
      </c>
      <c r="F3114" t="s">
        <v>11</v>
      </c>
      <c r="G3114" s="1">
        <v>-2453849</v>
      </c>
      <c r="H3114" s="1">
        <v>-4888645</v>
      </c>
    </row>
    <row r="3115" spans="1:8" x14ac:dyDescent="0.25">
      <c r="A3115" t="s">
        <v>8</v>
      </c>
      <c r="B3115" t="s">
        <v>9</v>
      </c>
      <c r="C3115">
        <v>235.13</v>
      </c>
      <c r="D3115">
        <f>-2453854 -4888659</f>
        <v>-7342513</v>
      </c>
      <c r="E3115" t="s">
        <v>10</v>
      </c>
      <c r="F3115" t="s">
        <v>11</v>
      </c>
      <c r="G3115" s="1">
        <v>-2453854</v>
      </c>
      <c r="H3115" s="1">
        <v>-4888659</v>
      </c>
    </row>
    <row r="3116" spans="1:8" x14ac:dyDescent="0.25">
      <c r="A3116" t="s">
        <v>8</v>
      </c>
      <c r="B3116" t="s">
        <v>9</v>
      </c>
      <c r="C3116">
        <v>235.14</v>
      </c>
      <c r="D3116">
        <f>-245386 -4888671</f>
        <v>-5134057</v>
      </c>
      <c r="E3116" t="s">
        <v>10</v>
      </c>
      <c r="F3116" t="s">
        <v>11</v>
      </c>
      <c r="G3116" s="1">
        <v>-245386</v>
      </c>
      <c r="H3116" s="1">
        <v>-4888671</v>
      </c>
    </row>
    <row r="3117" spans="1:8" x14ac:dyDescent="0.25">
      <c r="A3117" t="s">
        <v>8</v>
      </c>
      <c r="B3117" t="s">
        <v>9</v>
      </c>
      <c r="C3117">
        <v>235.15</v>
      </c>
      <c r="D3117">
        <f>-2453988 -4888854</f>
        <v>-7342842</v>
      </c>
      <c r="E3117" t="s">
        <v>10</v>
      </c>
      <c r="F3117" t="s">
        <v>11</v>
      </c>
      <c r="G3117" s="1">
        <v>-2453988</v>
      </c>
      <c r="H3117" s="1">
        <v>-4888854</v>
      </c>
    </row>
    <row r="3118" spans="1:8" x14ac:dyDescent="0.25">
      <c r="A3118" t="s">
        <v>8</v>
      </c>
      <c r="B3118" t="s">
        <v>9</v>
      </c>
      <c r="C3118">
        <v>235.16</v>
      </c>
      <c r="D3118">
        <f>-2454013 -4888901</f>
        <v>-7342914</v>
      </c>
      <c r="E3118" t="s">
        <v>10</v>
      </c>
      <c r="F3118" t="s">
        <v>11</v>
      </c>
      <c r="G3118" s="1">
        <v>-2454013</v>
      </c>
      <c r="H3118" s="1">
        <v>-4888901</v>
      </c>
    </row>
    <row r="3119" spans="1:8" x14ac:dyDescent="0.25">
      <c r="A3119" t="s">
        <v>8</v>
      </c>
      <c r="B3119" t="s">
        <v>9</v>
      </c>
      <c r="C3119">
        <v>235.17</v>
      </c>
      <c r="D3119">
        <f>-2454052 -4888988</f>
        <v>-7343040</v>
      </c>
      <c r="E3119" t="s">
        <v>10</v>
      </c>
      <c r="F3119" t="s">
        <v>11</v>
      </c>
      <c r="G3119" s="1">
        <v>-2454052</v>
      </c>
      <c r="H3119" s="1">
        <v>-4888988</v>
      </c>
    </row>
    <row r="3120" spans="1:8" x14ac:dyDescent="0.25">
      <c r="A3120" t="s">
        <v>8</v>
      </c>
      <c r="B3120" t="s">
        <v>9</v>
      </c>
      <c r="C3120">
        <v>235.18</v>
      </c>
      <c r="D3120">
        <f>-2454062 -4889007</f>
        <v>-7343069</v>
      </c>
      <c r="E3120" t="s">
        <v>10</v>
      </c>
      <c r="F3120" t="s">
        <v>11</v>
      </c>
      <c r="G3120" s="1">
        <v>-2454062</v>
      </c>
      <c r="H3120" s="1">
        <v>-4889007</v>
      </c>
    </row>
    <row r="3121" spans="1:8" x14ac:dyDescent="0.25">
      <c r="A3121" t="s">
        <v>8</v>
      </c>
      <c r="B3121" t="s">
        <v>9</v>
      </c>
      <c r="C3121">
        <v>235.19</v>
      </c>
      <c r="D3121">
        <f>-2454073 -4889022</f>
        <v>-7343095</v>
      </c>
      <c r="E3121" t="s">
        <v>10</v>
      </c>
      <c r="F3121" t="s">
        <v>11</v>
      </c>
      <c r="G3121" s="1">
        <v>-2454073</v>
      </c>
      <c r="H3121" s="1">
        <v>-4889022</v>
      </c>
    </row>
    <row r="3122" spans="1:8" x14ac:dyDescent="0.25">
      <c r="A3122" t="s">
        <v>8</v>
      </c>
      <c r="B3122" t="s">
        <v>9</v>
      </c>
      <c r="C3122">
        <v>235.2</v>
      </c>
      <c r="D3122">
        <f>-2454082 -4889028</f>
        <v>-7343110</v>
      </c>
      <c r="E3122" t="s">
        <v>10</v>
      </c>
      <c r="F3122" t="s">
        <v>11</v>
      </c>
      <c r="G3122" s="1">
        <v>-2454082</v>
      </c>
      <c r="H3122" s="1">
        <v>-4889028</v>
      </c>
    </row>
    <row r="3123" spans="1:8" x14ac:dyDescent="0.25">
      <c r="A3123" t="s">
        <v>8</v>
      </c>
      <c r="B3123" t="s">
        <v>9</v>
      </c>
      <c r="C3123">
        <v>235.21</v>
      </c>
      <c r="D3123">
        <f>-2454092 -4889032</f>
        <v>-7343124</v>
      </c>
      <c r="E3123" t="s">
        <v>10</v>
      </c>
      <c r="F3123" t="s">
        <v>11</v>
      </c>
      <c r="G3123" s="1">
        <v>-2454092</v>
      </c>
      <c r="H3123" s="1">
        <v>-4889032</v>
      </c>
    </row>
    <row r="3124" spans="1:8" x14ac:dyDescent="0.25">
      <c r="A3124" t="s">
        <v>8</v>
      </c>
      <c r="B3124" t="s">
        <v>9</v>
      </c>
      <c r="C3124">
        <v>235.22</v>
      </c>
      <c r="D3124">
        <f>-2454106 -4889036</f>
        <v>-7343142</v>
      </c>
      <c r="E3124" t="s">
        <v>10</v>
      </c>
      <c r="F3124" t="s">
        <v>11</v>
      </c>
      <c r="G3124" s="1">
        <v>-2454106</v>
      </c>
      <c r="H3124" s="1">
        <v>-4889036</v>
      </c>
    </row>
    <row r="3125" spans="1:8" x14ac:dyDescent="0.25">
      <c r="A3125" t="s">
        <v>8</v>
      </c>
      <c r="B3125" t="s">
        <v>9</v>
      </c>
      <c r="C3125">
        <v>235.23</v>
      </c>
      <c r="D3125">
        <f>-2454107 -4889036</f>
        <v>-7343143</v>
      </c>
      <c r="E3125" t="s">
        <v>10</v>
      </c>
      <c r="F3125" t="s">
        <v>11</v>
      </c>
      <c r="G3125" s="1">
        <v>-2454107</v>
      </c>
      <c r="H3125" s="1">
        <v>-4889036</v>
      </c>
    </row>
    <row r="3126" spans="1:8" x14ac:dyDescent="0.25">
      <c r="A3126" t="s">
        <v>8</v>
      </c>
      <c r="B3126" t="s">
        <v>9</v>
      </c>
      <c r="C3126">
        <v>235.24</v>
      </c>
      <c r="D3126">
        <f>-2454181 -4889056</f>
        <v>-7343237</v>
      </c>
      <c r="E3126" t="s">
        <v>10</v>
      </c>
      <c r="F3126" t="s">
        <v>11</v>
      </c>
      <c r="G3126" s="1">
        <v>-2454181</v>
      </c>
      <c r="H3126" s="1">
        <v>-4889056</v>
      </c>
    </row>
    <row r="3127" spans="1:8" x14ac:dyDescent="0.25">
      <c r="A3127" t="s">
        <v>8</v>
      </c>
      <c r="B3127" t="s">
        <v>9</v>
      </c>
      <c r="C3127">
        <v>235.25</v>
      </c>
      <c r="D3127">
        <f>-2454275 -4889085</f>
        <v>-7343360</v>
      </c>
      <c r="E3127" t="s">
        <v>10</v>
      </c>
      <c r="F3127" t="s">
        <v>11</v>
      </c>
      <c r="G3127" s="1">
        <v>-2454275</v>
      </c>
      <c r="H3127" s="1">
        <v>-4889085</v>
      </c>
    </row>
    <row r="3128" spans="1:8" x14ac:dyDescent="0.25">
      <c r="A3128" t="s">
        <v>8</v>
      </c>
      <c r="B3128" t="s">
        <v>9</v>
      </c>
      <c r="C3128">
        <v>235.26</v>
      </c>
      <c r="D3128">
        <f>-2454298 -4889096</f>
        <v>-7343394</v>
      </c>
      <c r="E3128" t="s">
        <v>10</v>
      </c>
      <c r="F3128" t="s">
        <v>11</v>
      </c>
      <c r="G3128" s="1">
        <v>-2454298</v>
      </c>
      <c r="H3128" s="1">
        <v>-4889096</v>
      </c>
    </row>
    <row r="3129" spans="1:8" x14ac:dyDescent="0.25">
      <c r="A3129" t="s">
        <v>8</v>
      </c>
      <c r="B3129" t="s">
        <v>9</v>
      </c>
      <c r="C3129">
        <v>235.27</v>
      </c>
      <c r="D3129">
        <f>-2454331 -4889115</f>
        <v>-7343446</v>
      </c>
      <c r="E3129" t="s">
        <v>10</v>
      </c>
      <c r="F3129" t="s">
        <v>11</v>
      </c>
      <c r="G3129" s="1">
        <v>-2454331</v>
      </c>
      <c r="H3129" s="1">
        <v>-4889115</v>
      </c>
    </row>
    <row r="3130" spans="1:8" x14ac:dyDescent="0.25">
      <c r="A3130" t="s">
        <v>8</v>
      </c>
      <c r="B3130" t="s">
        <v>9</v>
      </c>
      <c r="C3130">
        <v>235.28</v>
      </c>
      <c r="D3130">
        <f>-2454366 -4889131</f>
        <v>-7343497</v>
      </c>
      <c r="E3130" t="s">
        <v>10</v>
      </c>
      <c r="F3130" t="s">
        <v>11</v>
      </c>
      <c r="G3130" s="1">
        <v>-2454366</v>
      </c>
      <c r="H3130" s="1">
        <v>-4889131</v>
      </c>
    </row>
    <row r="3131" spans="1:8" x14ac:dyDescent="0.25">
      <c r="A3131" t="s">
        <v>8</v>
      </c>
      <c r="B3131" t="s">
        <v>9</v>
      </c>
      <c r="C3131">
        <v>235.29</v>
      </c>
      <c r="D3131">
        <f>-2454367 -4889131</f>
        <v>-7343498</v>
      </c>
      <c r="E3131" t="s">
        <v>10</v>
      </c>
      <c r="F3131" t="s">
        <v>11</v>
      </c>
      <c r="G3131" s="1">
        <v>-2454367</v>
      </c>
      <c r="H3131" s="1">
        <v>-4889131</v>
      </c>
    </row>
    <row r="3132" spans="1:8" x14ac:dyDescent="0.25">
      <c r="A3132" t="s">
        <v>8</v>
      </c>
      <c r="B3132" t="s">
        <v>9</v>
      </c>
      <c r="C3132">
        <v>235.3</v>
      </c>
      <c r="D3132">
        <f>-24544 -4889143</f>
        <v>-4913687</v>
      </c>
      <c r="E3132" t="s">
        <v>10</v>
      </c>
      <c r="F3132" t="s">
        <v>11</v>
      </c>
      <c r="G3132" s="1">
        <v>-24544</v>
      </c>
      <c r="H3132" s="1">
        <v>-4889143</v>
      </c>
    </row>
    <row r="3133" spans="1:8" x14ac:dyDescent="0.25">
      <c r="A3133" t="s">
        <v>8</v>
      </c>
      <c r="B3133" t="s">
        <v>9</v>
      </c>
      <c r="C3133">
        <v>235.31</v>
      </c>
      <c r="D3133">
        <f>-2454434 -488916</f>
        <v>-2943350</v>
      </c>
      <c r="E3133" t="s">
        <v>10</v>
      </c>
      <c r="F3133" t="s">
        <v>11</v>
      </c>
      <c r="G3133" s="1">
        <v>-2454434</v>
      </c>
      <c r="H3133" s="1">
        <v>-488916</v>
      </c>
    </row>
    <row r="3134" spans="1:8" x14ac:dyDescent="0.25">
      <c r="A3134" t="s">
        <v>8</v>
      </c>
      <c r="B3134" t="s">
        <v>9</v>
      </c>
      <c r="C3134">
        <v>235.32</v>
      </c>
      <c r="D3134">
        <f>-2454439 -4889165</f>
        <v>-7343604</v>
      </c>
      <c r="E3134" t="s">
        <v>10</v>
      </c>
      <c r="F3134" t="s">
        <v>11</v>
      </c>
      <c r="G3134" s="1">
        <v>-2454439</v>
      </c>
      <c r="H3134" s="1">
        <v>-4889165</v>
      </c>
    </row>
    <row r="3135" spans="1:8" x14ac:dyDescent="0.25">
      <c r="A3135" t="s">
        <v>8</v>
      </c>
      <c r="B3135" t="s">
        <v>9</v>
      </c>
      <c r="C3135">
        <v>235.33</v>
      </c>
      <c r="D3135">
        <f>-2454442 -488917</f>
        <v>-2943359</v>
      </c>
      <c r="E3135" t="s">
        <v>10</v>
      </c>
      <c r="F3135" t="s">
        <v>11</v>
      </c>
      <c r="G3135" s="1">
        <v>-2454442</v>
      </c>
      <c r="H3135" s="1">
        <v>-488917</v>
      </c>
    </row>
    <row r="3136" spans="1:8" x14ac:dyDescent="0.25">
      <c r="A3136" t="s">
        <v>8</v>
      </c>
      <c r="B3136" t="s">
        <v>9</v>
      </c>
      <c r="C3136">
        <v>235.34</v>
      </c>
      <c r="D3136">
        <f>-2454446 -488918</f>
        <v>-2943364</v>
      </c>
      <c r="E3136" t="s">
        <v>10</v>
      </c>
      <c r="F3136" t="s">
        <v>11</v>
      </c>
      <c r="G3136" s="1">
        <v>-2454446</v>
      </c>
      <c r="H3136" s="1">
        <v>-488918</v>
      </c>
    </row>
    <row r="3137" spans="1:8" x14ac:dyDescent="0.25">
      <c r="A3137" t="s">
        <v>8</v>
      </c>
      <c r="B3137" t="s">
        <v>9</v>
      </c>
      <c r="C3137">
        <v>235.35</v>
      </c>
      <c r="D3137">
        <f>-2454445 -4889193</f>
        <v>-7343638</v>
      </c>
      <c r="E3137" t="s">
        <v>10</v>
      </c>
      <c r="F3137" t="s">
        <v>11</v>
      </c>
      <c r="G3137" s="1">
        <v>-2454445</v>
      </c>
      <c r="H3137" s="1">
        <v>-4889193</v>
      </c>
    </row>
    <row r="3138" spans="1:8" x14ac:dyDescent="0.25">
      <c r="A3138" t="s">
        <v>8</v>
      </c>
      <c r="B3138" t="s">
        <v>9</v>
      </c>
      <c r="C3138">
        <v>235.36</v>
      </c>
      <c r="D3138">
        <f>-2454444 -4889195</f>
        <v>-7343639</v>
      </c>
      <c r="E3138" t="s">
        <v>10</v>
      </c>
      <c r="F3138" t="s">
        <v>11</v>
      </c>
      <c r="G3138" s="1">
        <v>-2454444</v>
      </c>
      <c r="H3138" s="1">
        <v>-4889195</v>
      </c>
    </row>
    <row r="3139" spans="1:8" x14ac:dyDescent="0.25">
      <c r="A3139" t="s">
        <v>8</v>
      </c>
      <c r="B3139" t="s">
        <v>9</v>
      </c>
      <c r="C3139">
        <v>235.37</v>
      </c>
      <c r="D3139">
        <f>-245444 -4889212</f>
        <v>-5134656</v>
      </c>
      <c r="E3139" t="s">
        <v>10</v>
      </c>
      <c r="F3139" t="s">
        <v>11</v>
      </c>
      <c r="G3139" s="1">
        <v>-245444</v>
      </c>
      <c r="H3139" s="1">
        <v>-4889212</v>
      </c>
    </row>
    <row r="3140" spans="1:8" x14ac:dyDescent="0.25">
      <c r="A3140" t="s">
        <v>8</v>
      </c>
      <c r="B3140" t="s">
        <v>9</v>
      </c>
      <c r="C3140">
        <v>235.38</v>
      </c>
      <c r="D3140">
        <f>-2454439 -4889214</f>
        <v>-7343653</v>
      </c>
      <c r="E3140" t="s">
        <v>10</v>
      </c>
      <c r="F3140" t="s">
        <v>11</v>
      </c>
      <c r="G3140" s="1">
        <v>-2454439</v>
      </c>
      <c r="H3140" s="1">
        <v>-4889214</v>
      </c>
    </row>
    <row r="3141" spans="1:8" x14ac:dyDescent="0.25">
      <c r="A3141" t="s">
        <v>8</v>
      </c>
      <c r="B3141" t="s">
        <v>9</v>
      </c>
      <c r="C3141">
        <v>235.39</v>
      </c>
      <c r="D3141">
        <f>-2454435 -4889233</f>
        <v>-7343668</v>
      </c>
      <c r="E3141" t="s">
        <v>10</v>
      </c>
      <c r="F3141" t="s">
        <v>11</v>
      </c>
      <c r="G3141" s="1">
        <v>-2454435</v>
      </c>
      <c r="H3141" s="1">
        <v>-4889233</v>
      </c>
    </row>
    <row r="3142" spans="1:8" x14ac:dyDescent="0.25">
      <c r="A3142" t="s">
        <v>8</v>
      </c>
      <c r="B3142" t="s">
        <v>9</v>
      </c>
      <c r="C3142">
        <v>235.4</v>
      </c>
      <c r="D3142">
        <f>-2454434 -4889247</f>
        <v>-7343681</v>
      </c>
      <c r="E3142" t="s">
        <v>10</v>
      </c>
      <c r="F3142" t="s">
        <v>11</v>
      </c>
      <c r="G3142" s="1">
        <v>-2454434</v>
      </c>
      <c r="H3142" s="1">
        <v>-4889247</v>
      </c>
    </row>
    <row r="3143" spans="1:8" x14ac:dyDescent="0.25">
      <c r="A3143" t="s">
        <v>8</v>
      </c>
      <c r="B3143" t="s">
        <v>9</v>
      </c>
      <c r="C3143">
        <v>235.41</v>
      </c>
      <c r="D3143">
        <f>-245444 -4889286</f>
        <v>-5134730</v>
      </c>
      <c r="E3143" t="s">
        <v>10</v>
      </c>
      <c r="F3143" t="s">
        <v>11</v>
      </c>
      <c r="G3143" s="1">
        <v>-245444</v>
      </c>
      <c r="H3143" s="1">
        <v>-4889286</v>
      </c>
    </row>
    <row r="3144" spans="1:8" x14ac:dyDescent="0.25">
      <c r="A3144" t="s">
        <v>8</v>
      </c>
      <c r="B3144" t="s">
        <v>9</v>
      </c>
      <c r="C3144">
        <v>235.42</v>
      </c>
      <c r="D3144">
        <f>-2454474 -4889387</f>
        <v>-7343861</v>
      </c>
      <c r="E3144" t="s">
        <v>10</v>
      </c>
      <c r="F3144" t="s">
        <v>11</v>
      </c>
      <c r="G3144" s="1">
        <v>-2454474</v>
      </c>
      <c r="H3144" s="1">
        <v>-4889387</v>
      </c>
    </row>
    <row r="3145" spans="1:8" x14ac:dyDescent="0.25">
      <c r="A3145" t="s">
        <v>8</v>
      </c>
      <c r="B3145" t="s">
        <v>9</v>
      </c>
      <c r="C3145">
        <v>235.43</v>
      </c>
      <c r="D3145">
        <f>-2454486 -4889432</f>
        <v>-7343918</v>
      </c>
      <c r="E3145" t="s">
        <v>10</v>
      </c>
      <c r="F3145" t="s">
        <v>11</v>
      </c>
      <c r="G3145" s="1">
        <v>-2454486</v>
      </c>
      <c r="H3145" s="1">
        <v>-4889432</v>
      </c>
    </row>
    <row r="3146" spans="1:8" x14ac:dyDescent="0.25">
      <c r="A3146" t="s">
        <v>8</v>
      </c>
      <c r="B3146" t="s">
        <v>9</v>
      </c>
      <c r="C3146">
        <v>235.44</v>
      </c>
      <c r="D3146">
        <f>-2454498 -4889469</f>
        <v>-7343967</v>
      </c>
      <c r="E3146" t="s">
        <v>10</v>
      </c>
      <c r="F3146" t="s">
        <v>11</v>
      </c>
      <c r="G3146" s="1">
        <v>-2454498</v>
      </c>
      <c r="H3146" s="1">
        <v>-4889469</v>
      </c>
    </row>
    <row r="3147" spans="1:8" x14ac:dyDescent="0.25">
      <c r="A3147" t="s">
        <v>8</v>
      </c>
      <c r="B3147" t="s">
        <v>9</v>
      </c>
      <c r="C3147">
        <v>235.45</v>
      </c>
      <c r="D3147">
        <f>-2454537 -4889559</f>
        <v>-7344096</v>
      </c>
      <c r="E3147" t="s">
        <v>10</v>
      </c>
      <c r="F3147" t="s">
        <v>11</v>
      </c>
      <c r="G3147" s="1">
        <v>-2454537</v>
      </c>
      <c r="H3147" s="1">
        <v>-4889559</v>
      </c>
    </row>
    <row r="3148" spans="1:8" x14ac:dyDescent="0.25">
      <c r="A3148" t="s">
        <v>8</v>
      </c>
      <c r="B3148" t="s">
        <v>9</v>
      </c>
      <c r="C3148">
        <v>235.46</v>
      </c>
      <c r="D3148">
        <f>-2454546 -4889575</f>
        <v>-7344121</v>
      </c>
      <c r="E3148" t="s">
        <v>10</v>
      </c>
      <c r="F3148" t="s">
        <v>11</v>
      </c>
      <c r="G3148" s="1">
        <v>-2454546</v>
      </c>
      <c r="H3148" s="1">
        <v>-4889575</v>
      </c>
    </row>
    <row r="3149" spans="1:8" x14ac:dyDescent="0.25">
      <c r="A3149" t="s">
        <v>8</v>
      </c>
      <c r="B3149" t="s">
        <v>9</v>
      </c>
      <c r="C3149">
        <v>235.47</v>
      </c>
      <c r="D3149">
        <f>-2454548 -4889581</f>
        <v>-7344129</v>
      </c>
      <c r="E3149" t="s">
        <v>10</v>
      </c>
      <c r="F3149" t="s">
        <v>11</v>
      </c>
      <c r="G3149" s="1">
        <v>-2454548</v>
      </c>
      <c r="H3149" s="1">
        <v>-4889581</v>
      </c>
    </row>
    <row r="3150" spans="1:8" x14ac:dyDescent="0.25">
      <c r="A3150" t="s">
        <v>8</v>
      </c>
      <c r="B3150" t="s">
        <v>9</v>
      </c>
      <c r="C3150">
        <v>235.48</v>
      </c>
      <c r="D3150">
        <f>-2454556 -4889592</f>
        <v>-7344148</v>
      </c>
      <c r="E3150" t="s">
        <v>10</v>
      </c>
      <c r="F3150" t="s">
        <v>11</v>
      </c>
      <c r="G3150" s="1">
        <v>-2454556</v>
      </c>
      <c r="H3150" s="1">
        <v>-4889592</v>
      </c>
    </row>
    <row r="3151" spans="1:8" x14ac:dyDescent="0.25">
      <c r="A3151" t="s">
        <v>8</v>
      </c>
      <c r="B3151" t="s">
        <v>9</v>
      </c>
      <c r="C3151">
        <v>235.49</v>
      </c>
      <c r="D3151">
        <f>-2454582 -4889621</f>
        <v>-7344203</v>
      </c>
      <c r="E3151" t="s">
        <v>10</v>
      </c>
      <c r="F3151" t="s">
        <v>11</v>
      </c>
      <c r="G3151" s="1">
        <v>-2454582</v>
      </c>
      <c r="H3151" s="1">
        <v>-4889621</v>
      </c>
    </row>
    <row r="3152" spans="1:8" x14ac:dyDescent="0.25">
      <c r="A3152" t="s">
        <v>8</v>
      </c>
      <c r="B3152" t="s">
        <v>9</v>
      </c>
      <c r="C3152">
        <v>235.5</v>
      </c>
      <c r="D3152">
        <f>-2454594 -4889638</f>
        <v>-7344232</v>
      </c>
      <c r="E3152" t="s">
        <v>10</v>
      </c>
      <c r="F3152" t="s">
        <v>11</v>
      </c>
      <c r="G3152" s="1">
        <v>-2454594</v>
      </c>
      <c r="H3152" s="1">
        <v>-4889638</v>
      </c>
    </row>
    <row r="3153" spans="1:8" x14ac:dyDescent="0.25">
      <c r="A3153" t="s">
        <v>8</v>
      </c>
      <c r="B3153" t="s">
        <v>9</v>
      </c>
      <c r="C3153">
        <v>235.51</v>
      </c>
      <c r="D3153">
        <f>-24546 -4889657</f>
        <v>-4914203</v>
      </c>
      <c r="E3153" t="s">
        <v>10</v>
      </c>
      <c r="F3153" t="s">
        <v>11</v>
      </c>
      <c r="G3153" s="1">
        <v>-24546</v>
      </c>
      <c r="H3153" s="1">
        <v>-4889657</v>
      </c>
    </row>
    <row r="3154" spans="1:8" x14ac:dyDescent="0.25">
      <c r="A3154" t="s">
        <v>8</v>
      </c>
      <c r="B3154" t="s">
        <v>9</v>
      </c>
      <c r="C3154">
        <v>235.52</v>
      </c>
      <c r="D3154">
        <f>-2454598 -4889673</f>
        <v>-7344271</v>
      </c>
      <c r="E3154" t="s">
        <v>10</v>
      </c>
      <c r="F3154" t="s">
        <v>11</v>
      </c>
      <c r="G3154" s="1">
        <v>-2454598</v>
      </c>
      <c r="H3154" s="1">
        <v>-4889673</v>
      </c>
    </row>
    <row r="3155" spans="1:8" x14ac:dyDescent="0.25">
      <c r="A3155" t="s">
        <v>8</v>
      </c>
      <c r="B3155" t="s">
        <v>9</v>
      </c>
      <c r="C3155">
        <v>235.53</v>
      </c>
      <c r="D3155">
        <f>-2454593 -4889688</f>
        <v>-7344281</v>
      </c>
      <c r="E3155" t="s">
        <v>10</v>
      </c>
      <c r="F3155" t="s">
        <v>11</v>
      </c>
      <c r="G3155" s="1">
        <v>-2454593</v>
      </c>
      <c r="H3155" s="1">
        <v>-4889688</v>
      </c>
    </row>
    <row r="3156" spans="1:8" x14ac:dyDescent="0.25">
      <c r="A3156" t="s">
        <v>8</v>
      </c>
      <c r="B3156" t="s">
        <v>9</v>
      </c>
      <c r="C3156">
        <v>235.54</v>
      </c>
      <c r="D3156">
        <f>-2454578 -488971</f>
        <v>-2943549</v>
      </c>
      <c r="E3156" t="s">
        <v>10</v>
      </c>
      <c r="F3156" t="s">
        <v>11</v>
      </c>
      <c r="G3156" s="1">
        <v>-2454578</v>
      </c>
      <c r="H3156" s="1">
        <v>-488971</v>
      </c>
    </row>
    <row r="3157" spans="1:8" x14ac:dyDescent="0.25">
      <c r="A3157" t="s">
        <v>8</v>
      </c>
      <c r="B3157" t="s">
        <v>9</v>
      </c>
      <c r="C3157">
        <v>235.55</v>
      </c>
      <c r="D3157">
        <f>-2454563 -4889725</f>
        <v>-7344288</v>
      </c>
      <c r="E3157" t="s">
        <v>10</v>
      </c>
      <c r="F3157" t="s">
        <v>11</v>
      </c>
      <c r="G3157" s="1">
        <v>-2454563</v>
      </c>
      <c r="H3157" s="1">
        <v>-4889725</v>
      </c>
    </row>
    <row r="3158" spans="1:8" x14ac:dyDescent="0.25">
      <c r="A3158" t="s">
        <v>8</v>
      </c>
      <c r="B3158" t="s">
        <v>9</v>
      </c>
      <c r="C3158">
        <v>235.56</v>
      </c>
      <c r="D3158">
        <f>-245452 -4889761</f>
        <v>-5135213</v>
      </c>
      <c r="E3158" t="s">
        <v>10</v>
      </c>
      <c r="F3158" t="s">
        <v>11</v>
      </c>
      <c r="G3158" s="1">
        <v>-245452</v>
      </c>
      <c r="H3158" s="1">
        <v>-4889761</v>
      </c>
    </row>
    <row r="3159" spans="1:8" x14ac:dyDescent="0.25">
      <c r="A3159" t="s">
        <v>8</v>
      </c>
      <c r="B3159" t="s">
        <v>9</v>
      </c>
      <c r="C3159">
        <v>235.57</v>
      </c>
      <c r="D3159">
        <f>-2454508 -4889769</f>
        <v>-7344277</v>
      </c>
      <c r="E3159" t="s">
        <v>10</v>
      </c>
      <c r="F3159" t="s">
        <v>11</v>
      </c>
      <c r="G3159" s="1">
        <v>-2454508</v>
      </c>
      <c r="H3159" s="1">
        <v>-4889769</v>
      </c>
    </row>
    <row r="3160" spans="1:8" x14ac:dyDescent="0.25">
      <c r="A3160" t="s">
        <v>8</v>
      </c>
      <c r="B3160" t="s">
        <v>9</v>
      </c>
      <c r="C3160">
        <v>235.58</v>
      </c>
      <c r="D3160">
        <f>-2454497 -4889774</f>
        <v>-7344271</v>
      </c>
      <c r="E3160" t="s">
        <v>10</v>
      </c>
      <c r="F3160" t="s">
        <v>11</v>
      </c>
      <c r="G3160" s="1">
        <v>-2454497</v>
      </c>
      <c r="H3160" s="1">
        <v>-4889774</v>
      </c>
    </row>
    <row r="3161" spans="1:8" x14ac:dyDescent="0.25">
      <c r="A3161" t="s">
        <v>8</v>
      </c>
      <c r="B3161" t="s">
        <v>9</v>
      </c>
      <c r="C3161">
        <v>235.59</v>
      </c>
      <c r="D3161">
        <f>-2454489 -4889776</f>
        <v>-7344265</v>
      </c>
      <c r="E3161" t="s">
        <v>10</v>
      </c>
      <c r="F3161" t="s">
        <v>11</v>
      </c>
      <c r="G3161" s="1">
        <v>-2454489</v>
      </c>
      <c r="H3161" s="1">
        <v>-4889776</v>
      </c>
    </row>
    <row r="3162" spans="1:8" x14ac:dyDescent="0.25">
      <c r="A3162" t="s">
        <v>8</v>
      </c>
      <c r="B3162" t="s">
        <v>9</v>
      </c>
      <c r="C3162">
        <v>235.6</v>
      </c>
      <c r="D3162">
        <f>-245445 -4889775</f>
        <v>-5135220</v>
      </c>
      <c r="E3162" t="s">
        <v>10</v>
      </c>
      <c r="F3162" t="s">
        <v>11</v>
      </c>
      <c r="G3162" s="1">
        <v>-245445</v>
      </c>
      <c r="H3162" s="1">
        <v>-4889775</v>
      </c>
    </row>
    <row r="3163" spans="1:8" x14ac:dyDescent="0.25">
      <c r="A3163" t="s">
        <v>8</v>
      </c>
      <c r="B3163" t="s">
        <v>9</v>
      </c>
      <c r="C3163">
        <v>235.61</v>
      </c>
      <c r="D3163">
        <f>-2454439 -4889777</f>
        <v>-7344216</v>
      </c>
      <c r="E3163" t="s">
        <v>10</v>
      </c>
      <c r="F3163" t="s">
        <v>11</v>
      </c>
      <c r="G3163" s="1">
        <v>-2454439</v>
      </c>
      <c r="H3163" s="1">
        <v>-4889777</v>
      </c>
    </row>
    <row r="3164" spans="1:8" x14ac:dyDescent="0.25">
      <c r="A3164" t="s">
        <v>8</v>
      </c>
      <c r="B3164" t="s">
        <v>9</v>
      </c>
      <c r="C3164">
        <v>235.62</v>
      </c>
      <c r="D3164">
        <f>-2454438 -4889778</f>
        <v>-7344216</v>
      </c>
      <c r="E3164" t="s">
        <v>10</v>
      </c>
      <c r="F3164" t="s">
        <v>11</v>
      </c>
      <c r="G3164" s="1">
        <v>-2454438</v>
      </c>
      <c r="H3164" s="1">
        <v>-4889778</v>
      </c>
    </row>
    <row r="3165" spans="1:8" x14ac:dyDescent="0.25">
      <c r="A3165" t="s">
        <v>8</v>
      </c>
      <c r="B3165" t="s">
        <v>9</v>
      </c>
      <c r="C3165">
        <v>235.63</v>
      </c>
      <c r="D3165">
        <f>-2454433 -4889781</f>
        <v>-7344214</v>
      </c>
      <c r="E3165" t="s">
        <v>10</v>
      </c>
      <c r="F3165" t="s">
        <v>11</v>
      </c>
      <c r="G3165" s="1">
        <v>-2454433</v>
      </c>
      <c r="H3165" s="1">
        <v>-4889781</v>
      </c>
    </row>
    <row r="3166" spans="1:8" x14ac:dyDescent="0.25">
      <c r="A3166" t="s">
        <v>8</v>
      </c>
      <c r="B3166" t="s">
        <v>9</v>
      </c>
      <c r="C3166">
        <v>235.64</v>
      </c>
      <c r="D3166">
        <f>-2454426 -4889793</f>
        <v>-7344219</v>
      </c>
      <c r="E3166" t="s">
        <v>10</v>
      </c>
      <c r="F3166" t="s">
        <v>11</v>
      </c>
      <c r="G3166" s="1">
        <v>-2454426</v>
      </c>
      <c r="H3166" s="1">
        <v>-4889793</v>
      </c>
    </row>
    <row r="3167" spans="1:8" x14ac:dyDescent="0.25">
      <c r="A3167" t="s">
        <v>8</v>
      </c>
      <c r="B3167" t="s">
        <v>9</v>
      </c>
      <c r="C3167">
        <v>235.65</v>
      </c>
      <c r="D3167">
        <f>-2454416 -4889819</f>
        <v>-7344235</v>
      </c>
      <c r="E3167" t="s">
        <v>10</v>
      </c>
      <c r="F3167" t="s">
        <v>11</v>
      </c>
      <c r="G3167" s="1">
        <v>-2454416</v>
      </c>
      <c r="H3167" s="1">
        <v>-4889819</v>
      </c>
    </row>
    <row r="3168" spans="1:8" x14ac:dyDescent="0.25">
      <c r="A3168" t="s">
        <v>8</v>
      </c>
      <c r="B3168" t="s">
        <v>9</v>
      </c>
      <c r="C3168">
        <v>235.66</v>
      </c>
      <c r="D3168">
        <f>-2454413 -4889829</f>
        <v>-7344242</v>
      </c>
      <c r="E3168" t="s">
        <v>10</v>
      </c>
      <c r="F3168" t="s">
        <v>11</v>
      </c>
      <c r="G3168" s="1">
        <v>-2454413</v>
      </c>
      <c r="H3168" s="1">
        <v>-4889829</v>
      </c>
    </row>
    <row r="3169" spans="1:8" x14ac:dyDescent="0.25">
      <c r="A3169" t="s">
        <v>8</v>
      </c>
      <c r="B3169" t="s">
        <v>9</v>
      </c>
      <c r="C3169">
        <v>235.67</v>
      </c>
      <c r="D3169">
        <f>-2454409 -4889837</f>
        <v>-7344246</v>
      </c>
      <c r="E3169" t="s">
        <v>10</v>
      </c>
      <c r="F3169" t="s">
        <v>11</v>
      </c>
      <c r="G3169" s="1">
        <v>-2454409</v>
      </c>
      <c r="H3169" s="1">
        <v>-4889837</v>
      </c>
    </row>
    <row r="3170" spans="1:8" x14ac:dyDescent="0.25">
      <c r="A3170" t="s">
        <v>8</v>
      </c>
      <c r="B3170" t="s">
        <v>9</v>
      </c>
      <c r="C3170">
        <v>235.68</v>
      </c>
      <c r="D3170">
        <f>-2454406 -4889847</f>
        <v>-7344253</v>
      </c>
      <c r="E3170" t="s">
        <v>10</v>
      </c>
      <c r="F3170" t="s">
        <v>11</v>
      </c>
      <c r="G3170" s="1">
        <v>-2454406</v>
      </c>
      <c r="H3170" s="1">
        <v>-4889847</v>
      </c>
    </row>
    <row r="3171" spans="1:8" x14ac:dyDescent="0.25">
      <c r="A3171" t="s">
        <v>8</v>
      </c>
      <c r="B3171" t="s">
        <v>9</v>
      </c>
      <c r="C3171">
        <v>235.69</v>
      </c>
      <c r="D3171">
        <f>-2454404 -4889857</f>
        <v>-7344261</v>
      </c>
      <c r="E3171" t="s">
        <v>10</v>
      </c>
      <c r="F3171" t="s">
        <v>11</v>
      </c>
      <c r="G3171" s="1">
        <v>-2454404</v>
      </c>
      <c r="H3171" s="1">
        <v>-4889857</v>
      </c>
    </row>
    <row r="3172" spans="1:8" x14ac:dyDescent="0.25">
      <c r="A3172" t="s">
        <v>8</v>
      </c>
      <c r="B3172" t="s">
        <v>9</v>
      </c>
      <c r="C3172">
        <v>235.7</v>
      </c>
      <c r="D3172">
        <f>-2454404 -4889864</f>
        <v>-7344268</v>
      </c>
      <c r="E3172" t="s">
        <v>10</v>
      </c>
      <c r="F3172" t="s">
        <v>11</v>
      </c>
      <c r="G3172" s="1">
        <v>-2454404</v>
      </c>
      <c r="H3172" s="1">
        <v>-4889864</v>
      </c>
    </row>
    <row r="3173" spans="1:8" x14ac:dyDescent="0.25">
      <c r="A3173" t="s">
        <v>8</v>
      </c>
      <c r="B3173" t="s">
        <v>9</v>
      </c>
      <c r="C3173">
        <v>235.71</v>
      </c>
      <c r="D3173">
        <f>-2454403 -4889872</f>
        <v>-7344275</v>
      </c>
      <c r="E3173" t="s">
        <v>10</v>
      </c>
      <c r="F3173" t="s">
        <v>11</v>
      </c>
      <c r="G3173" s="1">
        <v>-2454403</v>
      </c>
      <c r="H3173" s="1">
        <v>-4889872</v>
      </c>
    </row>
    <row r="3174" spans="1:8" x14ac:dyDescent="0.25">
      <c r="A3174" t="s">
        <v>8</v>
      </c>
      <c r="B3174" t="s">
        <v>9</v>
      </c>
      <c r="C3174">
        <v>235.72</v>
      </c>
      <c r="D3174">
        <f>-2454406 -4889889</f>
        <v>-7344295</v>
      </c>
      <c r="E3174" t="s">
        <v>10</v>
      </c>
      <c r="F3174" t="s">
        <v>11</v>
      </c>
      <c r="G3174" s="1">
        <v>-2454406</v>
      </c>
      <c r="H3174" s="1">
        <v>-4889889</v>
      </c>
    </row>
    <row r="3175" spans="1:8" x14ac:dyDescent="0.25">
      <c r="A3175" t="s">
        <v>8</v>
      </c>
      <c r="B3175" t="s">
        <v>9</v>
      </c>
      <c r="C3175">
        <v>235.73</v>
      </c>
      <c r="D3175">
        <f>-2454407 -4889909</f>
        <v>-7344316</v>
      </c>
      <c r="E3175" t="s">
        <v>10</v>
      </c>
      <c r="F3175" t="s">
        <v>11</v>
      </c>
      <c r="G3175" s="1">
        <v>-2454407</v>
      </c>
      <c r="H3175" s="1">
        <v>-4889909</v>
      </c>
    </row>
    <row r="3176" spans="1:8" x14ac:dyDescent="0.25">
      <c r="A3176" t="s">
        <v>8</v>
      </c>
      <c r="B3176" t="s">
        <v>9</v>
      </c>
      <c r="C3176">
        <v>235.74</v>
      </c>
      <c r="D3176">
        <f>-2454408 -4889913</f>
        <v>-7344321</v>
      </c>
      <c r="E3176" t="s">
        <v>10</v>
      </c>
      <c r="F3176" t="s">
        <v>11</v>
      </c>
      <c r="G3176" s="1">
        <v>-2454408</v>
      </c>
      <c r="H3176" s="1">
        <v>-4889913</v>
      </c>
    </row>
    <row r="3177" spans="1:8" x14ac:dyDescent="0.25">
      <c r="A3177" t="s">
        <v>8</v>
      </c>
      <c r="B3177" t="s">
        <v>9</v>
      </c>
      <c r="C3177">
        <v>235.75</v>
      </c>
      <c r="D3177">
        <f>-2454408 -4889935</f>
        <v>-7344343</v>
      </c>
      <c r="E3177" t="s">
        <v>10</v>
      </c>
      <c r="F3177" t="s">
        <v>11</v>
      </c>
      <c r="G3177" s="1">
        <v>-2454408</v>
      </c>
      <c r="H3177" s="1">
        <v>-4889935</v>
      </c>
    </row>
    <row r="3178" spans="1:8" x14ac:dyDescent="0.25">
      <c r="A3178" t="s">
        <v>8</v>
      </c>
      <c r="B3178" t="s">
        <v>9</v>
      </c>
      <c r="C3178">
        <v>235.76</v>
      </c>
      <c r="D3178">
        <f>-2454407 -4889949</f>
        <v>-7344356</v>
      </c>
      <c r="E3178" t="s">
        <v>10</v>
      </c>
      <c r="F3178" t="s">
        <v>11</v>
      </c>
      <c r="G3178" s="1">
        <v>-2454407</v>
      </c>
      <c r="H3178" s="1">
        <v>-4889949</v>
      </c>
    </row>
    <row r="3179" spans="1:8" x14ac:dyDescent="0.25">
      <c r="A3179" t="s">
        <v>8</v>
      </c>
      <c r="B3179" t="s">
        <v>9</v>
      </c>
      <c r="C3179">
        <v>235.77</v>
      </c>
      <c r="D3179">
        <f>-2454403 -4889974</f>
        <v>-7344377</v>
      </c>
      <c r="E3179" t="s">
        <v>10</v>
      </c>
      <c r="F3179" t="s">
        <v>11</v>
      </c>
      <c r="G3179" s="1">
        <v>-2454403</v>
      </c>
      <c r="H3179" s="1">
        <v>-4889974</v>
      </c>
    </row>
    <row r="3180" spans="1:8" x14ac:dyDescent="0.25">
      <c r="A3180" t="s">
        <v>8</v>
      </c>
      <c r="B3180" t="s">
        <v>9</v>
      </c>
      <c r="C3180">
        <v>235.78</v>
      </c>
      <c r="D3180">
        <f>-2454399 -4889987</f>
        <v>-7344386</v>
      </c>
      <c r="E3180" t="s">
        <v>10</v>
      </c>
      <c r="F3180" t="s">
        <v>11</v>
      </c>
      <c r="G3180" s="1">
        <v>-2454399</v>
      </c>
      <c r="H3180" s="1">
        <v>-4889987</v>
      </c>
    </row>
    <row r="3181" spans="1:8" x14ac:dyDescent="0.25">
      <c r="A3181" t="s">
        <v>8</v>
      </c>
      <c r="B3181" t="s">
        <v>9</v>
      </c>
      <c r="C3181">
        <v>235.79</v>
      </c>
      <c r="D3181">
        <f>-2454398 -4889989</f>
        <v>-7344387</v>
      </c>
      <c r="E3181" t="s">
        <v>10</v>
      </c>
      <c r="F3181" t="s">
        <v>11</v>
      </c>
      <c r="G3181" s="1">
        <v>-2454398</v>
      </c>
      <c r="H3181" s="1">
        <v>-4889989</v>
      </c>
    </row>
    <row r="3182" spans="1:8" x14ac:dyDescent="0.25">
      <c r="A3182" t="s">
        <v>8</v>
      </c>
      <c r="B3182" t="s">
        <v>9</v>
      </c>
      <c r="C3182">
        <v>235.8</v>
      </c>
      <c r="D3182">
        <f>-2454395 -4890003</f>
        <v>-7344398</v>
      </c>
      <c r="E3182" t="s">
        <v>10</v>
      </c>
      <c r="F3182" t="s">
        <v>11</v>
      </c>
      <c r="G3182" s="1">
        <v>-2454395</v>
      </c>
      <c r="H3182" s="1">
        <v>-4890003</v>
      </c>
    </row>
    <row r="3183" spans="1:8" x14ac:dyDescent="0.25">
      <c r="A3183" t="s">
        <v>8</v>
      </c>
      <c r="B3183" t="s">
        <v>9</v>
      </c>
      <c r="C3183">
        <v>235.81</v>
      </c>
      <c r="D3183">
        <f>-2454382 -4890034</f>
        <v>-7344416</v>
      </c>
      <c r="E3183" t="s">
        <v>10</v>
      </c>
      <c r="F3183" t="s">
        <v>11</v>
      </c>
      <c r="G3183" s="1">
        <v>-2454382</v>
      </c>
      <c r="H3183" s="1">
        <v>-4890034</v>
      </c>
    </row>
    <row r="3184" spans="1:8" x14ac:dyDescent="0.25">
      <c r="A3184" t="s">
        <v>8</v>
      </c>
      <c r="B3184" t="s">
        <v>9</v>
      </c>
      <c r="C3184">
        <v>235.82</v>
      </c>
      <c r="D3184">
        <f>-2454375 -4890047</f>
        <v>-7344422</v>
      </c>
      <c r="E3184" t="s">
        <v>10</v>
      </c>
      <c r="F3184" t="s">
        <v>11</v>
      </c>
      <c r="G3184" s="1">
        <v>-2454375</v>
      </c>
      <c r="H3184" s="1">
        <v>-4890047</v>
      </c>
    </row>
    <row r="3185" spans="1:8" x14ac:dyDescent="0.25">
      <c r="A3185" t="s">
        <v>8</v>
      </c>
      <c r="B3185" t="s">
        <v>9</v>
      </c>
      <c r="C3185">
        <v>235.83</v>
      </c>
      <c r="D3185">
        <f>-2454367 -4890075</f>
        <v>-7344442</v>
      </c>
      <c r="E3185" t="s">
        <v>10</v>
      </c>
      <c r="F3185" t="s">
        <v>11</v>
      </c>
      <c r="G3185" s="1">
        <v>-2454367</v>
      </c>
      <c r="H3185" s="1">
        <v>-4890075</v>
      </c>
    </row>
    <row r="3186" spans="1:8" x14ac:dyDescent="0.25">
      <c r="A3186" t="s">
        <v>8</v>
      </c>
      <c r="B3186" t="s">
        <v>9</v>
      </c>
      <c r="C3186">
        <v>235.84</v>
      </c>
      <c r="D3186">
        <f>-2454362 -4890118</f>
        <v>-7344480</v>
      </c>
      <c r="E3186" t="s">
        <v>10</v>
      </c>
      <c r="F3186" t="s">
        <v>11</v>
      </c>
      <c r="G3186" s="1">
        <v>-2454362</v>
      </c>
      <c r="H3186" s="1">
        <v>-4890118</v>
      </c>
    </row>
    <row r="3187" spans="1:8" x14ac:dyDescent="0.25">
      <c r="A3187" t="s">
        <v>8</v>
      </c>
      <c r="B3187" t="s">
        <v>9</v>
      </c>
      <c r="C3187">
        <v>235.85</v>
      </c>
      <c r="D3187">
        <f>-2454361 -4890119</f>
        <v>-7344480</v>
      </c>
      <c r="E3187" t="s">
        <v>10</v>
      </c>
      <c r="F3187" t="s">
        <v>11</v>
      </c>
      <c r="G3187" s="1">
        <v>-2454361</v>
      </c>
      <c r="H3187" s="1">
        <v>-4890119</v>
      </c>
    </row>
    <row r="3188" spans="1:8" x14ac:dyDescent="0.25">
      <c r="A3188" t="s">
        <v>8</v>
      </c>
      <c r="B3188" t="s">
        <v>9</v>
      </c>
      <c r="C3188">
        <v>235.86</v>
      </c>
      <c r="D3188">
        <f>-2454359 -4890151</f>
        <v>-7344510</v>
      </c>
      <c r="E3188" t="s">
        <v>10</v>
      </c>
      <c r="F3188" t="s">
        <v>11</v>
      </c>
      <c r="G3188" s="1">
        <v>-2454359</v>
      </c>
      <c r="H3188" s="1">
        <v>-4890151</v>
      </c>
    </row>
    <row r="3189" spans="1:8" x14ac:dyDescent="0.25">
      <c r="A3189" t="s">
        <v>8</v>
      </c>
      <c r="B3189" t="s">
        <v>9</v>
      </c>
      <c r="C3189">
        <v>235.87</v>
      </c>
      <c r="D3189">
        <f>-2454363 -4890195</f>
        <v>-7344558</v>
      </c>
      <c r="E3189" t="s">
        <v>10</v>
      </c>
      <c r="F3189" t="s">
        <v>11</v>
      </c>
      <c r="G3189" s="1">
        <v>-2454363</v>
      </c>
      <c r="H3189" s="1">
        <v>-4890195</v>
      </c>
    </row>
    <row r="3190" spans="1:8" x14ac:dyDescent="0.25">
      <c r="A3190" t="s">
        <v>8</v>
      </c>
      <c r="B3190" t="s">
        <v>9</v>
      </c>
      <c r="C3190">
        <v>235.88</v>
      </c>
      <c r="D3190">
        <f>-2454373 -4890249</f>
        <v>-7344622</v>
      </c>
      <c r="E3190" t="s">
        <v>10</v>
      </c>
      <c r="F3190" t="s">
        <v>11</v>
      </c>
      <c r="G3190" s="1">
        <v>-2454373</v>
      </c>
      <c r="H3190" s="1">
        <v>-4890249</v>
      </c>
    </row>
    <row r="3191" spans="1:8" x14ac:dyDescent="0.25">
      <c r="A3191" t="s">
        <v>8</v>
      </c>
      <c r="B3191" t="s">
        <v>9</v>
      </c>
      <c r="C3191">
        <v>235.89</v>
      </c>
      <c r="D3191">
        <f>-2454373 -4890277</f>
        <v>-7344650</v>
      </c>
      <c r="E3191" t="s">
        <v>10</v>
      </c>
      <c r="F3191" t="s">
        <v>11</v>
      </c>
      <c r="G3191" s="1">
        <v>-2454373</v>
      </c>
      <c r="H3191" s="1">
        <v>-4890277</v>
      </c>
    </row>
    <row r="3192" spans="1:8" x14ac:dyDescent="0.25">
      <c r="A3192" t="s">
        <v>8</v>
      </c>
      <c r="B3192" t="s">
        <v>9</v>
      </c>
      <c r="C3192">
        <v>235.9</v>
      </c>
      <c r="D3192">
        <f>-2454372 -4890286</f>
        <v>-7344658</v>
      </c>
      <c r="E3192" t="s">
        <v>10</v>
      </c>
      <c r="F3192" t="s">
        <v>11</v>
      </c>
      <c r="G3192" s="1">
        <v>-2454372</v>
      </c>
      <c r="H3192" s="1">
        <v>-4890286</v>
      </c>
    </row>
    <row r="3193" spans="1:8" x14ac:dyDescent="0.25">
      <c r="A3193" t="s">
        <v>8</v>
      </c>
      <c r="B3193" t="s">
        <v>9</v>
      </c>
      <c r="C3193">
        <v>235.91</v>
      </c>
      <c r="D3193">
        <f>-2454369 -4890298</f>
        <v>-7344667</v>
      </c>
      <c r="E3193" t="s">
        <v>10</v>
      </c>
      <c r="F3193" t="s">
        <v>11</v>
      </c>
      <c r="G3193" s="1">
        <v>-2454369</v>
      </c>
      <c r="H3193" s="1">
        <v>-4890298</v>
      </c>
    </row>
    <row r="3194" spans="1:8" x14ac:dyDescent="0.25">
      <c r="A3194" t="s">
        <v>8</v>
      </c>
      <c r="B3194" t="s">
        <v>9</v>
      </c>
      <c r="C3194">
        <v>235.92</v>
      </c>
      <c r="D3194">
        <f>-2454362 -4890316</f>
        <v>-7344678</v>
      </c>
      <c r="E3194" t="s">
        <v>10</v>
      </c>
      <c r="F3194" t="s">
        <v>11</v>
      </c>
      <c r="G3194" s="1">
        <v>-2454362</v>
      </c>
      <c r="H3194" s="1">
        <v>-4890316</v>
      </c>
    </row>
    <row r="3195" spans="1:8" x14ac:dyDescent="0.25">
      <c r="A3195" t="s">
        <v>8</v>
      </c>
      <c r="B3195" t="s">
        <v>9</v>
      </c>
      <c r="C3195">
        <v>235.93</v>
      </c>
      <c r="D3195">
        <f>-2454355 -489033</f>
        <v>-2943388</v>
      </c>
      <c r="E3195" t="s">
        <v>10</v>
      </c>
      <c r="F3195" t="s">
        <v>11</v>
      </c>
      <c r="G3195" s="1">
        <v>-2454355</v>
      </c>
      <c r="H3195" s="1">
        <v>-489033</v>
      </c>
    </row>
    <row r="3196" spans="1:8" x14ac:dyDescent="0.25">
      <c r="A3196" t="s">
        <v>8</v>
      </c>
      <c r="B3196" t="s">
        <v>9</v>
      </c>
      <c r="C3196">
        <v>235.94</v>
      </c>
      <c r="D3196">
        <f>-2454353 -4890336</f>
        <v>-7344689</v>
      </c>
      <c r="E3196" t="s">
        <v>10</v>
      </c>
      <c r="F3196" t="s">
        <v>11</v>
      </c>
      <c r="G3196" s="1">
        <v>-2454353</v>
      </c>
      <c r="H3196" s="1">
        <v>-4890336</v>
      </c>
    </row>
    <row r="3197" spans="1:8" x14ac:dyDescent="0.25">
      <c r="A3197" t="s">
        <v>8</v>
      </c>
      <c r="B3197" t="s">
        <v>9</v>
      </c>
      <c r="C3197">
        <v>235.95</v>
      </c>
      <c r="D3197">
        <f>-2454341 -4890358</f>
        <v>-7344699</v>
      </c>
      <c r="E3197" t="s">
        <v>10</v>
      </c>
      <c r="F3197" t="s">
        <v>11</v>
      </c>
      <c r="G3197" s="1">
        <v>-2454341</v>
      </c>
      <c r="H3197" s="1">
        <v>-4890358</v>
      </c>
    </row>
    <row r="3198" spans="1:8" x14ac:dyDescent="0.25">
      <c r="A3198" t="s">
        <v>8</v>
      </c>
      <c r="B3198" t="s">
        <v>9</v>
      </c>
      <c r="C3198">
        <v>235.96</v>
      </c>
      <c r="D3198">
        <f>-2454323 -4890398</f>
        <v>-7344721</v>
      </c>
      <c r="E3198" t="s">
        <v>10</v>
      </c>
      <c r="F3198" t="s">
        <v>11</v>
      </c>
      <c r="G3198" s="1">
        <v>-2454323</v>
      </c>
      <c r="H3198" s="1">
        <v>-4890398</v>
      </c>
    </row>
    <row r="3199" spans="1:8" x14ac:dyDescent="0.25">
      <c r="A3199" t="s">
        <v>8</v>
      </c>
      <c r="B3199" t="s">
        <v>9</v>
      </c>
      <c r="C3199">
        <v>235.97</v>
      </c>
      <c r="D3199">
        <f>-2454317 -4890408</f>
        <v>-7344725</v>
      </c>
      <c r="E3199" t="s">
        <v>10</v>
      </c>
      <c r="F3199" t="s">
        <v>11</v>
      </c>
      <c r="G3199" s="1">
        <v>-2454317</v>
      </c>
      <c r="H3199" s="1">
        <v>-4890408</v>
      </c>
    </row>
    <row r="3200" spans="1:8" x14ac:dyDescent="0.25">
      <c r="A3200" t="s">
        <v>8</v>
      </c>
      <c r="B3200" t="s">
        <v>9</v>
      </c>
      <c r="C3200">
        <v>235.98</v>
      </c>
      <c r="D3200">
        <f>-2454312 -489042</f>
        <v>-2943354</v>
      </c>
      <c r="E3200" t="s">
        <v>10</v>
      </c>
      <c r="F3200" t="s">
        <v>11</v>
      </c>
      <c r="G3200" s="1">
        <v>-2454312</v>
      </c>
      <c r="H3200" s="1">
        <v>-489042</v>
      </c>
    </row>
    <row r="3201" spans="1:8" x14ac:dyDescent="0.25">
      <c r="A3201" t="s">
        <v>8</v>
      </c>
      <c r="B3201" t="s">
        <v>9</v>
      </c>
      <c r="C3201">
        <v>235.99</v>
      </c>
      <c r="D3201">
        <f>-2454299 -4890439</f>
        <v>-7344738</v>
      </c>
      <c r="E3201" t="s">
        <v>10</v>
      </c>
      <c r="F3201" t="s">
        <v>11</v>
      </c>
      <c r="G3201" s="1">
        <v>-2454299</v>
      </c>
      <c r="H3201" s="1">
        <v>-4890439</v>
      </c>
    </row>
    <row r="3202" spans="1:8" x14ac:dyDescent="0.25">
      <c r="A3202" t="s">
        <v>8</v>
      </c>
      <c r="B3202" t="s">
        <v>9</v>
      </c>
      <c r="C3202">
        <v>236</v>
      </c>
      <c r="D3202">
        <f>-245429 -4890447</f>
        <v>-5135876</v>
      </c>
      <c r="E3202" t="s">
        <v>10</v>
      </c>
      <c r="F3202" t="s">
        <v>11</v>
      </c>
      <c r="G3202" s="1">
        <v>-245429</v>
      </c>
      <c r="H3202" s="1">
        <v>-4890447</v>
      </c>
    </row>
    <row r="3203" spans="1:8" x14ac:dyDescent="0.25">
      <c r="A3203" t="s">
        <v>8</v>
      </c>
      <c r="B3203" t="s">
        <v>9</v>
      </c>
      <c r="C3203">
        <v>236.01</v>
      </c>
      <c r="D3203">
        <f>-2454274 -4890459</f>
        <v>-7344733</v>
      </c>
      <c r="E3203" t="s">
        <v>10</v>
      </c>
      <c r="F3203" t="s">
        <v>11</v>
      </c>
      <c r="G3203" s="1">
        <v>-2454274</v>
      </c>
      <c r="H3203" s="1">
        <v>-4890459</v>
      </c>
    </row>
    <row r="3204" spans="1:8" x14ac:dyDescent="0.25">
      <c r="A3204" t="s">
        <v>8</v>
      </c>
      <c r="B3204" t="s">
        <v>9</v>
      </c>
      <c r="C3204">
        <v>236.02</v>
      </c>
      <c r="D3204">
        <f>-2454271 -4890462</f>
        <v>-7344733</v>
      </c>
      <c r="E3204" t="s">
        <v>10</v>
      </c>
      <c r="F3204" t="s">
        <v>11</v>
      </c>
      <c r="G3204" s="1">
        <v>-2454271</v>
      </c>
      <c r="H3204" s="1">
        <v>-4890462</v>
      </c>
    </row>
    <row r="3205" spans="1:8" x14ac:dyDescent="0.25">
      <c r="A3205" t="s">
        <v>8</v>
      </c>
      <c r="B3205" t="s">
        <v>9</v>
      </c>
      <c r="C3205">
        <v>236.03</v>
      </c>
      <c r="D3205">
        <f>-2454263 -4890467</f>
        <v>-7344730</v>
      </c>
      <c r="E3205" t="s">
        <v>10</v>
      </c>
      <c r="F3205" t="s">
        <v>11</v>
      </c>
      <c r="G3205" s="1">
        <v>-2454263</v>
      </c>
      <c r="H3205" s="1">
        <v>-4890467</v>
      </c>
    </row>
    <row r="3206" spans="1:8" x14ac:dyDescent="0.25">
      <c r="A3206" t="s">
        <v>8</v>
      </c>
      <c r="B3206" t="s">
        <v>9</v>
      </c>
      <c r="C3206">
        <v>236.04</v>
      </c>
      <c r="D3206">
        <f>-2454255 -4890478</f>
        <v>-7344733</v>
      </c>
      <c r="E3206" t="s">
        <v>10</v>
      </c>
      <c r="F3206" t="s">
        <v>11</v>
      </c>
      <c r="G3206" s="1">
        <v>-2454255</v>
      </c>
      <c r="H3206" s="1">
        <v>-4890478</v>
      </c>
    </row>
    <row r="3207" spans="1:8" x14ac:dyDescent="0.25">
      <c r="A3207" t="s">
        <v>8</v>
      </c>
      <c r="B3207" t="s">
        <v>9</v>
      </c>
      <c r="C3207">
        <v>236.05</v>
      </c>
      <c r="D3207">
        <f>-2454254 -4890482</f>
        <v>-7344736</v>
      </c>
      <c r="E3207" t="s">
        <v>10</v>
      </c>
      <c r="F3207" t="s">
        <v>11</v>
      </c>
      <c r="G3207" s="1">
        <v>-2454254</v>
      </c>
      <c r="H3207" s="1">
        <v>-4890482</v>
      </c>
    </row>
    <row r="3208" spans="1:8" x14ac:dyDescent="0.25">
      <c r="A3208" t="s">
        <v>8</v>
      </c>
      <c r="B3208" t="s">
        <v>9</v>
      </c>
      <c r="C3208">
        <v>236.06</v>
      </c>
      <c r="D3208">
        <f>-2454252 -4890486</f>
        <v>-7344738</v>
      </c>
      <c r="E3208" t="s">
        <v>10</v>
      </c>
      <c r="F3208" t="s">
        <v>11</v>
      </c>
      <c r="G3208" s="1">
        <v>-2454252</v>
      </c>
      <c r="H3208" s="1">
        <v>-4890486</v>
      </c>
    </row>
    <row r="3209" spans="1:8" x14ac:dyDescent="0.25">
      <c r="A3209" t="s">
        <v>8</v>
      </c>
      <c r="B3209" t="s">
        <v>9</v>
      </c>
      <c r="C3209">
        <v>236.07</v>
      </c>
      <c r="D3209">
        <f>-2454241 -4890518</f>
        <v>-7344759</v>
      </c>
      <c r="E3209" t="s">
        <v>10</v>
      </c>
      <c r="F3209" t="s">
        <v>11</v>
      </c>
      <c r="G3209" s="1">
        <v>-2454241</v>
      </c>
      <c r="H3209" s="1">
        <v>-4890518</v>
      </c>
    </row>
    <row r="3210" spans="1:8" x14ac:dyDescent="0.25">
      <c r="A3210" t="s">
        <v>8</v>
      </c>
      <c r="B3210" t="s">
        <v>9</v>
      </c>
      <c r="C3210">
        <v>236.08</v>
      </c>
      <c r="D3210">
        <f>-2454241 -4890519</f>
        <v>-7344760</v>
      </c>
      <c r="E3210" t="s">
        <v>10</v>
      </c>
      <c r="F3210" t="s">
        <v>11</v>
      </c>
      <c r="G3210" s="1">
        <v>-2454241</v>
      </c>
      <c r="H3210" s="1">
        <v>-4890519</v>
      </c>
    </row>
    <row r="3211" spans="1:8" x14ac:dyDescent="0.25">
      <c r="A3211" t="s">
        <v>8</v>
      </c>
      <c r="B3211" t="s">
        <v>9</v>
      </c>
      <c r="C3211">
        <v>236.09</v>
      </c>
      <c r="D3211">
        <f>-2454234 -4890529</f>
        <v>-7344763</v>
      </c>
      <c r="E3211" t="s">
        <v>10</v>
      </c>
      <c r="F3211" t="s">
        <v>11</v>
      </c>
      <c r="G3211" s="1">
        <v>-2454234</v>
      </c>
      <c r="H3211" s="1">
        <v>-4890529</v>
      </c>
    </row>
    <row r="3212" spans="1:8" x14ac:dyDescent="0.25">
      <c r="A3212" t="s">
        <v>8</v>
      </c>
      <c r="B3212" t="s">
        <v>9</v>
      </c>
      <c r="C3212">
        <v>236.1</v>
      </c>
      <c r="D3212">
        <f>-2454209 -4890548</f>
        <v>-7344757</v>
      </c>
      <c r="E3212" t="s">
        <v>10</v>
      </c>
      <c r="F3212" t="s">
        <v>11</v>
      </c>
      <c r="G3212" s="1">
        <v>-2454209</v>
      </c>
      <c r="H3212" s="1">
        <v>-4890548</v>
      </c>
    </row>
    <row r="3213" spans="1:8" x14ac:dyDescent="0.25">
      <c r="A3213" t="s">
        <v>8</v>
      </c>
      <c r="B3213" t="s">
        <v>9</v>
      </c>
      <c r="C3213">
        <v>236.11</v>
      </c>
      <c r="D3213">
        <f>-2454194 -4890562</f>
        <v>-7344756</v>
      </c>
      <c r="E3213" t="s">
        <v>10</v>
      </c>
      <c r="F3213" t="s">
        <v>11</v>
      </c>
      <c r="G3213" s="1">
        <v>-2454194</v>
      </c>
      <c r="H3213" s="1">
        <v>-4890562</v>
      </c>
    </row>
    <row r="3214" spans="1:8" x14ac:dyDescent="0.25">
      <c r="A3214" t="s">
        <v>8</v>
      </c>
      <c r="B3214" t="s">
        <v>9</v>
      </c>
      <c r="C3214">
        <v>236.12</v>
      </c>
      <c r="D3214">
        <f>-2454177 -4890581</f>
        <v>-7344758</v>
      </c>
      <c r="E3214" t="s">
        <v>10</v>
      </c>
      <c r="F3214" t="s">
        <v>11</v>
      </c>
      <c r="G3214" s="1">
        <v>-2454177</v>
      </c>
      <c r="H3214" s="1">
        <v>-4890581</v>
      </c>
    </row>
    <row r="3215" spans="1:8" x14ac:dyDescent="0.25">
      <c r="A3215" t="s">
        <v>8</v>
      </c>
      <c r="B3215" t="s">
        <v>9</v>
      </c>
      <c r="C3215">
        <v>236.13</v>
      </c>
      <c r="D3215">
        <f>-2454164 -4890593</f>
        <v>-7344757</v>
      </c>
      <c r="E3215" t="s">
        <v>10</v>
      </c>
      <c r="F3215" t="s">
        <v>11</v>
      </c>
      <c r="G3215" s="1">
        <v>-2454164</v>
      </c>
      <c r="H3215" s="1">
        <v>-4890593</v>
      </c>
    </row>
    <row r="3216" spans="1:8" x14ac:dyDescent="0.25">
      <c r="A3216" t="s">
        <v>8</v>
      </c>
      <c r="B3216" t="s">
        <v>9</v>
      </c>
      <c r="C3216">
        <v>236.14</v>
      </c>
      <c r="D3216">
        <f>-2454151 -4890611</f>
        <v>-7344762</v>
      </c>
      <c r="E3216" t="s">
        <v>10</v>
      </c>
      <c r="F3216" t="s">
        <v>11</v>
      </c>
      <c r="G3216" s="1">
        <v>-2454151</v>
      </c>
      <c r="H3216" s="1">
        <v>-4890611</v>
      </c>
    </row>
    <row r="3217" spans="1:8" x14ac:dyDescent="0.25">
      <c r="A3217" t="s">
        <v>8</v>
      </c>
      <c r="B3217" t="s">
        <v>9</v>
      </c>
      <c r="C3217">
        <v>236.15</v>
      </c>
      <c r="D3217">
        <f>-2454142 -4890628</f>
        <v>-7344770</v>
      </c>
      <c r="E3217" t="s">
        <v>10</v>
      </c>
      <c r="F3217" t="s">
        <v>11</v>
      </c>
      <c r="G3217" s="1">
        <v>-2454142</v>
      </c>
      <c r="H3217" s="1">
        <v>-4890628</v>
      </c>
    </row>
    <row r="3218" spans="1:8" x14ac:dyDescent="0.25">
      <c r="A3218" t="s">
        <v>8</v>
      </c>
      <c r="B3218" t="s">
        <v>9</v>
      </c>
      <c r="C3218">
        <v>236.16</v>
      </c>
      <c r="D3218">
        <f>-2454142 -489063</f>
        <v>-2943205</v>
      </c>
      <c r="E3218" t="s">
        <v>10</v>
      </c>
      <c r="F3218" t="s">
        <v>11</v>
      </c>
      <c r="G3218" s="1">
        <v>-2454142</v>
      </c>
      <c r="H3218" s="1">
        <v>-489063</v>
      </c>
    </row>
    <row r="3219" spans="1:8" x14ac:dyDescent="0.25">
      <c r="A3219" t="s">
        <v>8</v>
      </c>
      <c r="B3219" t="s">
        <v>9</v>
      </c>
      <c r="C3219">
        <v>236.17</v>
      </c>
      <c r="D3219">
        <f>-2454137 -4890644</f>
        <v>-7344781</v>
      </c>
      <c r="E3219" t="s">
        <v>10</v>
      </c>
      <c r="F3219" t="s">
        <v>11</v>
      </c>
      <c r="G3219" s="1">
        <v>-2454137</v>
      </c>
      <c r="H3219" s="1">
        <v>-4890644</v>
      </c>
    </row>
    <row r="3220" spans="1:8" x14ac:dyDescent="0.25">
      <c r="A3220" t="s">
        <v>8</v>
      </c>
      <c r="B3220" t="s">
        <v>9</v>
      </c>
      <c r="C3220">
        <v>236.18</v>
      </c>
      <c r="D3220">
        <f>-2454135 -489066</f>
        <v>-2943201</v>
      </c>
      <c r="E3220" t="s">
        <v>10</v>
      </c>
      <c r="F3220" t="s">
        <v>11</v>
      </c>
      <c r="G3220" s="1">
        <v>-2454135</v>
      </c>
      <c r="H3220" s="1">
        <v>-489066</v>
      </c>
    </row>
    <row r="3221" spans="1:8" x14ac:dyDescent="0.25">
      <c r="A3221" t="s">
        <v>8</v>
      </c>
      <c r="B3221" t="s">
        <v>9</v>
      </c>
      <c r="C3221">
        <v>236.19</v>
      </c>
      <c r="D3221">
        <f>-2454135 -4890677</f>
        <v>-7344812</v>
      </c>
      <c r="E3221" t="s">
        <v>10</v>
      </c>
      <c r="F3221" t="s">
        <v>11</v>
      </c>
      <c r="G3221" s="1">
        <v>-2454135</v>
      </c>
      <c r="H3221" s="1">
        <v>-4890677</v>
      </c>
    </row>
    <row r="3222" spans="1:8" x14ac:dyDescent="0.25">
      <c r="A3222" t="s">
        <v>8</v>
      </c>
      <c r="B3222" t="s">
        <v>9</v>
      </c>
      <c r="C3222">
        <v>236.2</v>
      </c>
      <c r="D3222">
        <f>-2454137 -4890692</f>
        <v>-7344829</v>
      </c>
      <c r="E3222" t="s">
        <v>10</v>
      </c>
      <c r="F3222" t="s">
        <v>11</v>
      </c>
      <c r="G3222" s="1">
        <v>-2454137</v>
      </c>
      <c r="H3222" s="1">
        <v>-4890692</v>
      </c>
    </row>
    <row r="3223" spans="1:8" x14ac:dyDescent="0.25">
      <c r="A3223" t="s">
        <v>8</v>
      </c>
      <c r="B3223" t="s">
        <v>9</v>
      </c>
      <c r="C3223">
        <v>236.21</v>
      </c>
      <c r="D3223">
        <f>-2454141 -4890706</f>
        <v>-7344847</v>
      </c>
      <c r="E3223" t="s">
        <v>10</v>
      </c>
      <c r="F3223" t="s">
        <v>11</v>
      </c>
      <c r="G3223" s="1">
        <v>-2454141</v>
      </c>
      <c r="H3223" s="1">
        <v>-4890706</v>
      </c>
    </row>
    <row r="3224" spans="1:8" x14ac:dyDescent="0.25">
      <c r="A3224" t="s">
        <v>8</v>
      </c>
      <c r="B3224" t="s">
        <v>9</v>
      </c>
      <c r="C3224">
        <v>236.22</v>
      </c>
      <c r="D3224">
        <f>-2454153 -4890722</f>
        <v>-7344875</v>
      </c>
      <c r="E3224" t="s">
        <v>10</v>
      </c>
      <c r="F3224" t="s">
        <v>11</v>
      </c>
      <c r="G3224" s="1">
        <v>-2454153</v>
      </c>
      <c r="H3224" s="1">
        <v>-4890722</v>
      </c>
    </row>
    <row r="3225" spans="1:8" x14ac:dyDescent="0.25">
      <c r="A3225" t="s">
        <v>8</v>
      </c>
      <c r="B3225" t="s">
        <v>9</v>
      </c>
      <c r="C3225">
        <v>236.23</v>
      </c>
      <c r="D3225">
        <f>-2454166 -4890733</f>
        <v>-7344899</v>
      </c>
      <c r="E3225" t="s">
        <v>10</v>
      </c>
      <c r="F3225" t="s">
        <v>11</v>
      </c>
      <c r="G3225" s="1">
        <v>-2454166</v>
      </c>
      <c r="H3225" s="1">
        <v>-4890733</v>
      </c>
    </row>
    <row r="3226" spans="1:8" x14ac:dyDescent="0.25">
      <c r="A3226" t="s">
        <v>8</v>
      </c>
      <c r="B3226" t="s">
        <v>9</v>
      </c>
      <c r="C3226">
        <v>236.24</v>
      </c>
      <c r="D3226">
        <f>-2454168 -4890734</f>
        <v>-7344902</v>
      </c>
      <c r="E3226" t="s">
        <v>10</v>
      </c>
      <c r="F3226" t="s">
        <v>11</v>
      </c>
      <c r="G3226" s="1">
        <v>-2454168</v>
      </c>
      <c r="H3226" s="1">
        <v>-4890734</v>
      </c>
    </row>
    <row r="3227" spans="1:8" x14ac:dyDescent="0.25">
      <c r="A3227" t="s">
        <v>8</v>
      </c>
      <c r="B3227" t="s">
        <v>9</v>
      </c>
      <c r="C3227">
        <v>236.25</v>
      </c>
      <c r="D3227">
        <f>-2454196 -4890756</f>
        <v>-7344952</v>
      </c>
      <c r="E3227" t="s">
        <v>10</v>
      </c>
      <c r="F3227" t="s">
        <v>11</v>
      </c>
      <c r="G3227" s="1">
        <v>-2454196</v>
      </c>
      <c r="H3227" s="1">
        <v>-4890756</v>
      </c>
    </row>
    <row r="3228" spans="1:8" x14ac:dyDescent="0.25">
      <c r="A3228" t="s">
        <v>8</v>
      </c>
      <c r="B3228" t="s">
        <v>9</v>
      </c>
      <c r="C3228">
        <v>236.26</v>
      </c>
      <c r="D3228">
        <f>-2454234 -4890801</f>
        <v>-7345035</v>
      </c>
      <c r="E3228" t="s">
        <v>10</v>
      </c>
      <c r="F3228" t="s">
        <v>11</v>
      </c>
      <c r="G3228" s="1">
        <v>-2454234</v>
      </c>
      <c r="H3228" s="1">
        <v>-4890801</v>
      </c>
    </row>
    <row r="3229" spans="1:8" x14ac:dyDescent="0.25">
      <c r="A3229" t="s">
        <v>8</v>
      </c>
      <c r="B3229" t="s">
        <v>9</v>
      </c>
      <c r="C3229">
        <v>236.27</v>
      </c>
      <c r="D3229">
        <f>-2454248 -4890812</f>
        <v>-7345060</v>
      </c>
      <c r="E3229" t="s">
        <v>10</v>
      </c>
      <c r="F3229" t="s">
        <v>11</v>
      </c>
      <c r="G3229" s="1">
        <v>-2454248</v>
      </c>
      <c r="H3229" s="1">
        <v>-4890812</v>
      </c>
    </row>
    <row r="3230" spans="1:8" x14ac:dyDescent="0.25">
      <c r="A3230" t="s">
        <v>8</v>
      </c>
      <c r="B3230" t="s">
        <v>9</v>
      </c>
      <c r="C3230">
        <v>236.28</v>
      </c>
      <c r="D3230">
        <f>-2454261 -4890817</f>
        <v>-7345078</v>
      </c>
      <c r="E3230" t="s">
        <v>10</v>
      </c>
      <c r="F3230" t="s">
        <v>11</v>
      </c>
      <c r="G3230" s="1">
        <v>-2454261</v>
      </c>
      <c r="H3230" s="1">
        <v>-4890817</v>
      </c>
    </row>
    <row r="3231" spans="1:8" x14ac:dyDescent="0.25">
      <c r="A3231" t="s">
        <v>8</v>
      </c>
      <c r="B3231" t="s">
        <v>9</v>
      </c>
      <c r="C3231">
        <v>236.29</v>
      </c>
      <c r="D3231">
        <f>-2454291 -4890818</f>
        <v>-7345109</v>
      </c>
      <c r="E3231" t="s">
        <v>10</v>
      </c>
      <c r="F3231" t="s">
        <v>11</v>
      </c>
      <c r="G3231" s="1">
        <v>-2454291</v>
      </c>
      <c r="H3231" s="1">
        <v>-4890818</v>
      </c>
    </row>
    <row r="3232" spans="1:8" x14ac:dyDescent="0.25">
      <c r="A3232" t="s">
        <v>8</v>
      </c>
      <c r="B3232" t="s">
        <v>9</v>
      </c>
      <c r="C3232">
        <v>236.3</v>
      </c>
      <c r="D3232">
        <f>-2454337 -4890815</f>
        <v>-7345152</v>
      </c>
      <c r="E3232" t="s">
        <v>10</v>
      </c>
      <c r="F3232" t="s">
        <v>11</v>
      </c>
      <c r="G3232" s="1">
        <v>-2454337</v>
      </c>
      <c r="H3232" s="1">
        <v>-4890815</v>
      </c>
    </row>
    <row r="3233" spans="1:8" x14ac:dyDescent="0.25">
      <c r="A3233" t="s">
        <v>8</v>
      </c>
      <c r="B3233" t="s">
        <v>9</v>
      </c>
      <c r="C3233">
        <v>236.31</v>
      </c>
      <c r="D3233">
        <f>-2454344 -4890816</f>
        <v>-7345160</v>
      </c>
      <c r="E3233" t="s">
        <v>10</v>
      </c>
      <c r="F3233" t="s">
        <v>11</v>
      </c>
      <c r="G3233" s="1">
        <v>-2454344</v>
      </c>
      <c r="H3233" s="1">
        <v>-4890816</v>
      </c>
    </row>
    <row r="3234" spans="1:8" x14ac:dyDescent="0.25">
      <c r="A3234" t="s">
        <v>8</v>
      </c>
      <c r="B3234" t="s">
        <v>9</v>
      </c>
      <c r="C3234">
        <v>236.32</v>
      </c>
      <c r="D3234">
        <f>-2454358 -4890821</f>
        <v>-7345179</v>
      </c>
      <c r="E3234" t="s">
        <v>10</v>
      </c>
      <c r="F3234" t="s">
        <v>11</v>
      </c>
      <c r="G3234" s="1">
        <v>-2454358</v>
      </c>
      <c r="H3234" s="1">
        <v>-4890821</v>
      </c>
    </row>
    <row r="3235" spans="1:8" x14ac:dyDescent="0.25">
      <c r="A3235" t="s">
        <v>8</v>
      </c>
      <c r="B3235" t="s">
        <v>9</v>
      </c>
      <c r="C3235">
        <v>236.33</v>
      </c>
      <c r="D3235">
        <f>-245438 -4890833</f>
        <v>-5136271</v>
      </c>
      <c r="E3235" t="s">
        <v>10</v>
      </c>
      <c r="F3235" t="s">
        <v>11</v>
      </c>
      <c r="G3235" s="1">
        <v>-245438</v>
      </c>
      <c r="H3235" s="1">
        <v>-4890833</v>
      </c>
    </row>
    <row r="3236" spans="1:8" x14ac:dyDescent="0.25">
      <c r="A3236" t="s">
        <v>8</v>
      </c>
      <c r="B3236" t="s">
        <v>9</v>
      </c>
      <c r="C3236">
        <v>236.34</v>
      </c>
      <c r="D3236">
        <f>-2454409 -4890864</f>
        <v>-7345273</v>
      </c>
      <c r="E3236" t="s">
        <v>10</v>
      </c>
      <c r="F3236" t="s">
        <v>11</v>
      </c>
      <c r="G3236" s="1">
        <v>-2454409</v>
      </c>
      <c r="H3236" s="1">
        <v>-4890864</v>
      </c>
    </row>
    <row r="3237" spans="1:8" x14ac:dyDescent="0.25">
      <c r="A3237" t="s">
        <v>8</v>
      </c>
      <c r="B3237" t="s">
        <v>9</v>
      </c>
      <c r="C3237">
        <v>236.35</v>
      </c>
      <c r="D3237">
        <f>-2454414 -4890874</f>
        <v>-7345288</v>
      </c>
      <c r="E3237" t="s">
        <v>10</v>
      </c>
      <c r="F3237" t="s">
        <v>11</v>
      </c>
      <c r="G3237" s="1">
        <v>-2454414</v>
      </c>
      <c r="H3237" s="1">
        <v>-4890874</v>
      </c>
    </row>
    <row r="3238" spans="1:8" x14ac:dyDescent="0.25">
      <c r="A3238" t="s">
        <v>8</v>
      </c>
      <c r="B3238" t="s">
        <v>9</v>
      </c>
      <c r="C3238">
        <v>236.36</v>
      </c>
      <c r="D3238">
        <f>-2454428 -4890889</f>
        <v>-7345317</v>
      </c>
      <c r="E3238" t="s">
        <v>10</v>
      </c>
      <c r="F3238" t="s">
        <v>11</v>
      </c>
      <c r="G3238" s="1">
        <v>-2454428</v>
      </c>
      <c r="H3238" s="1">
        <v>-4890889</v>
      </c>
    </row>
    <row r="3239" spans="1:8" x14ac:dyDescent="0.25">
      <c r="A3239" t="s">
        <v>8</v>
      </c>
      <c r="B3239" t="s">
        <v>9</v>
      </c>
      <c r="C3239">
        <v>236.37</v>
      </c>
      <c r="D3239">
        <f>-2454441 -4890896</f>
        <v>-7345337</v>
      </c>
      <c r="E3239" t="s">
        <v>10</v>
      </c>
      <c r="F3239" t="s">
        <v>11</v>
      </c>
      <c r="G3239" s="1">
        <v>-2454441</v>
      </c>
      <c r="H3239" s="1">
        <v>-4890896</v>
      </c>
    </row>
    <row r="3240" spans="1:8" x14ac:dyDescent="0.25">
      <c r="A3240" t="s">
        <v>8</v>
      </c>
      <c r="B3240" t="s">
        <v>9</v>
      </c>
      <c r="C3240">
        <v>236.38</v>
      </c>
      <c r="D3240">
        <f>-2454452 -4890898</f>
        <v>-7345350</v>
      </c>
      <c r="E3240" t="s">
        <v>10</v>
      </c>
      <c r="F3240" t="s">
        <v>11</v>
      </c>
      <c r="G3240" s="1">
        <v>-2454452</v>
      </c>
      <c r="H3240" s="1">
        <v>-4890898</v>
      </c>
    </row>
    <row r="3241" spans="1:8" x14ac:dyDescent="0.25">
      <c r="A3241" t="s">
        <v>8</v>
      </c>
      <c r="B3241" t="s">
        <v>9</v>
      </c>
      <c r="C3241">
        <v>236.39</v>
      </c>
      <c r="D3241">
        <f>-2454463 -4890896</f>
        <v>-7345359</v>
      </c>
      <c r="E3241" t="s">
        <v>10</v>
      </c>
      <c r="F3241" t="s">
        <v>11</v>
      </c>
      <c r="G3241" s="1">
        <v>-2454463</v>
      </c>
      <c r="H3241" s="1">
        <v>-4890896</v>
      </c>
    </row>
    <row r="3242" spans="1:8" x14ac:dyDescent="0.25">
      <c r="A3242" t="s">
        <v>8</v>
      </c>
      <c r="B3242" t="s">
        <v>9</v>
      </c>
      <c r="C3242">
        <v>236.4</v>
      </c>
      <c r="D3242">
        <f>-2454492 -4890886</f>
        <v>-7345378</v>
      </c>
      <c r="E3242" t="s">
        <v>10</v>
      </c>
      <c r="F3242" t="s">
        <v>11</v>
      </c>
      <c r="G3242" s="1">
        <v>-2454492</v>
      </c>
      <c r="H3242" s="1">
        <v>-4890886</v>
      </c>
    </row>
    <row r="3243" spans="1:8" x14ac:dyDescent="0.25">
      <c r="A3243" t="s">
        <v>8</v>
      </c>
      <c r="B3243" t="s">
        <v>9</v>
      </c>
      <c r="C3243">
        <v>236.41</v>
      </c>
      <c r="D3243">
        <f>-2454504 -4890885</f>
        <v>-7345389</v>
      </c>
      <c r="E3243" t="s">
        <v>10</v>
      </c>
      <c r="F3243" t="s">
        <v>11</v>
      </c>
      <c r="G3243" s="1">
        <v>-2454504</v>
      </c>
      <c r="H3243" s="1">
        <v>-4890885</v>
      </c>
    </row>
    <row r="3244" spans="1:8" x14ac:dyDescent="0.25">
      <c r="A3244" t="s">
        <v>8</v>
      </c>
      <c r="B3244" t="s">
        <v>9</v>
      </c>
      <c r="C3244">
        <v>236.42</v>
      </c>
      <c r="D3244">
        <f>-2454506 -4890886</f>
        <v>-7345392</v>
      </c>
      <c r="E3244" t="s">
        <v>10</v>
      </c>
      <c r="F3244" t="s">
        <v>11</v>
      </c>
      <c r="G3244" s="1">
        <v>-2454506</v>
      </c>
      <c r="H3244" s="1">
        <v>-4890886</v>
      </c>
    </row>
    <row r="3245" spans="1:8" x14ac:dyDescent="0.25">
      <c r="A3245" t="s">
        <v>8</v>
      </c>
      <c r="B3245" t="s">
        <v>9</v>
      </c>
      <c r="C3245">
        <v>236.43</v>
      </c>
      <c r="D3245">
        <f>-2454508 -4890886</f>
        <v>-7345394</v>
      </c>
      <c r="E3245" t="s">
        <v>10</v>
      </c>
      <c r="F3245" t="s">
        <v>11</v>
      </c>
      <c r="G3245" s="1">
        <v>-2454508</v>
      </c>
      <c r="H3245" s="1">
        <v>-4890886</v>
      </c>
    </row>
    <row r="3246" spans="1:8" x14ac:dyDescent="0.25">
      <c r="A3246" t="s">
        <v>8</v>
      </c>
      <c r="B3246" t="s">
        <v>9</v>
      </c>
      <c r="C3246">
        <v>236.44</v>
      </c>
      <c r="D3246">
        <f>-2454518 -4890893</f>
        <v>-7345411</v>
      </c>
      <c r="E3246" t="s">
        <v>10</v>
      </c>
      <c r="F3246" t="s">
        <v>11</v>
      </c>
      <c r="G3246" s="1">
        <v>-2454518</v>
      </c>
      <c r="H3246" s="1">
        <v>-4890893</v>
      </c>
    </row>
    <row r="3247" spans="1:8" x14ac:dyDescent="0.25">
      <c r="A3247" t="s">
        <v>8</v>
      </c>
      <c r="B3247" t="s">
        <v>9</v>
      </c>
      <c r="C3247">
        <v>236.45</v>
      </c>
      <c r="D3247">
        <f>-2454532 -4890899</f>
        <v>-7345431</v>
      </c>
      <c r="E3247" t="s">
        <v>10</v>
      </c>
      <c r="F3247" t="s">
        <v>11</v>
      </c>
      <c r="G3247" s="1">
        <v>-2454532</v>
      </c>
      <c r="H3247" s="1">
        <v>-4890899</v>
      </c>
    </row>
    <row r="3248" spans="1:8" x14ac:dyDescent="0.25">
      <c r="A3248" t="s">
        <v>8</v>
      </c>
      <c r="B3248" t="s">
        <v>9</v>
      </c>
      <c r="C3248">
        <v>236.46</v>
      </c>
      <c r="D3248">
        <f>-2454554 -4890913</f>
        <v>-7345467</v>
      </c>
      <c r="E3248" t="s">
        <v>10</v>
      </c>
      <c r="F3248" t="s">
        <v>11</v>
      </c>
      <c r="G3248" s="1">
        <v>-2454554</v>
      </c>
      <c r="H3248" s="1">
        <v>-4890913</v>
      </c>
    </row>
    <row r="3249" spans="1:8" x14ac:dyDescent="0.25">
      <c r="A3249" t="s">
        <v>8</v>
      </c>
      <c r="B3249" t="s">
        <v>9</v>
      </c>
      <c r="C3249">
        <v>236.47</v>
      </c>
      <c r="D3249">
        <f>-245462 -4890937</f>
        <v>-5136399</v>
      </c>
      <c r="E3249" t="s">
        <v>10</v>
      </c>
      <c r="F3249" t="s">
        <v>11</v>
      </c>
      <c r="G3249" s="1">
        <v>-245462</v>
      </c>
      <c r="H3249" s="1">
        <v>-4890937</v>
      </c>
    </row>
    <row r="3250" spans="1:8" x14ac:dyDescent="0.25">
      <c r="A3250" t="s">
        <v>8</v>
      </c>
      <c r="B3250" t="s">
        <v>9</v>
      </c>
      <c r="C3250">
        <v>236.48</v>
      </c>
      <c r="D3250">
        <f>-2454658 -4890947</f>
        <v>-7345605</v>
      </c>
      <c r="E3250" t="s">
        <v>10</v>
      </c>
      <c r="F3250" t="s">
        <v>11</v>
      </c>
      <c r="G3250" s="1">
        <v>-2454658</v>
      </c>
      <c r="H3250" s="1">
        <v>-4890947</v>
      </c>
    </row>
    <row r="3251" spans="1:8" x14ac:dyDescent="0.25">
      <c r="A3251" t="s">
        <v>8</v>
      </c>
      <c r="B3251" t="s">
        <v>9</v>
      </c>
      <c r="C3251">
        <v>236.49</v>
      </c>
      <c r="D3251">
        <f>-2454675 -4890953</f>
        <v>-7345628</v>
      </c>
      <c r="E3251" t="s">
        <v>10</v>
      </c>
      <c r="F3251" t="s">
        <v>11</v>
      </c>
      <c r="G3251" s="1">
        <v>-2454675</v>
      </c>
      <c r="H3251" s="1">
        <v>-4890953</v>
      </c>
    </row>
    <row r="3252" spans="1:8" x14ac:dyDescent="0.25">
      <c r="A3252" t="s">
        <v>8</v>
      </c>
      <c r="B3252" t="s">
        <v>9</v>
      </c>
      <c r="C3252">
        <v>236.5</v>
      </c>
      <c r="D3252">
        <f>-245468 -4890954</f>
        <v>-5136422</v>
      </c>
      <c r="E3252" t="s">
        <v>10</v>
      </c>
      <c r="F3252" t="s">
        <v>11</v>
      </c>
      <c r="G3252" s="1">
        <v>-245468</v>
      </c>
      <c r="H3252" s="1">
        <v>-4890954</v>
      </c>
    </row>
    <row r="3253" spans="1:8" x14ac:dyDescent="0.25">
      <c r="A3253" t="s">
        <v>8</v>
      </c>
      <c r="B3253" t="s">
        <v>9</v>
      </c>
      <c r="C3253">
        <v>236.51</v>
      </c>
      <c r="D3253">
        <f>-245469 -489096</f>
        <v>-734565</v>
      </c>
      <c r="E3253" t="s">
        <v>10</v>
      </c>
      <c r="F3253" t="s">
        <v>11</v>
      </c>
      <c r="G3253" s="1">
        <v>-245469</v>
      </c>
      <c r="H3253" s="1">
        <v>-489096</v>
      </c>
    </row>
    <row r="3254" spans="1:8" x14ac:dyDescent="0.25">
      <c r="A3254" t="s">
        <v>8</v>
      </c>
      <c r="B3254" t="s">
        <v>9</v>
      </c>
      <c r="C3254">
        <v>236.52</v>
      </c>
      <c r="D3254">
        <f>-2454701 -4890972</f>
        <v>-7345673</v>
      </c>
      <c r="E3254" t="s">
        <v>10</v>
      </c>
      <c r="F3254" t="s">
        <v>11</v>
      </c>
      <c r="G3254" s="1">
        <v>-2454701</v>
      </c>
      <c r="H3254" s="1">
        <v>-4890972</v>
      </c>
    </row>
    <row r="3255" spans="1:8" x14ac:dyDescent="0.25">
      <c r="A3255" t="s">
        <v>8</v>
      </c>
      <c r="B3255" t="s">
        <v>9</v>
      </c>
      <c r="C3255">
        <v>236.53</v>
      </c>
      <c r="D3255">
        <f>-2454702 -4890976</f>
        <v>-7345678</v>
      </c>
      <c r="E3255" t="s">
        <v>10</v>
      </c>
      <c r="F3255" t="s">
        <v>11</v>
      </c>
      <c r="G3255" s="1">
        <v>-2454702</v>
      </c>
      <c r="H3255" s="1">
        <v>-4890976</v>
      </c>
    </row>
    <row r="3256" spans="1:8" x14ac:dyDescent="0.25">
      <c r="A3256" t="s">
        <v>8</v>
      </c>
      <c r="B3256" t="s">
        <v>9</v>
      </c>
      <c r="C3256">
        <v>236.54</v>
      </c>
      <c r="D3256">
        <f>-2454704 -4890979</f>
        <v>-7345683</v>
      </c>
      <c r="E3256" t="s">
        <v>10</v>
      </c>
      <c r="F3256" t="s">
        <v>11</v>
      </c>
      <c r="G3256" s="1">
        <v>-2454704</v>
      </c>
      <c r="H3256" s="1">
        <v>-4890979</v>
      </c>
    </row>
    <row r="3257" spans="1:8" x14ac:dyDescent="0.25">
      <c r="A3257" t="s">
        <v>8</v>
      </c>
      <c r="B3257" t="s">
        <v>9</v>
      </c>
      <c r="C3257">
        <v>236.55</v>
      </c>
      <c r="D3257">
        <f>-2454706 -4890987</f>
        <v>-7345693</v>
      </c>
      <c r="E3257" t="s">
        <v>10</v>
      </c>
      <c r="F3257" t="s">
        <v>11</v>
      </c>
      <c r="G3257" s="1">
        <v>-2454706</v>
      </c>
      <c r="H3257" s="1">
        <v>-4890987</v>
      </c>
    </row>
    <row r="3258" spans="1:8" x14ac:dyDescent="0.25">
      <c r="A3258" t="s">
        <v>8</v>
      </c>
      <c r="B3258" t="s">
        <v>9</v>
      </c>
      <c r="C3258">
        <v>236.56</v>
      </c>
      <c r="D3258">
        <f>-2454709 -4890995</f>
        <v>-7345704</v>
      </c>
      <c r="E3258" t="s">
        <v>10</v>
      </c>
      <c r="F3258" t="s">
        <v>11</v>
      </c>
      <c r="G3258" s="1">
        <v>-2454709</v>
      </c>
      <c r="H3258" s="1">
        <v>-4890995</v>
      </c>
    </row>
    <row r="3259" spans="1:8" x14ac:dyDescent="0.25">
      <c r="A3259" t="s">
        <v>8</v>
      </c>
      <c r="B3259" t="s">
        <v>9</v>
      </c>
      <c r="C3259">
        <v>236.57</v>
      </c>
      <c r="D3259">
        <f>-245471 -4891002</f>
        <v>-5136473</v>
      </c>
      <c r="E3259" t="s">
        <v>10</v>
      </c>
      <c r="F3259" t="s">
        <v>11</v>
      </c>
      <c r="G3259" s="1">
        <v>-245471</v>
      </c>
      <c r="H3259" s="1">
        <v>-4891002</v>
      </c>
    </row>
    <row r="3260" spans="1:8" x14ac:dyDescent="0.25">
      <c r="A3260" t="s">
        <v>8</v>
      </c>
      <c r="B3260" t="s">
        <v>9</v>
      </c>
      <c r="C3260">
        <v>236.58</v>
      </c>
      <c r="D3260">
        <f>-2454712 -4891041</f>
        <v>-7345753</v>
      </c>
      <c r="E3260" t="s">
        <v>10</v>
      </c>
      <c r="F3260" t="s">
        <v>11</v>
      </c>
      <c r="G3260" s="1">
        <v>-2454712</v>
      </c>
      <c r="H3260" s="1">
        <v>-4891041</v>
      </c>
    </row>
    <row r="3261" spans="1:8" x14ac:dyDescent="0.25">
      <c r="A3261" t="s">
        <v>8</v>
      </c>
      <c r="B3261" t="s">
        <v>9</v>
      </c>
      <c r="C3261">
        <v>236.59</v>
      </c>
      <c r="D3261">
        <f>-2454708 -48911</f>
        <v>-2503619</v>
      </c>
      <c r="E3261" t="s">
        <v>10</v>
      </c>
      <c r="F3261" t="s">
        <v>11</v>
      </c>
      <c r="G3261" s="1">
        <v>-2454708</v>
      </c>
      <c r="H3261" s="1">
        <v>-48911</v>
      </c>
    </row>
    <row r="3262" spans="1:8" x14ac:dyDescent="0.25">
      <c r="A3262" t="s">
        <v>8</v>
      </c>
      <c r="B3262" t="s">
        <v>9</v>
      </c>
      <c r="C3262">
        <v>236.6</v>
      </c>
      <c r="D3262">
        <f>-245471 -4891141</f>
        <v>-5136612</v>
      </c>
      <c r="E3262" t="s">
        <v>10</v>
      </c>
      <c r="F3262" t="s">
        <v>11</v>
      </c>
      <c r="G3262" s="1">
        <v>-245471</v>
      </c>
      <c r="H3262" s="1">
        <v>-4891141</v>
      </c>
    </row>
    <row r="3263" spans="1:8" x14ac:dyDescent="0.25">
      <c r="A3263" t="s">
        <v>8</v>
      </c>
      <c r="B3263" t="s">
        <v>9</v>
      </c>
      <c r="C3263">
        <v>236.61</v>
      </c>
      <c r="D3263">
        <f>-2454715 -4891169</f>
        <v>-7345884</v>
      </c>
      <c r="E3263" t="s">
        <v>10</v>
      </c>
      <c r="F3263" t="s">
        <v>11</v>
      </c>
      <c r="G3263" s="1">
        <v>-2454715</v>
      </c>
      <c r="H3263" s="1">
        <v>-4891169</v>
      </c>
    </row>
    <row r="3264" spans="1:8" x14ac:dyDescent="0.25">
      <c r="A3264" t="s">
        <v>8</v>
      </c>
      <c r="B3264" t="s">
        <v>9</v>
      </c>
      <c r="C3264">
        <v>236.62</v>
      </c>
      <c r="D3264">
        <f>-245473 -489121</f>
        <v>-734594</v>
      </c>
      <c r="E3264" t="s">
        <v>10</v>
      </c>
      <c r="F3264" t="s">
        <v>11</v>
      </c>
      <c r="G3264" s="1">
        <v>-245473</v>
      </c>
      <c r="H3264" s="1">
        <v>-489121</v>
      </c>
    </row>
    <row r="3265" spans="1:8" x14ac:dyDescent="0.25">
      <c r="A3265" t="s">
        <v>8</v>
      </c>
      <c r="B3265" t="s">
        <v>9</v>
      </c>
      <c r="C3265">
        <v>236.63</v>
      </c>
      <c r="D3265">
        <f>-245473 -4891215</f>
        <v>-5136688</v>
      </c>
      <c r="E3265" t="s">
        <v>10</v>
      </c>
      <c r="F3265" t="s">
        <v>11</v>
      </c>
      <c r="G3265" s="1">
        <v>-245473</v>
      </c>
      <c r="H3265" s="1">
        <v>-4891215</v>
      </c>
    </row>
    <row r="3266" spans="1:8" x14ac:dyDescent="0.25">
      <c r="A3266" t="s">
        <v>8</v>
      </c>
      <c r="B3266" t="s">
        <v>9</v>
      </c>
      <c r="C3266">
        <v>236.64</v>
      </c>
      <c r="D3266">
        <f>-2454731 -4891221</f>
        <v>-7345952</v>
      </c>
      <c r="E3266" t="s">
        <v>10</v>
      </c>
      <c r="F3266" t="s">
        <v>11</v>
      </c>
      <c r="G3266" s="1">
        <v>-2454731</v>
      </c>
      <c r="H3266" s="1">
        <v>-4891221</v>
      </c>
    </row>
    <row r="3267" spans="1:8" x14ac:dyDescent="0.25">
      <c r="A3267" t="s">
        <v>8</v>
      </c>
      <c r="B3267" t="s">
        <v>9</v>
      </c>
      <c r="C3267">
        <v>236.65</v>
      </c>
      <c r="D3267">
        <f>-2454731 -489123</f>
        <v>-2943854</v>
      </c>
      <c r="E3267" t="s">
        <v>10</v>
      </c>
      <c r="F3267" t="s">
        <v>11</v>
      </c>
      <c r="G3267" s="1">
        <v>-2454731</v>
      </c>
      <c r="H3267" s="1">
        <v>-489123</v>
      </c>
    </row>
    <row r="3268" spans="1:8" x14ac:dyDescent="0.25">
      <c r="A3268" t="s">
        <v>8</v>
      </c>
      <c r="B3268" t="s">
        <v>9</v>
      </c>
      <c r="C3268">
        <v>236.66</v>
      </c>
      <c r="D3268">
        <f>-245472 -4891272</f>
        <v>-5136744</v>
      </c>
      <c r="E3268" t="s">
        <v>10</v>
      </c>
      <c r="F3268" t="s">
        <v>11</v>
      </c>
      <c r="G3268" s="1">
        <v>-245472</v>
      </c>
      <c r="H3268" s="1">
        <v>-4891272</v>
      </c>
    </row>
    <row r="3269" spans="1:8" x14ac:dyDescent="0.25">
      <c r="A3269" t="s">
        <v>8</v>
      </c>
      <c r="B3269" t="s">
        <v>9</v>
      </c>
      <c r="C3269">
        <v>236.67</v>
      </c>
      <c r="D3269">
        <f>-245472 -4891283</f>
        <v>-5136755</v>
      </c>
      <c r="E3269" t="s">
        <v>10</v>
      </c>
      <c r="F3269" t="s">
        <v>11</v>
      </c>
      <c r="G3269" s="1">
        <v>-245472</v>
      </c>
      <c r="H3269" s="1">
        <v>-4891283</v>
      </c>
    </row>
    <row r="3270" spans="1:8" x14ac:dyDescent="0.25">
      <c r="A3270" t="s">
        <v>8</v>
      </c>
      <c r="B3270" t="s">
        <v>9</v>
      </c>
      <c r="C3270">
        <v>236.68</v>
      </c>
      <c r="D3270">
        <f>-2454727 -4891318</f>
        <v>-7346045</v>
      </c>
      <c r="E3270" t="s">
        <v>10</v>
      </c>
      <c r="F3270" t="s">
        <v>11</v>
      </c>
      <c r="G3270" s="1">
        <v>-2454727</v>
      </c>
      <c r="H3270" s="1">
        <v>-4891318</v>
      </c>
    </row>
    <row r="3271" spans="1:8" x14ac:dyDescent="0.25">
      <c r="A3271" t="s">
        <v>8</v>
      </c>
      <c r="B3271" t="s">
        <v>9</v>
      </c>
      <c r="C3271">
        <v>236.69</v>
      </c>
      <c r="D3271">
        <f>-2454731 -4891328</f>
        <v>-7346059</v>
      </c>
      <c r="E3271" t="s">
        <v>10</v>
      </c>
      <c r="F3271" t="s">
        <v>11</v>
      </c>
      <c r="G3271" s="1">
        <v>-2454731</v>
      </c>
      <c r="H3271" s="1">
        <v>-4891328</v>
      </c>
    </row>
    <row r="3272" spans="1:8" x14ac:dyDescent="0.25">
      <c r="A3272" t="s">
        <v>8</v>
      </c>
      <c r="B3272" t="s">
        <v>9</v>
      </c>
      <c r="C3272">
        <v>236.7</v>
      </c>
      <c r="D3272">
        <f>-2454733 -4891336</f>
        <v>-7346069</v>
      </c>
      <c r="E3272" t="s">
        <v>10</v>
      </c>
      <c r="F3272" t="s">
        <v>11</v>
      </c>
      <c r="G3272" s="1">
        <v>-2454733</v>
      </c>
      <c r="H3272" s="1">
        <v>-4891336</v>
      </c>
    </row>
    <row r="3273" spans="1:8" x14ac:dyDescent="0.25">
      <c r="A3273" t="s">
        <v>8</v>
      </c>
      <c r="B3273" t="s">
        <v>9</v>
      </c>
      <c r="C3273">
        <v>236.71</v>
      </c>
      <c r="D3273">
        <f>-2454737 -4891347</f>
        <v>-7346084</v>
      </c>
      <c r="E3273" t="s">
        <v>10</v>
      </c>
      <c r="F3273" t="s">
        <v>11</v>
      </c>
      <c r="G3273" s="1">
        <v>-2454737</v>
      </c>
      <c r="H3273" s="1">
        <v>-4891347</v>
      </c>
    </row>
    <row r="3274" spans="1:8" x14ac:dyDescent="0.25">
      <c r="A3274" t="s">
        <v>8</v>
      </c>
      <c r="B3274" t="s">
        <v>9</v>
      </c>
      <c r="C3274">
        <v>236.72</v>
      </c>
      <c r="D3274">
        <f>-2454739 -4891355</f>
        <v>-7346094</v>
      </c>
      <c r="E3274" t="s">
        <v>10</v>
      </c>
      <c r="F3274" t="s">
        <v>11</v>
      </c>
      <c r="G3274" s="1">
        <v>-2454739</v>
      </c>
      <c r="H3274" s="1">
        <v>-4891355</v>
      </c>
    </row>
    <row r="3275" spans="1:8" x14ac:dyDescent="0.25">
      <c r="A3275" t="s">
        <v>8</v>
      </c>
      <c r="B3275" t="s">
        <v>9</v>
      </c>
      <c r="C3275">
        <v>236.73</v>
      </c>
      <c r="D3275">
        <f>-2454744 -4891368</f>
        <v>-7346112</v>
      </c>
      <c r="E3275" t="s">
        <v>10</v>
      </c>
      <c r="F3275" t="s">
        <v>11</v>
      </c>
      <c r="G3275" s="1">
        <v>-2454744</v>
      </c>
      <c r="H3275" s="1">
        <v>-4891368</v>
      </c>
    </row>
    <row r="3276" spans="1:8" x14ac:dyDescent="0.25">
      <c r="A3276" t="s">
        <v>8</v>
      </c>
      <c r="B3276" t="s">
        <v>9</v>
      </c>
      <c r="C3276">
        <v>236.74</v>
      </c>
      <c r="D3276">
        <f>-2454747 -4891387</f>
        <v>-7346134</v>
      </c>
      <c r="E3276" t="s">
        <v>10</v>
      </c>
      <c r="F3276" t="s">
        <v>11</v>
      </c>
      <c r="G3276" s="1">
        <v>-2454747</v>
      </c>
      <c r="H3276" s="1">
        <v>-4891387</v>
      </c>
    </row>
    <row r="3277" spans="1:8" x14ac:dyDescent="0.25">
      <c r="A3277" t="s">
        <v>8</v>
      </c>
      <c r="B3277" t="s">
        <v>9</v>
      </c>
      <c r="C3277">
        <v>236.75</v>
      </c>
      <c r="D3277">
        <f>-2454748 -4891406</f>
        <v>-7346154</v>
      </c>
      <c r="E3277" t="s">
        <v>10</v>
      </c>
      <c r="F3277" t="s">
        <v>11</v>
      </c>
      <c r="G3277" s="1">
        <v>-2454748</v>
      </c>
      <c r="H3277" s="1">
        <v>-4891406</v>
      </c>
    </row>
    <row r="3278" spans="1:8" x14ac:dyDescent="0.25">
      <c r="A3278" t="s">
        <v>8</v>
      </c>
      <c r="B3278" t="s">
        <v>9</v>
      </c>
      <c r="C3278">
        <v>236.76</v>
      </c>
      <c r="D3278">
        <f>-2454747 -4891413</f>
        <v>-7346160</v>
      </c>
      <c r="E3278" t="s">
        <v>10</v>
      </c>
      <c r="F3278" t="s">
        <v>11</v>
      </c>
      <c r="G3278" s="1">
        <v>-2454747</v>
      </c>
      <c r="H3278" s="1">
        <v>-4891413</v>
      </c>
    </row>
    <row r="3279" spans="1:8" x14ac:dyDescent="0.25">
      <c r="A3279" t="s">
        <v>8</v>
      </c>
      <c r="B3279" t="s">
        <v>9</v>
      </c>
      <c r="C3279">
        <v>236.77</v>
      </c>
      <c r="D3279">
        <f>-2454735 -4891442</f>
        <v>-7346177</v>
      </c>
      <c r="E3279" t="s">
        <v>10</v>
      </c>
      <c r="F3279" t="s">
        <v>11</v>
      </c>
      <c r="G3279" s="1">
        <v>-2454735</v>
      </c>
      <c r="H3279" s="1">
        <v>-4891442</v>
      </c>
    </row>
    <row r="3280" spans="1:8" x14ac:dyDescent="0.25">
      <c r="A3280" t="s">
        <v>8</v>
      </c>
      <c r="B3280" t="s">
        <v>9</v>
      </c>
      <c r="C3280">
        <v>236.78</v>
      </c>
      <c r="D3280">
        <f>-2454735 -4891443</f>
        <v>-7346178</v>
      </c>
      <c r="E3280" t="s">
        <v>10</v>
      </c>
      <c r="F3280" t="s">
        <v>11</v>
      </c>
      <c r="G3280" s="1">
        <v>-2454735</v>
      </c>
      <c r="H3280" s="1">
        <v>-4891443</v>
      </c>
    </row>
    <row r="3281" spans="1:8" x14ac:dyDescent="0.25">
      <c r="A3281" t="s">
        <v>8</v>
      </c>
      <c r="B3281" t="s">
        <v>9</v>
      </c>
      <c r="C3281">
        <v>236.79</v>
      </c>
      <c r="D3281">
        <f>-2454725 -4891459</f>
        <v>-7346184</v>
      </c>
      <c r="E3281" t="s">
        <v>10</v>
      </c>
      <c r="F3281" t="s">
        <v>11</v>
      </c>
      <c r="G3281" s="1">
        <v>-2454725</v>
      </c>
      <c r="H3281" s="1">
        <v>-4891459</v>
      </c>
    </row>
    <row r="3282" spans="1:8" x14ac:dyDescent="0.25">
      <c r="A3282" t="s">
        <v>8</v>
      </c>
      <c r="B3282" t="s">
        <v>9</v>
      </c>
      <c r="C3282">
        <v>236.8</v>
      </c>
      <c r="D3282">
        <f>-2454725 -489146</f>
        <v>-2943871</v>
      </c>
      <c r="E3282" t="s">
        <v>10</v>
      </c>
      <c r="F3282" t="s">
        <v>11</v>
      </c>
      <c r="G3282" s="1">
        <v>-2454725</v>
      </c>
      <c r="H3282" s="1">
        <v>-489146</v>
      </c>
    </row>
    <row r="3283" spans="1:8" x14ac:dyDescent="0.25">
      <c r="A3283" t="s">
        <v>8</v>
      </c>
      <c r="B3283" t="s">
        <v>9</v>
      </c>
      <c r="C3283">
        <v>236.81</v>
      </c>
      <c r="D3283">
        <f>-2454711 -4891486</f>
        <v>-7346197</v>
      </c>
      <c r="E3283" t="s">
        <v>10</v>
      </c>
      <c r="F3283" t="s">
        <v>11</v>
      </c>
      <c r="G3283" s="1">
        <v>-2454711</v>
      </c>
      <c r="H3283" s="1">
        <v>-4891486</v>
      </c>
    </row>
    <row r="3284" spans="1:8" x14ac:dyDescent="0.25">
      <c r="A3284" t="s">
        <v>8</v>
      </c>
      <c r="B3284" t="s">
        <v>9</v>
      </c>
      <c r="C3284">
        <v>236.82</v>
      </c>
      <c r="D3284">
        <f>-2454707 -4891499</f>
        <v>-7346206</v>
      </c>
      <c r="E3284" t="s">
        <v>10</v>
      </c>
      <c r="F3284" t="s">
        <v>11</v>
      </c>
      <c r="G3284" s="1">
        <v>-2454707</v>
      </c>
      <c r="H3284" s="1">
        <v>-4891499</v>
      </c>
    </row>
    <row r="3285" spans="1:8" x14ac:dyDescent="0.25">
      <c r="A3285" t="s">
        <v>8</v>
      </c>
      <c r="B3285" t="s">
        <v>9</v>
      </c>
      <c r="C3285">
        <v>236.83</v>
      </c>
      <c r="D3285">
        <f>-2454701 -4891513</f>
        <v>-7346214</v>
      </c>
      <c r="E3285" t="s">
        <v>10</v>
      </c>
      <c r="F3285" t="s">
        <v>11</v>
      </c>
      <c r="G3285" s="1">
        <v>-2454701</v>
      </c>
      <c r="H3285" s="1">
        <v>-4891513</v>
      </c>
    </row>
    <row r="3286" spans="1:8" x14ac:dyDescent="0.25">
      <c r="A3286" t="s">
        <v>8</v>
      </c>
      <c r="B3286" t="s">
        <v>9</v>
      </c>
      <c r="C3286">
        <v>236.84</v>
      </c>
      <c r="D3286">
        <f>-2454699 -4891535</f>
        <v>-7346234</v>
      </c>
      <c r="E3286" t="s">
        <v>10</v>
      </c>
      <c r="F3286" t="s">
        <v>11</v>
      </c>
      <c r="G3286" s="1">
        <v>-2454699</v>
      </c>
      <c r="H3286" s="1">
        <v>-4891535</v>
      </c>
    </row>
    <row r="3287" spans="1:8" x14ac:dyDescent="0.25">
      <c r="A3287" t="s">
        <v>8</v>
      </c>
      <c r="B3287" t="s">
        <v>9</v>
      </c>
      <c r="C3287">
        <v>236.85</v>
      </c>
      <c r="D3287">
        <f>-24547 -4891545</f>
        <v>-4916092</v>
      </c>
      <c r="E3287" t="s">
        <v>10</v>
      </c>
      <c r="F3287" t="s">
        <v>11</v>
      </c>
      <c r="G3287" s="1">
        <v>-24547</v>
      </c>
      <c r="H3287" s="1">
        <v>-4891545</v>
      </c>
    </row>
    <row r="3288" spans="1:8" x14ac:dyDescent="0.25">
      <c r="A3288" t="s">
        <v>8</v>
      </c>
      <c r="B3288" t="s">
        <v>9</v>
      </c>
      <c r="C3288">
        <v>236.86</v>
      </c>
      <c r="D3288">
        <f>-2454703 -4891552</f>
        <v>-7346255</v>
      </c>
      <c r="E3288" t="s">
        <v>10</v>
      </c>
      <c r="F3288" t="s">
        <v>11</v>
      </c>
      <c r="G3288" s="1">
        <v>-2454703</v>
      </c>
      <c r="H3288" s="1">
        <v>-4891552</v>
      </c>
    </row>
    <row r="3289" spans="1:8" x14ac:dyDescent="0.25">
      <c r="A3289" t="s">
        <v>8</v>
      </c>
      <c r="B3289" t="s">
        <v>9</v>
      </c>
      <c r="C3289">
        <v>236.87</v>
      </c>
      <c r="D3289">
        <f>-2454707 -4891559</f>
        <v>-7346266</v>
      </c>
      <c r="E3289" t="s">
        <v>10</v>
      </c>
      <c r="F3289" t="s">
        <v>11</v>
      </c>
      <c r="G3289" s="1">
        <v>-2454707</v>
      </c>
      <c r="H3289" s="1">
        <v>-4891559</v>
      </c>
    </row>
    <row r="3290" spans="1:8" x14ac:dyDescent="0.25">
      <c r="A3290" t="s">
        <v>8</v>
      </c>
      <c r="B3290" t="s">
        <v>9</v>
      </c>
      <c r="C3290">
        <v>236.88</v>
      </c>
      <c r="D3290">
        <f>-2454732 -4891579</f>
        <v>-7346311</v>
      </c>
      <c r="E3290" t="s">
        <v>10</v>
      </c>
      <c r="F3290" t="s">
        <v>11</v>
      </c>
      <c r="G3290" s="1">
        <v>-2454732</v>
      </c>
      <c r="H3290" s="1">
        <v>-4891579</v>
      </c>
    </row>
    <row r="3291" spans="1:8" x14ac:dyDescent="0.25">
      <c r="A3291" t="s">
        <v>8</v>
      </c>
      <c r="B3291" t="s">
        <v>9</v>
      </c>
      <c r="C3291">
        <v>236.89</v>
      </c>
      <c r="D3291">
        <f>-245476 -4891598</f>
        <v>-5137074</v>
      </c>
      <c r="E3291" t="s">
        <v>10</v>
      </c>
      <c r="F3291" t="s">
        <v>11</v>
      </c>
      <c r="G3291" s="1">
        <v>-245476</v>
      </c>
      <c r="H3291" s="1">
        <v>-4891598</v>
      </c>
    </row>
    <row r="3292" spans="1:8" x14ac:dyDescent="0.25">
      <c r="A3292" t="s">
        <v>8</v>
      </c>
      <c r="B3292" t="s">
        <v>9</v>
      </c>
      <c r="C3292">
        <v>236.9</v>
      </c>
      <c r="D3292">
        <f>-2454769 -4891606</f>
        <v>-7346375</v>
      </c>
      <c r="E3292" t="s">
        <v>10</v>
      </c>
      <c r="F3292" t="s">
        <v>11</v>
      </c>
      <c r="G3292" s="1">
        <v>-2454769</v>
      </c>
      <c r="H3292" s="1">
        <v>-4891606</v>
      </c>
    </row>
    <row r="3293" spans="1:8" x14ac:dyDescent="0.25">
      <c r="A3293" t="s">
        <v>8</v>
      </c>
      <c r="B3293" t="s">
        <v>9</v>
      </c>
      <c r="C3293">
        <v>236.91</v>
      </c>
      <c r="D3293">
        <f>-2454777 -4891616</f>
        <v>-7346393</v>
      </c>
      <c r="E3293" t="s">
        <v>10</v>
      </c>
      <c r="F3293" t="s">
        <v>11</v>
      </c>
      <c r="G3293" s="1">
        <v>-2454777</v>
      </c>
      <c r="H3293" s="1">
        <v>-4891616</v>
      </c>
    </row>
    <row r="3294" spans="1:8" x14ac:dyDescent="0.25">
      <c r="A3294" t="s">
        <v>8</v>
      </c>
      <c r="B3294" t="s">
        <v>9</v>
      </c>
      <c r="C3294">
        <v>236.92</v>
      </c>
      <c r="D3294">
        <f>-2454782 -4891625</f>
        <v>-7346407</v>
      </c>
      <c r="E3294" t="s">
        <v>10</v>
      </c>
      <c r="F3294" t="s">
        <v>11</v>
      </c>
      <c r="G3294" s="1">
        <v>-2454782</v>
      </c>
      <c r="H3294" s="1">
        <v>-4891625</v>
      </c>
    </row>
    <row r="3295" spans="1:8" x14ac:dyDescent="0.25">
      <c r="A3295" t="s">
        <v>8</v>
      </c>
      <c r="B3295" t="s">
        <v>9</v>
      </c>
      <c r="C3295">
        <v>236.93</v>
      </c>
      <c r="D3295">
        <f>-2454784 -4891635</f>
        <v>-7346419</v>
      </c>
      <c r="E3295" t="s">
        <v>10</v>
      </c>
      <c r="F3295" t="s">
        <v>11</v>
      </c>
      <c r="G3295" s="1">
        <v>-2454784</v>
      </c>
      <c r="H3295" s="1">
        <v>-4891635</v>
      </c>
    </row>
    <row r="3296" spans="1:8" x14ac:dyDescent="0.25">
      <c r="A3296" t="s">
        <v>8</v>
      </c>
      <c r="B3296" t="s">
        <v>9</v>
      </c>
      <c r="C3296">
        <v>236.94</v>
      </c>
      <c r="D3296">
        <f>-2454784 -4891648</f>
        <v>-7346432</v>
      </c>
      <c r="E3296" t="s">
        <v>10</v>
      </c>
      <c r="F3296" t="s">
        <v>11</v>
      </c>
      <c r="G3296" s="1">
        <v>-2454784</v>
      </c>
      <c r="H3296" s="1">
        <v>-4891648</v>
      </c>
    </row>
    <row r="3297" spans="1:8" x14ac:dyDescent="0.25">
      <c r="A3297" t="s">
        <v>8</v>
      </c>
      <c r="B3297" t="s">
        <v>9</v>
      </c>
      <c r="C3297">
        <v>236.95</v>
      </c>
      <c r="D3297">
        <f>-2454778 -4891672</f>
        <v>-7346450</v>
      </c>
      <c r="E3297" t="s">
        <v>10</v>
      </c>
      <c r="F3297" t="s">
        <v>11</v>
      </c>
      <c r="G3297" s="1">
        <v>-2454778</v>
      </c>
      <c r="H3297" s="1">
        <v>-4891672</v>
      </c>
    </row>
    <row r="3298" spans="1:8" x14ac:dyDescent="0.25">
      <c r="A3298" t="s">
        <v>8</v>
      </c>
      <c r="B3298" t="s">
        <v>9</v>
      </c>
      <c r="C3298">
        <v>236.96</v>
      </c>
      <c r="D3298">
        <f>-2454774 -4891683</f>
        <v>-7346457</v>
      </c>
      <c r="E3298" t="s">
        <v>10</v>
      </c>
      <c r="F3298" t="s">
        <v>11</v>
      </c>
      <c r="G3298" s="1">
        <v>-2454774</v>
      </c>
      <c r="H3298" s="1">
        <v>-4891683</v>
      </c>
    </row>
    <row r="3299" spans="1:8" x14ac:dyDescent="0.25">
      <c r="A3299" t="s">
        <v>8</v>
      </c>
      <c r="B3299" t="s">
        <v>9</v>
      </c>
      <c r="C3299">
        <v>236.97</v>
      </c>
      <c r="D3299">
        <f>-2454773 -4891684</f>
        <v>-7346457</v>
      </c>
      <c r="E3299" t="s">
        <v>10</v>
      </c>
      <c r="F3299" t="s">
        <v>11</v>
      </c>
      <c r="G3299" s="1">
        <v>-2454773</v>
      </c>
      <c r="H3299" s="1">
        <v>-4891684</v>
      </c>
    </row>
    <row r="3300" spans="1:8" x14ac:dyDescent="0.25">
      <c r="A3300" t="s">
        <v>8</v>
      </c>
      <c r="B3300" t="s">
        <v>9</v>
      </c>
      <c r="C3300">
        <v>236.98</v>
      </c>
      <c r="D3300">
        <f>-2454765 -48917</f>
        <v>-2503682</v>
      </c>
      <c r="E3300" t="s">
        <v>10</v>
      </c>
      <c r="F3300" t="s">
        <v>11</v>
      </c>
      <c r="G3300" s="1">
        <v>-2454765</v>
      </c>
      <c r="H3300" s="1">
        <v>-48917</v>
      </c>
    </row>
    <row r="3301" spans="1:8" x14ac:dyDescent="0.25">
      <c r="A3301" t="s">
        <v>8</v>
      </c>
      <c r="B3301" t="s">
        <v>9</v>
      </c>
      <c r="C3301">
        <v>236.99</v>
      </c>
      <c r="D3301">
        <f>-2454758 -4891722</f>
        <v>-7346480</v>
      </c>
      <c r="E3301" t="s">
        <v>10</v>
      </c>
      <c r="F3301" t="s">
        <v>11</v>
      </c>
      <c r="G3301" s="1">
        <v>-2454758</v>
      </c>
      <c r="H3301" s="1">
        <v>-4891722</v>
      </c>
    </row>
    <row r="3302" spans="1:8" x14ac:dyDescent="0.25">
      <c r="A3302" t="s">
        <v>8</v>
      </c>
      <c r="B3302" t="s">
        <v>9</v>
      </c>
      <c r="C3302">
        <v>237</v>
      </c>
      <c r="D3302">
        <f>-2454759 -4891733</f>
        <v>-7346492</v>
      </c>
      <c r="E3302" t="s">
        <v>10</v>
      </c>
      <c r="F3302" t="s">
        <v>11</v>
      </c>
      <c r="G3302" s="1">
        <v>-2454759</v>
      </c>
      <c r="H3302" s="1">
        <v>-4891733</v>
      </c>
    </row>
    <row r="3303" spans="1:8" x14ac:dyDescent="0.25">
      <c r="A3303" t="s">
        <v>8</v>
      </c>
      <c r="B3303" t="s">
        <v>9</v>
      </c>
      <c r="C3303">
        <v>237.01</v>
      </c>
      <c r="D3303">
        <f>-2454763 -4891746</f>
        <v>-7346509</v>
      </c>
      <c r="E3303" t="s">
        <v>10</v>
      </c>
      <c r="F3303" t="s">
        <v>11</v>
      </c>
      <c r="G3303" s="1">
        <v>-2454763</v>
      </c>
      <c r="H3303" s="1">
        <v>-4891746</v>
      </c>
    </row>
    <row r="3304" spans="1:8" x14ac:dyDescent="0.25">
      <c r="A3304" t="s">
        <v>8</v>
      </c>
      <c r="B3304" t="s">
        <v>9</v>
      </c>
      <c r="C3304">
        <v>237.02</v>
      </c>
      <c r="D3304">
        <f>-2454764 -4891747</f>
        <v>-7346511</v>
      </c>
      <c r="E3304" t="s">
        <v>10</v>
      </c>
      <c r="F3304" t="s">
        <v>11</v>
      </c>
      <c r="G3304" s="1">
        <v>-2454764</v>
      </c>
      <c r="H3304" s="1">
        <v>-4891747</v>
      </c>
    </row>
    <row r="3305" spans="1:8" x14ac:dyDescent="0.25">
      <c r="A3305" t="s">
        <v>8</v>
      </c>
      <c r="B3305" t="s">
        <v>9</v>
      </c>
      <c r="C3305">
        <v>237.03</v>
      </c>
      <c r="D3305">
        <f>-2454784 -4891782</f>
        <v>-7346566</v>
      </c>
      <c r="E3305" t="s">
        <v>10</v>
      </c>
      <c r="F3305" t="s">
        <v>11</v>
      </c>
      <c r="G3305" s="1">
        <v>-2454784</v>
      </c>
      <c r="H3305" s="1">
        <v>-4891782</v>
      </c>
    </row>
    <row r="3306" spans="1:8" x14ac:dyDescent="0.25">
      <c r="A3306" t="s">
        <v>8</v>
      </c>
      <c r="B3306" t="s">
        <v>9</v>
      </c>
      <c r="C3306">
        <v>237.04</v>
      </c>
      <c r="D3306">
        <f>-2454805 -4891812</f>
        <v>-7346617</v>
      </c>
      <c r="E3306" t="s">
        <v>10</v>
      </c>
      <c r="F3306" t="s">
        <v>11</v>
      </c>
      <c r="G3306" s="1">
        <v>-2454805</v>
      </c>
      <c r="H3306" s="1">
        <v>-4891812</v>
      </c>
    </row>
    <row r="3307" spans="1:8" x14ac:dyDescent="0.25">
      <c r="A3307" t="s">
        <v>8</v>
      </c>
      <c r="B3307" t="s">
        <v>9</v>
      </c>
      <c r="C3307">
        <v>237.05</v>
      </c>
      <c r="D3307">
        <f>-245482 -4891838</f>
        <v>-5137320</v>
      </c>
      <c r="E3307" t="s">
        <v>10</v>
      </c>
      <c r="F3307" t="s">
        <v>11</v>
      </c>
      <c r="G3307" s="1">
        <v>-245482</v>
      </c>
      <c r="H3307" s="1">
        <v>-4891838</v>
      </c>
    </row>
    <row r="3308" spans="1:8" x14ac:dyDescent="0.25">
      <c r="A3308" t="s">
        <v>8</v>
      </c>
      <c r="B3308" t="s">
        <v>9</v>
      </c>
      <c r="C3308">
        <v>237.06</v>
      </c>
      <c r="D3308">
        <f>-2454822 -489184</f>
        <v>-2944006</v>
      </c>
      <c r="E3308" t="s">
        <v>10</v>
      </c>
      <c r="F3308" t="s">
        <v>11</v>
      </c>
      <c r="G3308" s="1">
        <v>-2454822</v>
      </c>
      <c r="H3308" s="1">
        <v>-489184</v>
      </c>
    </row>
    <row r="3309" spans="1:8" x14ac:dyDescent="0.25">
      <c r="A3309" t="s">
        <v>8</v>
      </c>
      <c r="B3309" t="s">
        <v>9</v>
      </c>
      <c r="C3309">
        <v>237.07</v>
      </c>
      <c r="D3309">
        <f>-245484 -489187</f>
        <v>-734671</v>
      </c>
      <c r="E3309" t="s">
        <v>10</v>
      </c>
      <c r="F3309" t="s">
        <v>11</v>
      </c>
      <c r="G3309" s="1">
        <v>-245484</v>
      </c>
      <c r="H3309" s="1">
        <v>-489187</v>
      </c>
    </row>
    <row r="3310" spans="1:8" x14ac:dyDescent="0.25">
      <c r="A3310" t="s">
        <v>8</v>
      </c>
      <c r="B3310" t="s">
        <v>9</v>
      </c>
      <c r="C3310">
        <v>237.08</v>
      </c>
      <c r="D3310">
        <f>-2454856 -4891891</f>
        <v>-7346747</v>
      </c>
      <c r="E3310" t="s">
        <v>10</v>
      </c>
      <c r="F3310" t="s">
        <v>11</v>
      </c>
      <c r="G3310" s="1">
        <v>-2454856</v>
      </c>
      <c r="H3310" s="1">
        <v>-4891891</v>
      </c>
    </row>
    <row r="3311" spans="1:8" x14ac:dyDescent="0.25">
      <c r="A3311" t="s">
        <v>8</v>
      </c>
      <c r="B3311" t="s">
        <v>9</v>
      </c>
      <c r="C3311">
        <v>237.09</v>
      </c>
      <c r="D3311">
        <f>-2454895 -4891925</f>
        <v>-7346820</v>
      </c>
      <c r="E3311" t="s">
        <v>10</v>
      </c>
      <c r="F3311" t="s">
        <v>11</v>
      </c>
      <c r="G3311" s="1">
        <v>-2454895</v>
      </c>
      <c r="H3311" s="1">
        <v>-4891925</v>
      </c>
    </row>
    <row r="3312" spans="1:8" x14ac:dyDescent="0.25">
      <c r="A3312" t="s">
        <v>8</v>
      </c>
      <c r="B3312" t="s">
        <v>9</v>
      </c>
      <c r="C3312">
        <v>237.1</v>
      </c>
      <c r="D3312">
        <f>-2454914 -4891945</f>
        <v>-7346859</v>
      </c>
      <c r="E3312" t="s">
        <v>10</v>
      </c>
      <c r="F3312" t="s">
        <v>11</v>
      </c>
      <c r="G3312" s="1">
        <v>-2454914</v>
      </c>
      <c r="H3312" s="1">
        <v>-4891945</v>
      </c>
    </row>
    <row r="3313" spans="1:8" x14ac:dyDescent="0.25">
      <c r="A3313" t="s">
        <v>8</v>
      </c>
      <c r="B3313" t="s">
        <v>9</v>
      </c>
      <c r="C3313">
        <v>237.11</v>
      </c>
      <c r="D3313">
        <f>-2454954 -4891997</f>
        <v>-7346951</v>
      </c>
      <c r="E3313" t="s">
        <v>10</v>
      </c>
      <c r="F3313" t="s">
        <v>11</v>
      </c>
      <c r="G3313" s="1">
        <v>-2454954</v>
      </c>
      <c r="H3313" s="1">
        <v>-4891997</v>
      </c>
    </row>
    <row r="3314" spans="1:8" x14ac:dyDescent="0.25">
      <c r="A3314" t="s">
        <v>8</v>
      </c>
      <c r="B3314" t="s">
        <v>9</v>
      </c>
      <c r="C3314">
        <v>237.12</v>
      </c>
      <c r="D3314">
        <f>-2454955 -4891999</f>
        <v>-7346954</v>
      </c>
      <c r="E3314" t="s">
        <v>10</v>
      </c>
      <c r="F3314" t="s">
        <v>11</v>
      </c>
      <c r="G3314" s="1">
        <v>-2454955</v>
      </c>
      <c r="H3314" s="1">
        <v>-4891999</v>
      </c>
    </row>
    <row r="3315" spans="1:8" x14ac:dyDescent="0.25">
      <c r="A3315" t="s">
        <v>8</v>
      </c>
      <c r="B3315" t="s">
        <v>9</v>
      </c>
      <c r="C3315">
        <v>237.13</v>
      </c>
      <c r="D3315" t="s">
        <v>23</v>
      </c>
      <c r="E3315" t="s">
        <v>10</v>
      </c>
      <c r="F3315" t="s">
        <v>11</v>
      </c>
      <c r="G3315" s="1">
        <v>-2454956</v>
      </c>
      <c r="H3315" t="s">
        <v>24</v>
      </c>
    </row>
    <row r="3316" spans="1:8" x14ac:dyDescent="0.25">
      <c r="A3316" t="s">
        <v>8</v>
      </c>
      <c r="B3316" t="s">
        <v>9</v>
      </c>
      <c r="C3316">
        <v>237.14</v>
      </c>
      <c r="D3316">
        <f>-2454973 -4892026</f>
        <v>-7346999</v>
      </c>
      <c r="E3316" t="s">
        <v>10</v>
      </c>
      <c r="F3316" t="s">
        <v>11</v>
      </c>
      <c r="G3316" s="1">
        <v>-2454973</v>
      </c>
      <c r="H3316" s="1">
        <v>-4892026</v>
      </c>
    </row>
    <row r="3317" spans="1:8" x14ac:dyDescent="0.25">
      <c r="A3317" t="s">
        <v>8</v>
      </c>
      <c r="B3317" t="s">
        <v>9</v>
      </c>
      <c r="C3317">
        <v>237.15</v>
      </c>
      <c r="D3317">
        <f>-2454982 -4892045</f>
        <v>-7347027</v>
      </c>
      <c r="E3317" t="s">
        <v>10</v>
      </c>
      <c r="F3317" t="s">
        <v>11</v>
      </c>
      <c r="G3317" s="1">
        <v>-2454982</v>
      </c>
      <c r="H3317" s="1">
        <v>-4892045</v>
      </c>
    </row>
    <row r="3318" spans="1:8" x14ac:dyDescent="0.25">
      <c r="A3318" t="s">
        <v>8</v>
      </c>
      <c r="B3318" t="s">
        <v>9</v>
      </c>
      <c r="C3318">
        <v>237.16</v>
      </c>
      <c r="D3318">
        <f>-2454985 -489206</f>
        <v>-2944191</v>
      </c>
      <c r="E3318" t="s">
        <v>10</v>
      </c>
      <c r="F3318" t="s">
        <v>11</v>
      </c>
      <c r="G3318" s="1">
        <v>-2454985</v>
      </c>
      <c r="H3318" s="1">
        <v>-489206</v>
      </c>
    </row>
    <row r="3319" spans="1:8" x14ac:dyDescent="0.25">
      <c r="A3319" t="s">
        <v>8</v>
      </c>
      <c r="B3319" t="s">
        <v>9</v>
      </c>
      <c r="C3319">
        <v>237.17</v>
      </c>
      <c r="D3319">
        <f>-2454985 -4892069</f>
        <v>-7347054</v>
      </c>
      <c r="E3319" t="s">
        <v>10</v>
      </c>
      <c r="F3319" t="s">
        <v>11</v>
      </c>
      <c r="G3319" s="1">
        <v>-2454985</v>
      </c>
      <c r="H3319" s="1">
        <v>-4892069</v>
      </c>
    </row>
    <row r="3320" spans="1:8" x14ac:dyDescent="0.25">
      <c r="A3320" t="s">
        <v>8</v>
      </c>
      <c r="B3320" t="s">
        <v>9</v>
      </c>
      <c r="C3320">
        <v>237.18</v>
      </c>
      <c r="D3320">
        <f>-2454986 -4892073</f>
        <v>-7347059</v>
      </c>
      <c r="E3320" t="s">
        <v>10</v>
      </c>
      <c r="F3320" t="s">
        <v>11</v>
      </c>
      <c r="G3320" s="1">
        <v>-2454986</v>
      </c>
      <c r="H3320" s="1">
        <v>-4892073</v>
      </c>
    </row>
    <row r="3321" spans="1:8" x14ac:dyDescent="0.25">
      <c r="A3321" t="s">
        <v>8</v>
      </c>
      <c r="B3321" t="s">
        <v>9</v>
      </c>
      <c r="C3321">
        <v>237.19</v>
      </c>
      <c r="D3321">
        <f>-2454984 -4892081</f>
        <v>-7347065</v>
      </c>
      <c r="E3321" t="s">
        <v>10</v>
      </c>
      <c r="F3321" t="s">
        <v>11</v>
      </c>
      <c r="G3321" s="1">
        <v>-2454984</v>
      </c>
      <c r="H3321" s="1">
        <v>-4892081</v>
      </c>
    </row>
    <row r="3322" spans="1:8" x14ac:dyDescent="0.25">
      <c r="A3322" t="s">
        <v>8</v>
      </c>
      <c r="B3322" t="s">
        <v>9</v>
      </c>
      <c r="C3322">
        <v>237.2</v>
      </c>
      <c r="D3322">
        <f>-2454979 -4892093</f>
        <v>-7347072</v>
      </c>
      <c r="E3322" t="s">
        <v>10</v>
      </c>
      <c r="F3322" t="s">
        <v>11</v>
      </c>
      <c r="G3322" s="1">
        <v>-2454979</v>
      </c>
      <c r="H3322" s="1">
        <v>-4892093</v>
      </c>
    </row>
    <row r="3323" spans="1:8" x14ac:dyDescent="0.25">
      <c r="A3323" t="s">
        <v>8</v>
      </c>
      <c r="B3323" t="s">
        <v>9</v>
      </c>
      <c r="C3323">
        <v>237.21</v>
      </c>
      <c r="D3323">
        <f>-2454974 -4892099</f>
        <v>-7347073</v>
      </c>
      <c r="E3323" t="s">
        <v>10</v>
      </c>
      <c r="F3323" t="s">
        <v>11</v>
      </c>
      <c r="G3323" s="1">
        <v>-2454974</v>
      </c>
      <c r="H3323" s="1">
        <v>-4892099</v>
      </c>
    </row>
    <row r="3324" spans="1:8" x14ac:dyDescent="0.25">
      <c r="A3324" t="s">
        <v>8</v>
      </c>
      <c r="B3324" t="s">
        <v>9</v>
      </c>
      <c r="C3324">
        <v>237.22</v>
      </c>
      <c r="D3324">
        <f>-2454971 -4892104</f>
        <v>-7347075</v>
      </c>
      <c r="E3324" t="s">
        <v>10</v>
      </c>
      <c r="F3324" t="s">
        <v>11</v>
      </c>
      <c r="G3324" s="1">
        <v>-2454971</v>
      </c>
      <c r="H3324" s="1">
        <v>-4892104</v>
      </c>
    </row>
    <row r="3325" spans="1:8" x14ac:dyDescent="0.25">
      <c r="A3325" t="s">
        <v>8</v>
      </c>
      <c r="B3325" t="s">
        <v>9</v>
      </c>
      <c r="C3325">
        <v>237.23</v>
      </c>
      <c r="D3325">
        <f>-2454971 -4892105</f>
        <v>-7347076</v>
      </c>
      <c r="E3325" t="s">
        <v>10</v>
      </c>
      <c r="F3325" t="s">
        <v>11</v>
      </c>
      <c r="G3325" s="1">
        <v>-2454971</v>
      </c>
      <c r="H3325" s="1">
        <v>-4892105</v>
      </c>
    </row>
    <row r="3326" spans="1:8" x14ac:dyDescent="0.25">
      <c r="A3326" t="s">
        <v>8</v>
      </c>
      <c r="B3326" t="s">
        <v>9</v>
      </c>
      <c r="C3326">
        <v>237.24</v>
      </c>
      <c r="D3326">
        <f>-2454962 -4892114</f>
        <v>-7347076</v>
      </c>
      <c r="E3326" t="s">
        <v>10</v>
      </c>
      <c r="F3326" t="s">
        <v>11</v>
      </c>
      <c r="G3326" s="1">
        <v>-2454962</v>
      </c>
      <c r="H3326" s="1">
        <v>-4892114</v>
      </c>
    </row>
    <row r="3327" spans="1:8" x14ac:dyDescent="0.25">
      <c r="A3327" t="s">
        <v>8</v>
      </c>
      <c r="B3327" t="s">
        <v>9</v>
      </c>
      <c r="C3327">
        <v>237.25</v>
      </c>
      <c r="D3327">
        <f>-2454958 -4892119</f>
        <v>-7347077</v>
      </c>
      <c r="E3327" t="s">
        <v>10</v>
      </c>
      <c r="F3327" t="s">
        <v>11</v>
      </c>
      <c r="G3327" s="1">
        <v>-2454958</v>
      </c>
      <c r="H3327" s="1">
        <v>-4892119</v>
      </c>
    </row>
    <row r="3328" spans="1:8" x14ac:dyDescent="0.25">
      <c r="A3328" t="s">
        <v>8</v>
      </c>
      <c r="B3328" t="s">
        <v>9</v>
      </c>
      <c r="C3328">
        <v>237.26</v>
      </c>
      <c r="D3328">
        <f>-2454922 -4892152</f>
        <v>-7347074</v>
      </c>
      <c r="E3328" t="s">
        <v>10</v>
      </c>
      <c r="F3328" t="s">
        <v>11</v>
      </c>
      <c r="G3328" s="1">
        <v>-2454922</v>
      </c>
      <c r="H3328" s="1">
        <v>-4892152</v>
      </c>
    </row>
    <row r="3329" spans="1:8" x14ac:dyDescent="0.25">
      <c r="A3329" t="s">
        <v>8</v>
      </c>
      <c r="B3329" t="s">
        <v>9</v>
      </c>
      <c r="C3329">
        <v>237.27</v>
      </c>
      <c r="D3329">
        <f>-2454913 -4892163</f>
        <v>-7347076</v>
      </c>
      <c r="E3329" t="s">
        <v>10</v>
      </c>
      <c r="F3329" t="s">
        <v>11</v>
      </c>
      <c r="G3329" s="1">
        <v>-2454913</v>
      </c>
      <c r="H3329" s="1">
        <v>-4892163</v>
      </c>
    </row>
    <row r="3330" spans="1:8" x14ac:dyDescent="0.25">
      <c r="A3330" t="s">
        <v>8</v>
      </c>
      <c r="B3330" t="s">
        <v>9</v>
      </c>
      <c r="C3330">
        <v>237.28</v>
      </c>
      <c r="D3330">
        <f>-2454908 -4892175</f>
        <v>-7347083</v>
      </c>
      <c r="E3330" t="s">
        <v>10</v>
      </c>
      <c r="F3330" t="s">
        <v>11</v>
      </c>
      <c r="G3330" s="1">
        <v>-2454908</v>
      </c>
      <c r="H3330" s="1">
        <v>-4892175</v>
      </c>
    </row>
    <row r="3331" spans="1:8" x14ac:dyDescent="0.25">
      <c r="A3331" t="s">
        <v>8</v>
      </c>
      <c r="B3331" t="s">
        <v>9</v>
      </c>
      <c r="C3331">
        <v>237.29</v>
      </c>
      <c r="D3331">
        <f>-2454905 -489218</f>
        <v>-2944123</v>
      </c>
      <c r="E3331" t="s">
        <v>10</v>
      </c>
      <c r="F3331" t="s">
        <v>11</v>
      </c>
      <c r="G3331" s="1">
        <v>-2454905</v>
      </c>
      <c r="H3331" s="1">
        <v>-489218</v>
      </c>
    </row>
    <row r="3332" spans="1:8" x14ac:dyDescent="0.25">
      <c r="A3332" t="s">
        <v>8</v>
      </c>
      <c r="B3332" t="s">
        <v>9</v>
      </c>
      <c r="C3332">
        <v>237.3</v>
      </c>
      <c r="D3332">
        <f>-2454902 -4892188</f>
        <v>-7347090</v>
      </c>
      <c r="E3332" t="s">
        <v>10</v>
      </c>
      <c r="F3332" t="s">
        <v>11</v>
      </c>
      <c r="G3332" s="1">
        <v>-2454902</v>
      </c>
      <c r="H3332" s="1">
        <v>-4892188</v>
      </c>
    </row>
    <row r="3333" spans="1:8" x14ac:dyDescent="0.25">
      <c r="A3333" t="s">
        <v>8</v>
      </c>
      <c r="B3333" t="s">
        <v>9</v>
      </c>
      <c r="C3333">
        <v>237.31</v>
      </c>
      <c r="D3333">
        <f>-2454902 -4892201</f>
        <v>-7347103</v>
      </c>
      <c r="E3333" t="s">
        <v>10</v>
      </c>
      <c r="F3333" t="s">
        <v>11</v>
      </c>
      <c r="G3333" s="1">
        <v>-2454902</v>
      </c>
      <c r="H3333" s="1">
        <v>-4892201</v>
      </c>
    </row>
    <row r="3334" spans="1:8" x14ac:dyDescent="0.25">
      <c r="A3334" t="s">
        <v>8</v>
      </c>
      <c r="B3334" t="s">
        <v>9</v>
      </c>
      <c r="C3334">
        <v>237.32</v>
      </c>
      <c r="D3334">
        <f>-2454907 -489221</f>
        <v>-2944128</v>
      </c>
      <c r="E3334" t="s">
        <v>10</v>
      </c>
      <c r="F3334" t="s">
        <v>11</v>
      </c>
      <c r="G3334" s="1">
        <v>-2454907</v>
      </c>
      <c r="H3334" s="1">
        <v>-489221</v>
      </c>
    </row>
    <row r="3335" spans="1:8" x14ac:dyDescent="0.25">
      <c r="A3335" t="s">
        <v>8</v>
      </c>
      <c r="B3335" t="s">
        <v>9</v>
      </c>
      <c r="C3335">
        <v>237.33</v>
      </c>
      <c r="D3335">
        <f>-2454912 -4892215</f>
        <v>-7347127</v>
      </c>
      <c r="E3335" t="s">
        <v>10</v>
      </c>
      <c r="F3335" t="s">
        <v>11</v>
      </c>
      <c r="G3335" s="1">
        <v>-2454912</v>
      </c>
      <c r="H3335" s="1">
        <v>-4892215</v>
      </c>
    </row>
    <row r="3336" spans="1:8" x14ac:dyDescent="0.25">
      <c r="A3336" t="s">
        <v>8</v>
      </c>
      <c r="B3336" t="s">
        <v>9</v>
      </c>
      <c r="C3336">
        <v>237.34</v>
      </c>
      <c r="D3336">
        <f>-2454921 -4892221</f>
        <v>-7347142</v>
      </c>
      <c r="E3336" t="s">
        <v>10</v>
      </c>
      <c r="F3336" t="s">
        <v>11</v>
      </c>
      <c r="G3336" s="1">
        <v>-2454921</v>
      </c>
      <c r="H3336" s="1">
        <v>-4892221</v>
      </c>
    </row>
    <row r="3337" spans="1:8" x14ac:dyDescent="0.25">
      <c r="A3337" t="s">
        <v>8</v>
      </c>
      <c r="B3337" t="s">
        <v>9</v>
      </c>
      <c r="C3337">
        <v>237.35</v>
      </c>
      <c r="D3337">
        <f>-2454931 -4892224</f>
        <v>-7347155</v>
      </c>
      <c r="E3337" t="s">
        <v>10</v>
      </c>
      <c r="F3337" t="s">
        <v>11</v>
      </c>
      <c r="G3337" s="1">
        <v>-2454931</v>
      </c>
      <c r="H3337" s="1">
        <v>-4892224</v>
      </c>
    </row>
    <row r="3338" spans="1:8" x14ac:dyDescent="0.25">
      <c r="A3338" t="s">
        <v>8</v>
      </c>
      <c r="B3338" t="s">
        <v>9</v>
      </c>
      <c r="C3338">
        <v>237.36</v>
      </c>
      <c r="D3338">
        <f>-2454937 -4892223</f>
        <v>-7347160</v>
      </c>
      <c r="E3338" t="s">
        <v>10</v>
      </c>
      <c r="F3338" t="s">
        <v>11</v>
      </c>
      <c r="G3338" s="1">
        <v>-2454937</v>
      </c>
      <c r="H3338" s="1">
        <v>-4892223</v>
      </c>
    </row>
    <row r="3339" spans="1:8" x14ac:dyDescent="0.25">
      <c r="A3339" t="s">
        <v>8</v>
      </c>
      <c r="B3339" t="s">
        <v>9</v>
      </c>
      <c r="C3339">
        <v>237.37</v>
      </c>
      <c r="D3339">
        <f>-245494 -4892223</f>
        <v>-5137717</v>
      </c>
      <c r="E3339" t="s">
        <v>10</v>
      </c>
      <c r="F3339" t="s">
        <v>11</v>
      </c>
      <c r="G3339" s="1">
        <v>-245494</v>
      </c>
      <c r="H3339" s="1">
        <v>-4892223</v>
      </c>
    </row>
    <row r="3340" spans="1:8" x14ac:dyDescent="0.25">
      <c r="A3340" t="s">
        <v>8</v>
      </c>
      <c r="B3340" t="s">
        <v>9</v>
      </c>
      <c r="C3340">
        <v>237.38</v>
      </c>
      <c r="D3340">
        <f>-2454941 -4892222</f>
        <v>-7347163</v>
      </c>
      <c r="E3340" t="s">
        <v>10</v>
      </c>
      <c r="F3340" t="s">
        <v>11</v>
      </c>
      <c r="G3340" s="1">
        <v>-2454941</v>
      </c>
      <c r="H3340" s="1">
        <v>-4892222</v>
      </c>
    </row>
    <row r="3341" spans="1:8" x14ac:dyDescent="0.25">
      <c r="A3341" t="s">
        <v>8</v>
      </c>
      <c r="B3341" t="s">
        <v>9</v>
      </c>
      <c r="C3341">
        <v>237.39</v>
      </c>
      <c r="D3341">
        <f>-2454949 -4892221</f>
        <v>-7347170</v>
      </c>
      <c r="E3341" t="s">
        <v>10</v>
      </c>
      <c r="F3341" t="s">
        <v>11</v>
      </c>
      <c r="G3341" s="1">
        <v>-2454949</v>
      </c>
      <c r="H3341" s="1">
        <v>-4892221</v>
      </c>
    </row>
    <row r="3342" spans="1:8" x14ac:dyDescent="0.25">
      <c r="A3342" t="s">
        <v>8</v>
      </c>
      <c r="B3342" t="s">
        <v>9</v>
      </c>
      <c r="C3342">
        <v>237.4</v>
      </c>
      <c r="D3342">
        <f>-2454963 -4892217</f>
        <v>-7347180</v>
      </c>
      <c r="E3342" t="s">
        <v>10</v>
      </c>
      <c r="F3342" t="s">
        <v>11</v>
      </c>
      <c r="G3342" s="1">
        <v>-2454963</v>
      </c>
      <c r="H3342" s="1">
        <v>-4892217</v>
      </c>
    </row>
    <row r="3343" spans="1:8" x14ac:dyDescent="0.25">
      <c r="A3343" t="s">
        <v>8</v>
      </c>
      <c r="B3343" t="s">
        <v>9</v>
      </c>
      <c r="C3343">
        <v>237.41</v>
      </c>
      <c r="D3343">
        <f>-2454979 -4892214</f>
        <v>-7347193</v>
      </c>
      <c r="E3343" t="s">
        <v>10</v>
      </c>
      <c r="F3343" t="s">
        <v>11</v>
      </c>
      <c r="G3343" s="1">
        <v>-2454979</v>
      </c>
      <c r="H3343" s="1">
        <v>-4892214</v>
      </c>
    </row>
    <row r="3344" spans="1:8" x14ac:dyDescent="0.25">
      <c r="A3344" t="s">
        <v>8</v>
      </c>
      <c r="B3344" t="s">
        <v>9</v>
      </c>
      <c r="C3344">
        <v>237.42</v>
      </c>
      <c r="D3344">
        <f>-2454985 -4892212</f>
        <v>-7347197</v>
      </c>
      <c r="E3344" t="s">
        <v>10</v>
      </c>
      <c r="F3344" t="s">
        <v>11</v>
      </c>
      <c r="G3344" s="1">
        <v>-2454985</v>
      </c>
      <c r="H3344" s="1">
        <v>-4892212</v>
      </c>
    </row>
    <row r="3345" spans="1:8" x14ac:dyDescent="0.25">
      <c r="A3345" t="s">
        <v>8</v>
      </c>
      <c r="B3345" t="s">
        <v>9</v>
      </c>
      <c r="C3345">
        <v>237.43</v>
      </c>
      <c r="D3345">
        <f>-2454991 -4892211</f>
        <v>-7347202</v>
      </c>
      <c r="E3345" t="s">
        <v>10</v>
      </c>
      <c r="F3345" t="s">
        <v>11</v>
      </c>
      <c r="G3345" s="1">
        <v>-2454991</v>
      </c>
      <c r="H3345" s="1">
        <v>-4892211</v>
      </c>
    </row>
    <row r="3346" spans="1:8" x14ac:dyDescent="0.25">
      <c r="A3346" t="s">
        <v>8</v>
      </c>
      <c r="B3346" t="s">
        <v>9</v>
      </c>
      <c r="C3346">
        <v>237.44</v>
      </c>
      <c r="D3346" t="s">
        <v>25</v>
      </c>
      <c r="E3346" t="s">
        <v>10</v>
      </c>
      <c r="F3346" t="s">
        <v>11</v>
      </c>
      <c r="G3346" t="s">
        <v>26</v>
      </c>
      <c r="H3346" s="1">
        <v>-4892211</v>
      </c>
    </row>
    <row r="3347" spans="1:8" x14ac:dyDescent="0.25">
      <c r="A3347" t="s">
        <v>8</v>
      </c>
      <c r="B3347" t="s">
        <v>9</v>
      </c>
      <c r="C3347">
        <v>237.45</v>
      </c>
      <c r="D3347">
        <f>-2455004 -4892213</f>
        <v>-7347217</v>
      </c>
      <c r="E3347" t="s">
        <v>10</v>
      </c>
      <c r="F3347" t="s">
        <v>11</v>
      </c>
      <c r="G3347" s="1">
        <v>-2455004</v>
      </c>
      <c r="H3347" s="1">
        <v>-4892213</v>
      </c>
    </row>
    <row r="3348" spans="1:8" x14ac:dyDescent="0.25">
      <c r="A3348" t="s">
        <v>8</v>
      </c>
      <c r="B3348" t="s">
        <v>9</v>
      </c>
      <c r="C3348">
        <v>237.46</v>
      </c>
      <c r="D3348">
        <f>-2455006 -4892213</f>
        <v>-7347219</v>
      </c>
      <c r="E3348" t="s">
        <v>10</v>
      </c>
      <c r="F3348" t="s">
        <v>11</v>
      </c>
      <c r="G3348" s="1">
        <v>-2455006</v>
      </c>
      <c r="H3348" s="1">
        <v>-4892213</v>
      </c>
    </row>
    <row r="3349" spans="1:8" x14ac:dyDescent="0.25">
      <c r="A3349" t="s">
        <v>8</v>
      </c>
      <c r="B3349" t="s">
        <v>9</v>
      </c>
      <c r="C3349">
        <v>237.47</v>
      </c>
      <c r="D3349">
        <f>-2455011 -4892219</f>
        <v>-7347230</v>
      </c>
      <c r="E3349" t="s">
        <v>10</v>
      </c>
      <c r="F3349" t="s">
        <v>11</v>
      </c>
      <c r="G3349" s="1">
        <v>-2455011</v>
      </c>
      <c r="H3349" s="1">
        <v>-4892219</v>
      </c>
    </row>
    <row r="3350" spans="1:8" x14ac:dyDescent="0.25">
      <c r="A3350" t="s">
        <v>8</v>
      </c>
      <c r="B3350" t="s">
        <v>9</v>
      </c>
      <c r="C3350">
        <v>237.48</v>
      </c>
      <c r="D3350">
        <f>-2455035 -4892258</f>
        <v>-7347293</v>
      </c>
      <c r="E3350" t="s">
        <v>10</v>
      </c>
      <c r="F3350" t="s">
        <v>11</v>
      </c>
      <c r="G3350" s="1">
        <v>-2455035</v>
      </c>
      <c r="H3350" s="1">
        <v>-4892258</v>
      </c>
    </row>
    <row r="3351" spans="1:8" x14ac:dyDescent="0.25">
      <c r="A3351" t="s">
        <v>8</v>
      </c>
      <c r="B3351" t="s">
        <v>9</v>
      </c>
      <c r="C3351">
        <v>237.49</v>
      </c>
      <c r="D3351">
        <f>-2455042 -4892264</f>
        <v>-7347306</v>
      </c>
      <c r="E3351" t="s">
        <v>10</v>
      </c>
      <c r="F3351" t="s">
        <v>11</v>
      </c>
      <c r="G3351" s="1">
        <v>-2455042</v>
      </c>
      <c r="H3351" s="1">
        <v>-4892264</v>
      </c>
    </row>
    <row r="3352" spans="1:8" x14ac:dyDescent="0.25">
      <c r="A3352" t="s">
        <v>8</v>
      </c>
      <c r="B3352" t="s">
        <v>9</v>
      </c>
      <c r="C3352">
        <v>237.5</v>
      </c>
      <c r="D3352">
        <f>-2455048 -4892267</f>
        <v>-7347315</v>
      </c>
      <c r="E3352" t="s">
        <v>10</v>
      </c>
      <c r="F3352" t="s">
        <v>11</v>
      </c>
      <c r="G3352" s="1">
        <v>-2455048</v>
      </c>
      <c r="H3352" s="1">
        <v>-4892267</v>
      </c>
    </row>
    <row r="3353" spans="1:8" x14ac:dyDescent="0.25">
      <c r="A3353" t="s">
        <v>8</v>
      </c>
      <c r="B3353" t="s">
        <v>9</v>
      </c>
      <c r="C3353">
        <v>237.51</v>
      </c>
      <c r="D3353">
        <f>-2455058 -489227</f>
        <v>-2944285</v>
      </c>
      <c r="E3353" t="s">
        <v>10</v>
      </c>
      <c r="F3353" t="s">
        <v>11</v>
      </c>
      <c r="G3353" s="1">
        <v>-2455058</v>
      </c>
      <c r="H3353" s="1">
        <v>-489227</v>
      </c>
    </row>
    <row r="3354" spans="1:8" x14ac:dyDescent="0.25">
      <c r="A3354" t="s">
        <v>8</v>
      </c>
      <c r="B3354" t="s">
        <v>9</v>
      </c>
      <c r="C3354">
        <v>237.52</v>
      </c>
      <c r="D3354">
        <f>-2455067 -489227</f>
        <v>-2944294</v>
      </c>
      <c r="E3354" t="s">
        <v>10</v>
      </c>
      <c r="F3354" t="s">
        <v>11</v>
      </c>
      <c r="G3354" s="1">
        <v>-2455067</v>
      </c>
      <c r="H3354" s="1">
        <v>-489227</v>
      </c>
    </row>
    <row r="3355" spans="1:8" x14ac:dyDescent="0.25">
      <c r="A3355" t="s">
        <v>8</v>
      </c>
      <c r="B3355" t="s">
        <v>9</v>
      </c>
      <c r="C3355">
        <v>237.53</v>
      </c>
      <c r="D3355">
        <f>-2455073 -4892267</f>
        <v>-7347340</v>
      </c>
      <c r="E3355" t="s">
        <v>10</v>
      </c>
      <c r="F3355" t="s">
        <v>11</v>
      </c>
      <c r="G3355" s="1">
        <v>-2455073</v>
      </c>
      <c r="H3355" s="1">
        <v>-4892267</v>
      </c>
    </row>
    <row r="3356" spans="1:8" x14ac:dyDescent="0.25">
      <c r="A3356" t="s">
        <v>8</v>
      </c>
      <c r="B3356" t="s">
        <v>9</v>
      </c>
      <c r="C3356">
        <v>237.54</v>
      </c>
      <c r="D3356">
        <f>-2455089 -4892252</f>
        <v>-7347341</v>
      </c>
      <c r="E3356" t="s">
        <v>10</v>
      </c>
      <c r="F3356" t="s">
        <v>11</v>
      </c>
      <c r="G3356" s="1">
        <v>-2455089</v>
      </c>
      <c r="H3356" s="1">
        <v>-4892252</v>
      </c>
    </row>
    <row r="3357" spans="1:8" x14ac:dyDescent="0.25">
      <c r="A3357" t="s">
        <v>8</v>
      </c>
      <c r="B3357" t="s">
        <v>9</v>
      </c>
      <c r="C3357">
        <v>237.55</v>
      </c>
      <c r="D3357">
        <f>-245509 -4892252</f>
        <v>-5137761</v>
      </c>
      <c r="E3357" t="s">
        <v>10</v>
      </c>
      <c r="F3357" t="s">
        <v>11</v>
      </c>
      <c r="G3357" s="1">
        <v>-245509</v>
      </c>
      <c r="H3357" s="1">
        <v>-4892252</v>
      </c>
    </row>
    <row r="3358" spans="1:8" x14ac:dyDescent="0.25">
      <c r="A3358" t="s">
        <v>8</v>
      </c>
      <c r="B3358" t="s">
        <v>9</v>
      </c>
      <c r="C3358">
        <v>237.56</v>
      </c>
      <c r="D3358">
        <f>-2455097 -4892243</f>
        <v>-7347340</v>
      </c>
      <c r="E3358" t="s">
        <v>10</v>
      </c>
      <c r="F3358" t="s">
        <v>11</v>
      </c>
      <c r="G3358" s="1">
        <v>-2455097</v>
      </c>
      <c r="H3358" s="1">
        <v>-4892243</v>
      </c>
    </row>
    <row r="3359" spans="1:8" x14ac:dyDescent="0.25">
      <c r="A3359" t="s">
        <v>8</v>
      </c>
      <c r="B3359" t="s">
        <v>9</v>
      </c>
      <c r="C3359">
        <v>237.57</v>
      </c>
      <c r="D3359">
        <f>-2455118 -4892225</f>
        <v>-7347343</v>
      </c>
      <c r="E3359" t="s">
        <v>10</v>
      </c>
      <c r="F3359" t="s">
        <v>11</v>
      </c>
      <c r="G3359" s="1">
        <v>-2455118</v>
      </c>
      <c r="H3359" s="1">
        <v>-4892225</v>
      </c>
    </row>
    <row r="3360" spans="1:8" x14ac:dyDescent="0.25">
      <c r="A3360" t="s">
        <v>8</v>
      </c>
      <c r="B3360" t="s">
        <v>9</v>
      </c>
      <c r="C3360">
        <v>237.58</v>
      </c>
      <c r="D3360">
        <f>-2455131 -4892219</f>
        <v>-7347350</v>
      </c>
      <c r="E3360" t="s">
        <v>10</v>
      </c>
      <c r="F3360" t="s">
        <v>11</v>
      </c>
      <c r="G3360" s="1">
        <v>-2455131</v>
      </c>
      <c r="H3360" s="1">
        <v>-4892219</v>
      </c>
    </row>
    <row r="3361" spans="1:8" x14ac:dyDescent="0.25">
      <c r="A3361" t="s">
        <v>8</v>
      </c>
      <c r="B3361" t="s">
        <v>9</v>
      </c>
      <c r="C3361">
        <v>237.59</v>
      </c>
      <c r="D3361">
        <f>-2455152 -4892215</f>
        <v>-7347367</v>
      </c>
      <c r="E3361" t="s">
        <v>10</v>
      </c>
      <c r="F3361" t="s">
        <v>11</v>
      </c>
      <c r="G3361" s="1">
        <v>-2455152</v>
      </c>
      <c r="H3361" s="1">
        <v>-4892215</v>
      </c>
    </row>
    <row r="3362" spans="1:8" x14ac:dyDescent="0.25">
      <c r="A3362" t="s">
        <v>8</v>
      </c>
      <c r="B3362" t="s">
        <v>9</v>
      </c>
      <c r="C3362">
        <v>237.6</v>
      </c>
      <c r="D3362">
        <f>-2455162 -4892217</f>
        <v>-7347379</v>
      </c>
      <c r="E3362" t="s">
        <v>10</v>
      </c>
      <c r="F3362" t="s">
        <v>11</v>
      </c>
      <c r="G3362" s="1">
        <v>-2455162</v>
      </c>
      <c r="H3362" s="1">
        <v>-4892217</v>
      </c>
    </row>
    <row r="3363" spans="1:8" x14ac:dyDescent="0.25">
      <c r="A3363" t="s">
        <v>8</v>
      </c>
      <c r="B3363" t="s">
        <v>9</v>
      </c>
      <c r="C3363">
        <v>237.61</v>
      </c>
      <c r="D3363">
        <f>-245518 -4892226</f>
        <v>-5137744</v>
      </c>
      <c r="E3363" t="s">
        <v>10</v>
      </c>
      <c r="F3363" t="s">
        <v>11</v>
      </c>
      <c r="G3363" s="1">
        <v>-245518</v>
      </c>
      <c r="H3363" s="1">
        <v>-4892226</v>
      </c>
    </row>
    <row r="3364" spans="1:8" x14ac:dyDescent="0.25">
      <c r="A3364" t="s">
        <v>8</v>
      </c>
      <c r="B3364" t="s">
        <v>9</v>
      </c>
      <c r="C3364">
        <v>237.62</v>
      </c>
      <c r="D3364">
        <f>-2455184 -489223</f>
        <v>-2944407</v>
      </c>
      <c r="E3364" t="s">
        <v>10</v>
      </c>
      <c r="F3364" t="s">
        <v>11</v>
      </c>
      <c r="G3364" s="1">
        <v>-2455184</v>
      </c>
      <c r="H3364" s="1">
        <v>-489223</v>
      </c>
    </row>
    <row r="3365" spans="1:8" x14ac:dyDescent="0.25">
      <c r="A3365" t="s">
        <v>8</v>
      </c>
      <c r="B3365" t="s">
        <v>9</v>
      </c>
      <c r="C3365">
        <v>237.63</v>
      </c>
      <c r="D3365">
        <f>-2455187 -4892232</f>
        <v>-7347419</v>
      </c>
      <c r="E3365" t="s">
        <v>10</v>
      </c>
      <c r="F3365" t="s">
        <v>11</v>
      </c>
      <c r="G3365" s="1">
        <v>-2455187</v>
      </c>
      <c r="H3365" s="1">
        <v>-4892232</v>
      </c>
    </row>
    <row r="3366" spans="1:8" x14ac:dyDescent="0.25">
      <c r="A3366" t="s">
        <v>8</v>
      </c>
      <c r="B3366" t="s">
        <v>9</v>
      </c>
      <c r="C3366">
        <v>237.64</v>
      </c>
      <c r="D3366">
        <f>-2455193 -4892239</f>
        <v>-7347432</v>
      </c>
      <c r="E3366" t="s">
        <v>10</v>
      </c>
      <c r="F3366" t="s">
        <v>11</v>
      </c>
      <c r="G3366" s="1">
        <v>-2455193</v>
      </c>
      <c r="H3366" s="1">
        <v>-4892239</v>
      </c>
    </row>
    <row r="3367" spans="1:8" x14ac:dyDescent="0.25">
      <c r="A3367" t="s">
        <v>8</v>
      </c>
      <c r="B3367" t="s">
        <v>9</v>
      </c>
      <c r="C3367">
        <v>237.65</v>
      </c>
      <c r="D3367">
        <f>-2455195 -4892244</f>
        <v>-7347439</v>
      </c>
      <c r="E3367" t="s">
        <v>10</v>
      </c>
      <c r="F3367" t="s">
        <v>11</v>
      </c>
      <c r="G3367" s="1">
        <v>-2455195</v>
      </c>
      <c r="H3367" s="1">
        <v>-4892244</v>
      </c>
    </row>
    <row r="3368" spans="1:8" x14ac:dyDescent="0.25">
      <c r="A3368" t="s">
        <v>8</v>
      </c>
      <c r="B3368" t="s">
        <v>9</v>
      </c>
      <c r="C3368">
        <v>237.66</v>
      </c>
      <c r="D3368">
        <f>-2455196 -4892245</f>
        <v>-7347441</v>
      </c>
      <c r="E3368" t="s">
        <v>10</v>
      </c>
      <c r="F3368" t="s">
        <v>11</v>
      </c>
      <c r="G3368" s="1">
        <v>-2455196</v>
      </c>
      <c r="H3368" s="1">
        <v>-4892245</v>
      </c>
    </row>
    <row r="3369" spans="1:8" x14ac:dyDescent="0.25">
      <c r="A3369" t="s">
        <v>8</v>
      </c>
      <c r="B3369" t="s">
        <v>9</v>
      </c>
      <c r="C3369">
        <v>237.67</v>
      </c>
      <c r="D3369">
        <f>-24552 -4892257</f>
        <v>-4916809</v>
      </c>
      <c r="E3369" t="s">
        <v>10</v>
      </c>
      <c r="F3369" t="s">
        <v>11</v>
      </c>
      <c r="G3369" s="1">
        <v>-24552</v>
      </c>
      <c r="H3369" s="1">
        <v>-4892257</v>
      </c>
    </row>
    <row r="3370" spans="1:8" x14ac:dyDescent="0.25">
      <c r="A3370" t="s">
        <v>8</v>
      </c>
      <c r="B3370" t="s">
        <v>9</v>
      </c>
      <c r="C3370">
        <v>237.68</v>
      </c>
      <c r="D3370">
        <f>-2455202 -4892267</f>
        <v>-7347469</v>
      </c>
      <c r="E3370" t="s">
        <v>10</v>
      </c>
      <c r="F3370" t="s">
        <v>11</v>
      </c>
      <c r="G3370" s="1">
        <v>-2455202</v>
      </c>
      <c r="H3370" s="1">
        <v>-4892267</v>
      </c>
    </row>
    <row r="3371" spans="1:8" x14ac:dyDescent="0.25">
      <c r="A3371" t="s">
        <v>8</v>
      </c>
      <c r="B3371" t="s">
        <v>9</v>
      </c>
      <c r="C3371">
        <v>237.69</v>
      </c>
      <c r="D3371">
        <f>-2455203 -4892285</f>
        <v>-7347488</v>
      </c>
      <c r="E3371" t="s">
        <v>10</v>
      </c>
      <c r="F3371" t="s">
        <v>11</v>
      </c>
      <c r="G3371" s="1">
        <v>-2455203</v>
      </c>
      <c r="H3371" s="1">
        <v>-4892285</v>
      </c>
    </row>
    <row r="3372" spans="1:8" x14ac:dyDescent="0.25">
      <c r="A3372" t="s">
        <v>8</v>
      </c>
      <c r="B3372" t="s">
        <v>9</v>
      </c>
      <c r="C3372">
        <v>237.7</v>
      </c>
      <c r="D3372">
        <f>-2455202 -4892288</f>
        <v>-7347490</v>
      </c>
      <c r="E3372" t="s">
        <v>10</v>
      </c>
      <c r="F3372" t="s">
        <v>11</v>
      </c>
      <c r="G3372" s="1">
        <v>-2455202</v>
      </c>
      <c r="H3372" s="1">
        <v>-4892288</v>
      </c>
    </row>
    <row r="3373" spans="1:8" x14ac:dyDescent="0.25">
      <c r="A3373" t="s">
        <v>8</v>
      </c>
      <c r="B3373" t="s">
        <v>9</v>
      </c>
      <c r="C3373">
        <v>237.71</v>
      </c>
      <c r="D3373">
        <f>-2455195 -4892302</f>
        <v>-7347497</v>
      </c>
      <c r="E3373" t="s">
        <v>10</v>
      </c>
      <c r="F3373" t="s">
        <v>11</v>
      </c>
      <c r="G3373" s="1">
        <v>-2455195</v>
      </c>
      <c r="H3373" s="1">
        <v>-4892302</v>
      </c>
    </row>
    <row r="3374" spans="1:8" x14ac:dyDescent="0.25">
      <c r="A3374" t="s">
        <v>8</v>
      </c>
      <c r="B3374" t="s">
        <v>9</v>
      </c>
      <c r="C3374">
        <v>237.72</v>
      </c>
      <c r="D3374">
        <f>-2455187 -4892312</f>
        <v>-7347499</v>
      </c>
      <c r="E3374" t="s">
        <v>10</v>
      </c>
      <c r="F3374" t="s">
        <v>11</v>
      </c>
      <c r="G3374" s="1">
        <v>-2455187</v>
      </c>
      <c r="H3374" s="1">
        <v>-4892312</v>
      </c>
    </row>
    <row r="3375" spans="1:8" x14ac:dyDescent="0.25">
      <c r="A3375" t="s">
        <v>8</v>
      </c>
      <c r="B3375" t="s">
        <v>9</v>
      </c>
      <c r="C3375">
        <v>237.73</v>
      </c>
      <c r="D3375">
        <f>-2455175 -489232</f>
        <v>-2944407</v>
      </c>
      <c r="E3375" t="s">
        <v>10</v>
      </c>
      <c r="F3375" t="s">
        <v>11</v>
      </c>
      <c r="G3375" s="1">
        <v>-2455175</v>
      </c>
      <c r="H3375" s="1">
        <v>-489232</v>
      </c>
    </row>
    <row r="3376" spans="1:8" x14ac:dyDescent="0.25">
      <c r="A3376" t="s">
        <v>8</v>
      </c>
      <c r="B3376" t="s">
        <v>9</v>
      </c>
      <c r="C3376">
        <v>237.74</v>
      </c>
      <c r="D3376">
        <f>-2455162 -4892325</f>
        <v>-7347487</v>
      </c>
      <c r="E3376" t="s">
        <v>10</v>
      </c>
      <c r="F3376" t="s">
        <v>11</v>
      </c>
      <c r="G3376" s="1">
        <v>-2455162</v>
      </c>
      <c r="H3376" s="1">
        <v>-4892325</v>
      </c>
    </row>
    <row r="3377" spans="1:8" x14ac:dyDescent="0.25">
      <c r="A3377" t="s">
        <v>8</v>
      </c>
      <c r="B3377" t="s">
        <v>9</v>
      </c>
      <c r="C3377">
        <v>237.75</v>
      </c>
      <c r="D3377">
        <f>-245515 -4892325</f>
        <v>-5137840</v>
      </c>
      <c r="E3377" t="s">
        <v>10</v>
      </c>
      <c r="F3377" t="s">
        <v>11</v>
      </c>
      <c r="G3377" s="1">
        <v>-245515</v>
      </c>
      <c r="H3377" s="1">
        <v>-4892325</v>
      </c>
    </row>
    <row r="3378" spans="1:8" x14ac:dyDescent="0.25">
      <c r="A3378" t="s">
        <v>8</v>
      </c>
      <c r="B3378" t="s">
        <v>9</v>
      </c>
      <c r="C3378">
        <v>237.76</v>
      </c>
      <c r="D3378">
        <f>-2455148 -4892326</f>
        <v>-7347474</v>
      </c>
      <c r="E3378" t="s">
        <v>10</v>
      </c>
      <c r="F3378" t="s">
        <v>11</v>
      </c>
      <c r="G3378" s="1">
        <v>-2455148</v>
      </c>
      <c r="H3378" s="1">
        <v>-4892326</v>
      </c>
    </row>
    <row r="3379" spans="1:8" x14ac:dyDescent="0.25">
      <c r="A3379" t="s">
        <v>8</v>
      </c>
      <c r="B3379" t="s">
        <v>9</v>
      </c>
      <c r="C3379">
        <v>237.77</v>
      </c>
      <c r="D3379">
        <f>-2455139 -4892324</f>
        <v>-7347463</v>
      </c>
      <c r="E3379" t="s">
        <v>10</v>
      </c>
      <c r="F3379" t="s">
        <v>11</v>
      </c>
      <c r="G3379" s="1">
        <v>-2455139</v>
      </c>
      <c r="H3379" s="1">
        <v>-4892324</v>
      </c>
    </row>
    <row r="3380" spans="1:8" x14ac:dyDescent="0.25">
      <c r="A3380" t="s">
        <v>8</v>
      </c>
      <c r="B3380" t="s">
        <v>9</v>
      </c>
      <c r="C3380">
        <v>237.78</v>
      </c>
      <c r="D3380">
        <f>-2455125 -4892324</f>
        <v>-7347449</v>
      </c>
      <c r="E3380" t="s">
        <v>10</v>
      </c>
      <c r="F3380" t="s">
        <v>11</v>
      </c>
      <c r="G3380" s="1">
        <v>-2455125</v>
      </c>
      <c r="H3380" s="1">
        <v>-4892324</v>
      </c>
    </row>
    <row r="3381" spans="1:8" x14ac:dyDescent="0.25">
      <c r="A3381" t="s">
        <v>8</v>
      </c>
      <c r="B3381" t="s">
        <v>9</v>
      </c>
      <c r="C3381">
        <v>237.79</v>
      </c>
      <c r="D3381">
        <f>-2455103 -4892327</f>
        <v>-7347430</v>
      </c>
      <c r="E3381" t="s">
        <v>10</v>
      </c>
      <c r="F3381" t="s">
        <v>11</v>
      </c>
      <c r="G3381" s="1">
        <v>-2455103</v>
      </c>
      <c r="H3381" s="1">
        <v>-4892327</v>
      </c>
    </row>
    <row r="3382" spans="1:8" x14ac:dyDescent="0.25">
      <c r="A3382" t="s">
        <v>8</v>
      </c>
      <c r="B3382" t="s">
        <v>9</v>
      </c>
      <c r="C3382">
        <v>237.8</v>
      </c>
      <c r="D3382">
        <f>-2455087 -4892331</f>
        <v>-7347418</v>
      </c>
      <c r="E3382" t="s">
        <v>10</v>
      </c>
      <c r="F3382" t="s">
        <v>11</v>
      </c>
      <c r="G3382" s="1">
        <v>-2455087</v>
      </c>
      <c r="H3382" s="1">
        <v>-4892331</v>
      </c>
    </row>
    <row r="3383" spans="1:8" x14ac:dyDescent="0.25">
      <c r="A3383" t="s">
        <v>8</v>
      </c>
      <c r="B3383" t="s">
        <v>9</v>
      </c>
      <c r="C3383">
        <v>237.81</v>
      </c>
      <c r="D3383">
        <f>-2455079 -4892334</f>
        <v>-7347413</v>
      </c>
      <c r="E3383" t="s">
        <v>10</v>
      </c>
      <c r="F3383" t="s">
        <v>11</v>
      </c>
      <c r="G3383" s="1">
        <v>-2455079</v>
      </c>
      <c r="H3383" s="1">
        <v>-4892334</v>
      </c>
    </row>
    <row r="3384" spans="1:8" x14ac:dyDescent="0.25">
      <c r="A3384" t="s">
        <v>8</v>
      </c>
      <c r="B3384" t="s">
        <v>9</v>
      </c>
      <c r="C3384">
        <v>237.82</v>
      </c>
      <c r="D3384">
        <f>-2455044 -4892343</f>
        <v>-7347387</v>
      </c>
      <c r="E3384" t="s">
        <v>10</v>
      </c>
      <c r="F3384" t="s">
        <v>11</v>
      </c>
      <c r="G3384" s="1">
        <v>-2455044</v>
      </c>
      <c r="H3384" s="1">
        <v>-4892343</v>
      </c>
    </row>
    <row r="3385" spans="1:8" x14ac:dyDescent="0.25">
      <c r="A3385" t="s">
        <v>8</v>
      </c>
      <c r="B3385" t="s">
        <v>9</v>
      </c>
      <c r="C3385">
        <v>237.83</v>
      </c>
      <c r="D3385">
        <f>-2455043 -4892343</f>
        <v>-7347386</v>
      </c>
      <c r="E3385" t="s">
        <v>10</v>
      </c>
      <c r="F3385" t="s">
        <v>11</v>
      </c>
      <c r="G3385" s="1">
        <v>-2455043</v>
      </c>
      <c r="H3385" s="1">
        <v>-4892343</v>
      </c>
    </row>
    <row r="3386" spans="1:8" x14ac:dyDescent="0.25">
      <c r="A3386" t="s">
        <v>8</v>
      </c>
      <c r="B3386" t="s">
        <v>9</v>
      </c>
      <c r="C3386">
        <v>237.84</v>
      </c>
      <c r="D3386">
        <f>-2455026 -4892347</f>
        <v>-7347373</v>
      </c>
      <c r="E3386" t="s">
        <v>10</v>
      </c>
      <c r="F3386" t="s">
        <v>11</v>
      </c>
      <c r="G3386" s="1">
        <v>-2455026</v>
      </c>
      <c r="H3386" s="1">
        <v>-4892347</v>
      </c>
    </row>
    <row r="3387" spans="1:8" x14ac:dyDescent="0.25">
      <c r="A3387" t="s">
        <v>8</v>
      </c>
      <c r="B3387" t="s">
        <v>9</v>
      </c>
      <c r="C3387">
        <v>237.85</v>
      </c>
      <c r="D3387">
        <f>-2455025 -4892348</f>
        <v>-7347373</v>
      </c>
      <c r="E3387" t="s">
        <v>10</v>
      </c>
      <c r="F3387" t="s">
        <v>11</v>
      </c>
      <c r="G3387" s="1">
        <v>-2455025</v>
      </c>
      <c r="H3387" s="1">
        <v>-4892348</v>
      </c>
    </row>
    <row r="3388" spans="1:8" x14ac:dyDescent="0.25">
      <c r="A3388" t="s">
        <v>8</v>
      </c>
      <c r="B3388" t="s">
        <v>9</v>
      </c>
      <c r="C3388">
        <v>237.86</v>
      </c>
      <c r="D3388">
        <f>-2455009 -4892351</f>
        <v>-7347360</v>
      </c>
      <c r="E3388" t="s">
        <v>10</v>
      </c>
      <c r="F3388" t="s">
        <v>11</v>
      </c>
      <c r="G3388" s="1">
        <v>-2455009</v>
      </c>
      <c r="H3388" s="1">
        <v>-4892351</v>
      </c>
    </row>
    <row r="3389" spans="1:8" x14ac:dyDescent="0.25">
      <c r="A3389" t="s">
        <v>8</v>
      </c>
      <c r="B3389" t="s">
        <v>9</v>
      </c>
      <c r="C3389">
        <v>237.87</v>
      </c>
      <c r="D3389">
        <f>-2455005 -4892351</f>
        <v>-7347356</v>
      </c>
      <c r="E3389" t="s">
        <v>10</v>
      </c>
      <c r="F3389" t="s">
        <v>11</v>
      </c>
      <c r="G3389" s="1">
        <v>-2455005</v>
      </c>
      <c r="H3389" s="1">
        <v>-4892351</v>
      </c>
    </row>
    <row r="3390" spans="1:8" x14ac:dyDescent="0.25">
      <c r="A3390" t="s">
        <v>8</v>
      </c>
      <c r="B3390" t="s">
        <v>9</v>
      </c>
      <c r="C3390">
        <v>237.88</v>
      </c>
      <c r="D3390">
        <f>-2454989 -4892354</f>
        <v>-7347343</v>
      </c>
      <c r="E3390" t="s">
        <v>10</v>
      </c>
      <c r="F3390" t="s">
        <v>11</v>
      </c>
      <c r="G3390" s="1">
        <v>-2454989</v>
      </c>
      <c r="H3390" s="1">
        <v>-4892354</v>
      </c>
    </row>
    <row r="3391" spans="1:8" x14ac:dyDescent="0.25">
      <c r="A3391" t="s">
        <v>8</v>
      </c>
      <c r="B3391" t="s">
        <v>9</v>
      </c>
      <c r="C3391">
        <v>237.89</v>
      </c>
      <c r="D3391">
        <f>-2454975 -4892355</f>
        <v>-7347330</v>
      </c>
      <c r="E3391" t="s">
        <v>10</v>
      </c>
      <c r="F3391" t="s">
        <v>11</v>
      </c>
      <c r="G3391" s="1">
        <v>-2454975</v>
      </c>
      <c r="H3391" s="1">
        <v>-4892355</v>
      </c>
    </row>
    <row r="3392" spans="1:8" x14ac:dyDescent="0.25">
      <c r="A3392" t="s">
        <v>8</v>
      </c>
      <c r="B3392" t="s">
        <v>9</v>
      </c>
      <c r="C3392">
        <v>237.9</v>
      </c>
      <c r="D3392">
        <f>-2454963 -4892357</f>
        <v>-7347320</v>
      </c>
      <c r="E3392" t="s">
        <v>10</v>
      </c>
      <c r="F3392" t="s">
        <v>11</v>
      </c>
      <c r="G3392" s="1">
        <v>-2454963</v>
      </c>
      <c r="H3392" s="1">
        <v>-4892357</v>
      </c>
    </row>
    <row r="3393" spans="1:8" x14ac:dyDescent="0.25">
      <c r="A3393" t="s">
        <v>8</v>
      </c>
      <c r="B3393" t="s">
        <v>9</v>
      </c>
      <c r="C3393">
        <v>237.91</v>
      </c>
      <c r="D3393">
        <f>-2454956 -4892357</f>
        <v>-7347313</v>
      </c>
      <c r="E3393" t="s">
        <v>10</v>
      </c>
      <c r="F3393" t="s">
        <v>11</v>
      </c>
      <c r="G3393" s="1">
        <v>-2454956</v>
      </c>
      <c r="H3393" s="1">
        <v>-4892357</v>
      </c>
    </row>
    <row r="3394" spans="1:8" x14ac:dyDescent="0.25">
      <c r="A3394" t="s">
        <v>8</v>
      </c>
      <c r="B3394" t="s">
        <v>9</v>
      </c>
      <c r="C3394">
        <v>237.92</v>
      </c>
      <c r="D3394">
        <f>-2454943 -4892359</f>
        <v>-7347302</v>
      </c>
      <c r="E3394" t="s">
        <v>10</v>
      </c>
      <c r="F3394" t="s">
        <v>11</v>
      </c>
      <c r="G3394" s="1">
        <v>-2454943</v>
      </c>
      <c r="H3394" s="1">
        <v>-4892359</v>
      </c>
    </row>
    <row r="3395" spans="1:8" x14ac:dyDescent="0.25">
      <c r="A3395" t="s">
        <v>8</v>
      </c>
      <c r="B3395" t="s">
        <v>9</v>
      </c>
      <c r="C3395">
        <v>237.93</v>
      </c>
      <c r="D3395">
        <f>-2454936 -4892361</f>
        <v>-7347297</v>
      </c>
      <c r="E3395" t="s">
        <v>10</v>
      </c>
      <c r="F3395" t="s">
        <v>11</v>
      </c>
      <c r="G3395" s="1">
        <v>-2454936</v>
      </c>
      <c r="H3395" s="1">
        <v>-4892361</v>
      </c>
    </row>
    <row r="3396" spans="1:8" x14ac:dyDescent="0.25">
      <c r="A3396" t="s">
        <v>8</v>
      </c>
      <c r="B3396" t="s">
        <v>9</v>
      </c>
      <c r="C3396">
        <v>237.94</v>
      </c>
      <c r="D3396">
        <f>-2454921 -489237</f>
        <v>-2944158</v>
      </c>
      <c r="E3396" t="s">
        <v>10</v>
      </c>
      <c r="F3396" t="s">
        <v>11</v>
      </c>
      <c r="G3396" s="1">
        <v>-2454921</v>
      </c>
      <c r="H3396" s="1">
        <v>-489237</v>
      </c>
    </row>
    <row r="3397" spans="1:8" x14ac:dyDescent="0.25">
      <c r="A3397" t="s">
        <v>8</v>
      </c>
      <c r="B3397" t="s">
        <v>9</v>
      </c>
      <c r="C3397">
        <v>237.95</v>
      </c>
      <c r="D3397">
        <f>-2454915 -4892376</f>
        <v>-7347291</v>
      </c>
      <c r="E3397" t="s">
        <v>10</v>
      </c>
      <c r="F3397" t="s">
        <v>11</v>
      </c>
      <c r="G3397" s="1">
        <v>-2454915</v>
      </c>
      <c r="H3397" s="1">
        <v>-4892376</v>
      </c>
    </row>
    <row r="3398" spans="1:8" x14ac:dyDescent="0.25">
      <c r="A3398" t="s">
        <v>8</v>
      </c>
      <c r="B3398" t="s">
        <v>9</v>
      </c>
      <c r="C3398">
        <v>237.96</v>
      </c>
      <c r="D3398">
        <f>-2454909 -4892384</f>
        <v>-7347293</v>
      </c>
      <c r="E3398" t="s">
        <v>10</v>
      </c>
      <c r="F3398" t="s">
        <v>11</v>
      </c>
      <c r="G3398" s="1">
        <v>-2454909</v>
      </c>
      <c r="H3398" s="1">
        <v>-4892384</v>
      </c>
    </row>
    <row r="3399" spans="1:8" x14ac:dyDescent="0.25">
      <c r="A3399" t="s">
        <v>8</v>
      </c>
      <c r="B3399" t="s">
        <v>9</v>
      </c>
      <c r="C3399">
        <v>237.97</v>
      </c>
      <c r="D3399">
        <f>-2454895 -4892407</f>
        <v>-7347302</v>
      </c>
      <c r="E3399" t="s">
        <v>10</v>
      </c>
      <c r="F3399" t="s">
        <v>11</v>
      </c>
      <c r="G3399" s="1">
        <v>-2454895</v>
      </c>
      <c r="H3399" s="1">
        <v>-4892407</v>
      </c>
    </row>
    <row r="3400" spans="1:8" x14ac:dyDescent="0.25">
      <c r="A3400" t="s">
        <v>8</v>
      </c>
      <c r="B3400" t="s">
        <v>9</v>
      </c>
      <c r="C3400">
        <v>237.98</v>
      </c>
      <c r="D3400">
        <f>-2454889 -4892414</f>
        <v>-7347303</v>
      </c>
      <c r="E3400" t="s">
        <v>10</v>
      </c>
      <c r="F3400" t="s">
        <v>11</v>
      </c>
      <c r="G3400" s="1">
        <v>-2454889</v>
      </c>
      <c r="H3400" s="1">
        <v>-4892414</v>
      </c>
    </row>
    <row r="3401" spans="1:8" x14ac:dyDescent="0.25">
      <c r="A3401" t="s">
        <v>8</v>
      </c>
      <c r="B3401" t="s">
        <v>9</v>
      </c>
      <c r="C3401">
        <v>237.99</v>
      </c>
      <c r="D3401">
        <f>-2454888 -4892416</f>
        <v>-7347304</v>
      </c>
      <c r="E3401" t="s">
        <v>10</v>
      </c>
      <c r="F3401" t="s">
        <v>11</v>
      </c>
      <c r="G3401" s="1">
        <v>-2454888</v>
      </c>
      <c r="H3401" s="1">
        <v>-4892416</v>
      </c>
    </row>
    <row r="3402" spans="1:8" x14ac:dyDescent="0.25">
      <c r="A3402" t="s">
        <v>8</v>
      </c>
      <c r="B3402" t="s">
        <v>9</v>
      </c>
      <c r="C3402">
        <v>238</v>
      </c>
      <c r="D3402">
        <f>-2454883 -4892422</f>
        <v>-7347305</v>
      </c>
      <c r="E3402" t="s">
        <v>10</v>
      </c>
      <c r="F3402" t="s">
        <v>11</v>
      </c>
      <c r="G3402" s="1">
        <v>-2454883</v>
      </c>
      <c r="H3402" s="1">
        <v>-4892422</v>
      </c>
    </row>
    <row r="3403" spans="1:8" x14ac:dyDescent="0.25">
      <c r="A3403" t="s">
        <v>8</v>
      </c>
      <c r="B3403" t="s">
        <v>9</v>
      </c>
      <c r="C3403">
        <v>238.01</v>
      </c>
      <c r="D3403">
        <f>-2454878 -4892425</f>
        <v>-7347303</v>
      </c>
      <c r="E3403" t="s">
        <v>10</v>
      </c>
      <c r="F3403" t="s">
        <v>11</v>
      </c>
      <c r="G3403" s="1">
        <v>-2454878</v>
      </c>
      <c r="H3403" s="1">
        <v>-4892425</v>
      </c>
    </row>
    <row r="3404" spans="1:8" x14ac:dyDescent="0.25">
      <c r="A3404" t="s">
        <v>8</v>
      </c>
      <c r="B3404" t="s">
        <v>9</v>
      </c>
      <c r="C3404">
        <v>238.02</v>
      </c>
      <c r="D3404">
        <f>-2454872 -4892431</f>
        <v>-7347303</v>
      </c>
      <c r="E3404" t="s">
        <v>10</v>
      </c>
      <c r="F3404" t="s">
        <v>11</v>
      </c>
      <c r="G3404" s="1">
        <v>-2454872</v>
      </c>
      <c r="H3404" s="1">
        <v>-4892431</v>
      </c>
    </row>
    <row r="3405" spans="1:8" x14ac:dyDescent="0.25">
      <c r="A3405" t="s">
        <v>8</v>
      </c>
      <c r="B3405" t="s">
        <v>9</v>
      </c>
      <c r="C3405">
        <v>238.03</v>
      </c>
      <c r="D3405">
        <f>-2454859 -4892439</f>
        <v>-7347298</v>
      </c>
      <c r="E3405" t="s">
        <v>10</v>
      </c>
      <c r="F3405" t="s">
        <v>11</v>
      </c>
      <c r="G3405" s="1">
        <v>-2454859</v>
      </c>
      <c r="H3405" s="1">
        <v>-4892439</v>
      </c>
    </row>
    <row r="3406" spans="1:8" x14ac:dyDescent="0.25">
      <c r="A3406" t="s">
        <v>8</v>
      </c>
      <c r="B3406" t="s">
        <v>9</v>
      </c>
      <c r="C3406">
        <v>238.04</v>
      </c>
      <c r="D3406">
        <f>-2454843 -4892445</f>
        <v>-7347288</v>
      </c>
      <c r="E3406" t="s">
        <v>10</v>
      </c>
      <c r="F3406" t="s">
        <v>11</v>
      </c>
      <c r="G3406" s="1">
        <v>-2454843</v>
      </c>
      <c r="H3406" s="1">
        <v>-4892445</v>
      </c>
    </row>
    <row r="3407" spans="1:8" x14ac:dyDescent="0.25">
      <c r="A3407" t="s">
        <v>8</v>
      </c>
      <c r="B3407" t="s">
        <v>9</v>
      </c>
      <c r="C3407">
        <v>238.05</v>
      </c>
      <c r="D3407">
        <f>-2454837 -4892446</f>
        <v>-7347283</v>
      </c>
      <c r="E3407" t="s">
        <v>10</v>
      </c>
      <c r="F3407" t="s">
        <v>11</v>
      </c>
      <c r="G3407" s="1">
        <v>-2454837</v>
      </c>
      <c r="H3407" s="1">
        <v>-4892446</v>
      </c>
    </row>
    <row r="3408" spans="1:8" x14ac:dyDescent="0.25">
      <c r="A3408" t="s">
        <v>8</v>
      </c>
      <c r="B3408" t="s">
        <v>9</v>
      </c>
      <c r="C3408">
        <v>238.06</v>
      </c>
      <c r="D3408">
        <f>-2454827 -4892445</f>
        <v>-7347272</v>
      </c>
      <c r="E3408" t="s">
        <v>10</v>
      </c>
      <c r="F3408" t="s">
        <v>11</v>
      </c>
      <c r="G3408" s="1">
        <v>-2454827</v>
      </c>
      <c r="H3408" s="1">
        <v>-4892445</v>
      </c>
    </row>
    <row r="3409" spans="1:8" x14ac:dyDescent="0.25">
      <c r="A3409" t="s">
        <v>8</v>
      </c>
      <c r="B3409" t="s">
        <v>9</v>
      </c>
      <c r="C3409">
        <v>238.07</v>
      </c>
      <c r="D3409">
        <f>-2454824 -4892444</f>
        <v>-7347268</v>
      </c>
      <c r="E3409" t="s">
        <v>10</v>
      </c>
      <c r="F3409" t="s">
        <v>11</v>
      </c>
      <c r="G3409" s="1">
        <v>-2454824</v>
      </c>
      <c r="H3409" s="1">
        <v>-4892444</v>
      </c>
    </row>
    <row r="3410" spans="1:8" x14ac:dyDescent="0.25">
      <c r="A3410" t="s">
        <v>8</v>
      </c>
      <c r="B3410" t="s">
        <v>9</v>
      </c>
      <c r="C3410">
        <v>238.08</v>
      </c>
      <c r="D3410">
        <f>-2454823 -4892444</f>
        <v>-7347267</v>
      </c>
      <c r="E3410" t="s">
        <v>10</v>
      </c>
      <c r="F3410" t="s">
        <v>11</v>
      </c>
      <c r="G3410" s="1">
        <v>-2454823</v>
      </c>
      <c r="H3410" s="1">
        <v>-4892444</v>
      </c>
    </row>
    <row r="3411" spans="1:8" x14ac:dyDescent="0.25">
      <c r="A3411" t="s">
        <v>8</v>
      </c>
      <c r="B3411" t="s">
        <v>9</v>
      </c>
      <c r="C3411">
        <v>238.09</v>
      </c>
      <c r="D3411">
        <f>-2454812 -4892441</f>
        <v>-7347253</v>
      </c>
      <c r="E3411" t="s">
        <v>10</v>
      </c>
      <c r="F3411" t="s">
        <v>11</v>
      </c>
      <c r="G3411" s="1">
        <v>-2454812</v>
      </c>
      <c r="H3411" s="1">
        <v>-4892441</v>
      </c>
    </row>
    <row r="3412" spans="1:8" x14ac:dyDescent="0.25">
      <c r="A3412" t="s">
        <v>8</v>
      </c>
      <c r="B3412" t="s">
        <v>9</v>
      </c>
      <c r="C3412">
        <v>238.1</v>
      </c>
      <c r="D3412">
        <f>-2454807 -4892439</f>
        <v>-7347246</v>
      </c>
      <c r="E3412" t="s">
        <v>10</v>
      </c>
      <c r="F3412" t="s">
        <v>11</v>
      </c>
      <c r="G3412" s="1">
        <v>-2454807</v>
      </c>
      <c r="H3412" s="1">
        <v>-4892439</v>
      </c>
    </row>
    <row r="3413" spans="1:8" x14ac:dyDescent="0.25">
      <c r="A3413" t="s">
        <v>8</v>
      </c>
      <c r="B3413" t="s">
        <v>9</v>
      </c>
      <c r="C3413">
        <v>238.11</v>
      </c>
      <c r="D3413">
        <f>-2454802 -4892439</f>
        <v>-7347241</v>
      </c>
      <c r="E3413" t="s">
        <v>10</v>
      </c>
      <c r="F3413" t="s">
        <v>11</v>
      </c>
      <c r="G3413" s="1">
        <v>-2454802</v>
      </c>
      <c r="H3413" s="1">
        <v>-4892439</v>
      </c>
    </row>
    <row r="3414" spans="1:8" x14ac:dyDescent="0.25">
      <c r="A3414" t="s">
        <v>8</v>
      </c>
      <c r="B3414" t="s">
        <v>9</v>
      </c>
      <c r="C3414">
        <v>238.12</v>
      </c>
      <c r="D3414">
        <f>-2454794 -4892441</f>
        <v>-7347235</v>
      </c>
      <c r="E3414" t="s">
        <v>10</v>
      </c>
      <c r="F3414" t="s">
        <v>11</v>
      </c>
      <c r="G3414" s="1">
        <v>-2454794</v>
      </c>
      <c r="H3414" s="1">
        <v>-4892441</v>
      </c>
    </row>
    <row r="3415" spans="1:8" x14ac:dyDescent="0.25">
      <c r="A3415" t="s">
        <v>8</v>
      </c>
      <c r="B3415" t="s">
        <v>9</v>
      </c>
      <c r="C3415">
        <v>238.13</v>
      </c>
      <c r="D3415">
        <f>-245479 -4892444</f>
        <v>-5137923</v>
      </c>
      <c r="E3415" t="s">
        <v>10</v>
      </c>
      <c r="F3415" t="s">
        <v>11</v>
      </c>
      <c r="G3415" s="1">
        <v>-245479</v>
      </c>
      <c r="H3415" s="1">
        <v>-4892444</v>
      </c>
    </row>
    <row r="3416" spans="1:8" x14ac:dyDescent="0.25">
      <c r="A3416" t="s">
        <v>8</v>
      </c>
      <c r="B3416" t="s">
        <v>9</v>
      </c>
      <c r="C3416">
        <v>238.14</v>
      </c>
      <c r="D3416">
        <f>-2454788 -4892445</f>
        <v>-7347233</v>
      </c>
      <c r="E3416" t="s">
        <v>10</v>
      </c>
      <c r="F3416" t="s">
        <v>11</v>
      </c>
      <c r="G3416" s="1">
        <v>-2454788</v>
      </c>
      <c r="H3416" s="1">
        <v>-4892445</v>
      </c>
    </row>
    <row r="3417" spans="1:8" x14ac:dyDescent="0.25">
      <c r="A3417" t="s">
        <v>8</v>
      </c>
      <c r="B3417" t="s">
        <v>9</v>
      </c>
      <c r="C3417">
        <v>238.15</v>
      </c>
      <c r="D3417">
        <f>-2454783 -4892451</f>
        <v>-7347234</v>
      </c>
      <c r="E3417" t="s">
        <v>10</v>
      </c>
      <c r="F3417" t="s">
        <v>11</v>
      </c>
      <c r="G3417" s="1">
        <v>-2454783</v>
      </c>
      <c r="H3417" s="1">
        <v>-4892451</v>
      </c>
    </row>
    <row r="3418" spans="1:8" x14ac:dyDescent="0.25">
      <c r="A3418" t="s">
        <v>8</v>
      </c>
      <c r="B3418" t="s">
        <v>9</v>
      </c>
      <c r="C3418">
        <v>238.16</v>
      </c>
      <c r="D3418">
        <f>-2454781 -4892456</f>
        <v>-7347237</v>
      </c>
      <c r="E3418" t="s">
        <v>10</v>
      </c>
      <c r="F3418" t="s">
        <v>11</v>
      </c>
      <c r="G3418" s="1">
        <v>-2454781</v>
      </c>
      <c r="H3418" s="1">
        <v>-4892456</v>
      </c>
    </row>
    <row r="3419" spans="1:8" x14ac:dyDescent="0.25">
      <c r="A3419" t="s">
        <v>8</v>
      </c>
      <c r="B3419" t="s">
        <v>9</v>
      </c>
      <c r="C3419">
        <v>238.17</v>
      </c>
      <c r="D3419">
        <f>-245478 -4892462</f>
        <v>-5137940</v>
      </c>
      <c r="E3419" t="s">
        <v>10</v>
      </c>
      <c r="F3419" t="s">
        <v>11</v>
      </c>
      <c r="G3419" s="1">
        <v>-245478</v>
      </c>
      <c r="H3419" s="1">
        <v>-4892462</v>
      </c>
    </row>
    <row r="3420" spans="1:8" x14ac:dyDescent="0.25">
      <c r="A3420" t="s">
        <v>8</v>
      </c>
      <c r="B3420" t="s">
        <v>9</v>
      </c>
      <c r="C3420">
        <v>238.18</v>
      </c>
      <c r="D3420">
        <f>-2454775 -4892474</f>
        <v>-7347249</v>
      </c>
      <c r="E3420" t="s">
        <v>10</v>
      </c>
      <c r="F3420" t="s">
        <v>11</v>
      </c>
      <c r="G3420" s="1">
        <v>-2454775</v>
      </c>
      <c r="H3420" s="1">
        <v>-4892474</v>
      </c>
    </row>
    <row r="3421" spans="1:8" x14ac:dyDescent="0.25">
      <c r="A3421" t="s">
        <v>8</v>
      </c>
      <c r="B3421" t="s">
        <v>9</v>
      </c>
      <c r="C3421">
        <v>238.19</v>
      </c>
      <c r="D3421">
        <f>-2454773 -4892477</f>
        <v>-7347250</v>
      </c>
      <c r="E3421" t="s">
        <v>10</v>
      </c>
      <c r="F3421" t="s">
        <v>11</v>
      </c>
      <c r="G3421" s="1">
        <v>-2454773</v>
      </c>
      <c r="H3421" s="1">
        <v>-4892477</v>
      </c>
    </row>
    <row r="3422" spans="1:8" x14ac:dyDescent="0.25">
      <c r="A3422" t="s">
        <v>8</v>
      </c>
      <c r="B3422" t="s">
        <v>9</v>
      </c>
      <c r="C3422">
        <v>238.2</v>
      </c>
      <c r="D3422">
        <f>-2454768 -4892482</f>
        <v>-7347250</v>
      </c>
      <c r="E3422" t="s">
        <v>10</v>
      </c>
      <c r="F3422" t="s">
        <v>11</v>
      </c>
      <c r="G3422" s="1">
        <v>-2454768</v>
      </c>
      <c r="H3422" s="1">
        <v>-4892482</v>
      </c>
    </row>
    <row r="3423" spans="1:8" x14ac:dyDescent="0.25">
      <c r="A3423" t="s">
        <v>8</v>
      </c>
      <c r="B3423" t="s">
        <v>9</v>
      </c>
      <c r="C3423">
        <v>238.21</v>
      </c>
      <c r="D3423">
        <f>-2454758 -4892489</f>
        <v>-7347247</v>
      </c>
      <c r="E3423" t="s">
        <v>10</v>
      </c>
      <c r="F3423" t="s">
        <v>11</v>
      </c>
      <c r="G3423" s="1">
        <v>-2454758</v>
      </c>
      <c r="H3423" s="1">
        <v>-4892489</v>
      </c>
    </row>
    <row r="3424" spans="1:8" x14ac:dyDescent="0.25">
      <c r="A3424" t="s">
        <v>8</v>
      </c>
      <c r="B3424" t="s">
        <v>9</v>
      </c>
      <c r="C3424">
        <v>238.22</v>
      </c>
      <c r="D3424">
        <f>-2454757 -4892489</f>
        <v>-7347246</v>
      </c>
      <c r="E3424" t="s">
        <v>10</v>
      </c>
      <c r="F3424" t="s">
        <v>11</v>
      </c>
      <c r="G3424" s="1">
        <v>-2454757</v>
      </c>
      <c r="H3424" s="1">
        <v>-4892489</v>
      </c>
    </row>
    <row r="3425" spans="1:8" x14ac:dyDescent="0.25">
      <c r="A3425" t="s">
        <v>8</v>
      </c>
      <c r="B3425" t="s">
        <v>9</v>
      </c>
      <c r="C3425">
        <v>238.23</v>
      </c>
      <c r="D3425">
        <f>-2454756 -489249</f>
        <v>-2944005</v>
      </c>
      <c r="E3425" t="s">
        <v>10</v>
      </c>
      <c r="F3425" t="s">
        <v>11</v>
      </c>
      <c r="G3425" s="1">
        <v>-2454756</v>
      </c>
      <c r="H3425" s="1">
        <v>-489249</v>
      </c>
    </row>
    <row r="3426" spans="1:8" x14ac:dyDescent="0.25">
      <c r="A3426" t="s">
        <v>8</v>
      </c>
      <c r="B3426" t="s">
        <v>9</v>
      </c>
      <c r="C3426">
        <v>238.24</v>
      </c>
      <c r="D3426">
        <f>-245475 -4892493</f>
        <v>-5137968</v>
      </c>
      <c r="E3426" t="s">
        <v>10</v>
      </c>
      <c r="F3426" t="s">
        <v>11</v>
      </c>
      <c r="G3426" s="1">
        <v>-245475</v>
      </c>
      <c r="H3426" s="1">
        <v>-4892493</v>
      </c>
    </row>
    <row r="3427" spans="1:8" x14ac:dyDescent="0.25">
      <c r="A3427" t="s">
        <v>8</v>
      </c>
      <c r="B3427" t="s">
        <v>9</v>
      </c>
      <c r="C3427">
        <v>238.25</v>
      </c>
      <c r="D3427">
        <f>-2454742 -4892495</f>
        <v>-7347237</v>
      </c>
      <c r="E3427" t="s">
        <v>10</v>
      </c>
      <c r="F3427" t="s">
        <v>11</v>
      </c>
      <c r="G3427" s="1">
        <v>-2454742</v>
      </c>
      <c r="H3427" s="1">
        <v>-4892495</v>
      </c>
    </row>
    <row r="3428" spans="1:8" x14ac:dyDescent="0.25">
      <c r="A3428" t="s">
        <v>8</v>
      </c>
      <c r="B3428" t="s">
        <v>9</v>
      </c>
      <c r="C3428">
        <v>238.26</v>
      </c>
      <c r="D3428">
        <f>-245474 -4892495</f>
        <v>-5137969</v>
      </c>
      <c r="E3428" t="s">
        <v>10</v>
      </c>
      <c r="F3428" t="s">
        <v>11</v>
      </c>
      <c r="G3428" s="1">
        <v>-245474</v>
      </c>
      <c r="H3428" s="1">
        <v>-4892495</v>
      </c>
    </row>
    <row r="3429" spans="1:8" x14ac:dyDescent="0.25">
      <c r="A3429" t="s">
        <v>8</v>
      </c>
      <c r="B3429" t="s">
        <v>9</v>
      </c>
      <c r="C3429">
        <v>238.27</v>
      </c>
      <c r="D3429">
        <f>-2454732 -4892498</f>
        <v>-7347230</v>
      </c>
      <c r="E3429" t="s">
        <v>10</v>
      </c>
      <c r="F3429" t="s">
        <v>11</v>
      </c>
      <c r="G3429" s="1">
        <v>-2454732</v>
      </c>
      <c r="H3429" s="1">
        <v>-4892498</v>
      </c>
    </row>
    <row r="3430" spans="1:8" x14ac:dyDescent="0.25">
      <c r="A3430" t="s">
        <v>8</v>
      </c>
      <c r="B3430" t="s">
        <v>9</v>
      </c>
      <c r="C3430">
        <v>238.28</v>
      </c>
      <c r="D3430">
        <f>-2454721 -4892497</f>
        <v>-7347218</v>
      </c>
      <c r="E3430" t="s">
        <v>10</v>
      </c>
      <c r="F3430" t="s">
        <v>11</v>
      </c>
      <c r="G3430" s="1">
        <v>-2454721</v>
      </c>
      <c r="H3430" s="1">
        <v>-4892497</v>
      </c>
    </row>
    <row r="3431" spans="1:8" x14ac:dyDescent="0.25">
      <c r="A3431" t="s">
        <v>8</v>
      </c>
      <c r="B3431" t="s">
        <v>9</v>
      </c>
      <c r="C3431">
        <v>238.29</v>
      </c>
      <c r="D3431">
        <f>-2454691 -4892504</f>
        <v>-7347195</v>
      </c>
      <c r="E3431" t="s">
        <v>10</v>
      </c>
      <c r="F3431" t="s">
        <v>11</v>
      </c>
      <c r="G3431" s="1">
        <v>-2454691</v>
      </c>
      <c r="H3431" s="1">
        <v>-4892504</v>
      </c>
    </row>
    <row r="3432" spans="1:8" x14ac:dyDescent="0.25">
      <c r="A3432" t="s">
        <v>8</v>
      </c>
      <c r="B3432" t="s">
        <v>9</v>
      </c>
      <c r="C3432">
        <v>238.3</v>
      </c>
      <c r="D3432">
        <f>-2454677 -4892512</f>
        <v>-7347189</v>
      </c>
      <c r="E3432" t="s">
        <v>10</v>
      </c>
      <c r="F3432" t="s">
        <v>11</v>
      </c>
      <c r="G3432" s="1">
        <v>-2454677</v>
      </c>
      <c r="H3432" s="1">
        <v>-4892512</v>
      </c>
    </row>
    <row r="3433" spans="1:8" x14ac:dyDescent="0.25">
      <c r="A3433" t="s">
        <v>8</v>
      </c>
      <c r="B3433" t="s">
        <v>9</v>
      </c>
      <c r="C3433">
        <v>238.31</v>
      </c>
      <c r="D3433">
        <f>-245467 -4892519</f>
        <v>-5137986</v>
      </c>
      <c r="E3433" t="s">
        <v>10</v>
      </c>
      <c r="F3433" t="s">
        <v>11</v>
      </c>
      <c r="G3433" s="1">
        <v>-245467</v>
      </c>
      <c r="H3433" s="1">
        <v>-4892519</v>
      </c>
    </row>
    <row r="3434" spans="1:8" x14ac:dyDescent="0.25">
      <c r="A3434" t="s">
        <v>8</v>
      </c>
      <c r="B3434" t="s">
        <v>9</v>
      </c>
      <c r="C3434">
        <v>238.32</v>
      </c>
      <c r="D3434">
        <f>-2454664 -4892528</f>
        <v>-7347192</v>
      </c>
      <c r="E3434" t="s">
        <v>10</v>
      </c>
      <c r="F3434" t="s">
        <v>11</v>
      </c>
      <c r="G3434" s="1">
        <v>-2454664</v>
      </c>
      <c r="H3434" s="1">
        <v>-4892528</v>
      </c>
    </row>
    <row r="3435" spans="1:8" x14ac:dyDescent="0.25">
      <c r="A3435" t="s">
        <v>8</v>
      </c>
      <c r="B3435" t="s">
        <v>9</v>
      </c>
      <c r="C3435">
        <v>238.33</v>
      </c>
      <c r="D3435">
        <f>-2454657 -4892535</f>
        <v>-7347192</v>
      </c>
      <c r="E3435" t="s">
        <v>10</v>
      </c>
      <c r="F3435" t="s">
        <v>11</v>
      </c>
      <c r="G3435" s="1">
        <v>-2454657</v>
      </c>
      <c r="H3435" s="1">
        <v>-4892535</v>
      </c>
    </row>
    <row r="3436" spans="1:8" x14ac:dyDescent="0.25">
      <c r="A3436" t="s">
        <v>8</v>
      </c>
      <c r="B3436" t="s">
        <v>9</v>
      </c>
      <c r="C3436">
        <v>238.34</v>
      </c>
      <c r="D3436">
        <f>-245465 -489254</f>
        <v>-734719</v>
      </c>
      <c r="E3436" t="s">
        <v>10</v>
      </c>
      <c r="F3436" t="s">
        <v>11</v>
      </c>
      <c r="G3436" s="1">
        <v>-245465</v>
      </c>
      <c r="H3436" s="1">
        <v>-489254</v>
      </c>
    </row>
    <row r="3437" spans="1:8" x14ac:dyDescent="0.25">
      <c r="A3437" t="s">
        <v>8</v>
      </c>
      <c r="B3437" t="s">
        <v>9</v>
      </c>
      <c r="C3437">
        <v>238.35</v>
      </c>
      <c r="D3437">
        <f>-245464 -4892543</f>
        <v>-5138007</v>
      </c>
      <c r="E3437" t="s">
        <v>10</v>
      </c>
      <c r="F3437" t="s">
        <v>11</v>
      </c>
      <c r="G3437" s="1">
        <v>-245464</v>
      </c>
      <c r="H3437" s="1">
        <v>-4892543</v>
      </c>
    </row>
    <row r="3438" spans="1:8" x14ac:dyDescent="0.25">
      <c r="A3438" t="s">
        <v>8</v>
      </c>
      <c r="B3438" t="s">
        <v>9</v>
      </c>
      <c r="C3438">
        <v>238.36</v>
      </c>
      <c r="D3438">
        <f>-2454619 -4892545</f>
        <v>-7347164</v>
      </c>
      <c r="E3438" t="s">
        <v>10</v>
      </c>
      <c r="F3438" t="s">
        <v>11</v>
      </c>
      <c r="G3438" s="1">
        <v>-2454619</v>
      </c>
      <c r="H3438" s="1">
        <v>-4892545</v>
      </c>
    </row>
    <row r="3439" spans="1:8" x14ac:dyDescent="0.25">
      <c r="A3439" t="s">
        <v>8</v>
      </c>
      <c r="B3439" t="s">
        <v>9</v>
      </c>
      <c r="C3439">
        <v>238.37</v>
      </c>
      <c r="D3439">
        <f>-245461 -4892544</f>
        <v>-5138005</v>
      </c>
      <c r="E3439" t="s">
        <v>10</v>
      </c>
      <c r="F3439" t="s">
        <v>11</v>
      </c>
      <c r="G3439" s="1">
        <v>-245461</v>
      </c>
      <c r="H3439" s="1">
        <v>-4892544</v>
      </c>
    </row>
    <row r="3440" spans="1:8" x14ac:dyDescent="0.25">
      <c r="A3440" t="s">
        <v>8</v>
      </c>
      <c r="B3440" t="s">
        <v>9</v>
      </c>
      <c r="C3440">
        <v>238.38</v>
      </c>
      <c r="D3440">
        <f>-2454597 -4892544</f>
        <v>-7347141</v>
      </c>
      <c r="E3440" t="s">
        <v>10</v>
      </c>
      <c r="F3440" t="s">
        <v>11</v>
      </c>
      <c r="G3440" s="1">
        <v>-2454597</v>
      </c>
      <c r="H3440" s="1">
        <v>-4892544</v>
      </c>
    </row>
    <row r="3441" spans="1:8" x14ac:dyDescent="0.25">
      <c r="A3441" t="s">
        <v>8</v>
      </c>
      <c r="B3441" t="s">
        <v>9</v>
      </c>
      <c r="C3441">
        <v>238.39</v>
      </c>
      <c r="D3441">
        <f>-245459 -4892545</f>
        <v>-5138004</v>
      </c>
      <c r="E3441" t="s">
        <v>10</v>
      </c>
      <c r="F3441" t="s">
        <v>11</v>
      </c>
      <c r="G3441" s="1">
        <v>-245459</v>
      </c>
      <c r="H3441" s="1">
        <v>-4892545</v>
      </c>
    </row>
    <row r="3442" spans="1:8" x14ac:dyDescent="0.25">
      <c r="A3442" t="s">
        <v>8</v>
      </c>
      <c r="B3442" t="s">
        <v>9</v>
      </c>
      <c r="C3442">
        <v>238.4</v>
      </c>
      <c r="D3442">
        <f>-2454585 -4892545</f>
        <v>-7347130</v>
      </c>
      <c r="E3442" t="s">
        <v>10</v>
      </c>
      <c r="F3442" t="s">
        <v>11</v>
      </c>
      <c r="G3442" s="1">
        <v>-2454585</v>
      </c>
      <c r="H3442" s="1">
        <v>-4892545</v>
      </c>
    </row>
    <row r="3443" spans="1:8" x14ac:dyDescent="0.25">
      <c r="A3443" t="s">
        <v>8</v>
      </c>
      <c r="B3443" t="s">
        <v>9</v>
      </c>
      <c r="C3443">
        <v>238.41</v>
      </c>
      <c r="D3443">
        <f>-2454579 -4892546</f>
        <v>-7347125</v>
      </c>
      <c r="E3443" t="s">
        <v>10</v>
      </c>
      <c r="F3443" t="s">
        <v>11</v>
      </c>
      <c r="G3443" s="1">
        <v>-2454579</v>
      </c>
      <c r="H3443" s="1">
        <v>-4892546</v>
      </c>
    </row>
    <row r="3444" spans="1:8" x14ac:dyDescent="0.25">
      <c r="A3444" t="s">
        <v>8</v>
      </c>
      <c r="B3444" t="s">
        <v>9</v>
      </c>
      <c r="C3444">
        <v>238.42</v>
      </c>
      <c r="D3444">
        <f>-2454577 -4892548</f>
        <v>-7347125</v>
      </c>
      <c r="E3444" t="s">
        <v>10</v>
      </c>
      <c r="F3444" t="s">
        <v>11</v>
      </c>
      <c r="G3444" s="1">
        <v>-2454577</v>
      </c>
      <c r="H3444" s="1">
        <v>-4892548</v>
      </c>
    </row>
    <row r="3445" spans="1:8" x14ac:dyDescent="0.25">
      <c r="A3445" t="s">
        <v>8</v>
      </c>
      <c r="B3445" t="s">
        <v>9</v>
      </c>
      <c r="C3445">
        <v>238.43</v>
      </c>
      <c r="D3445">
        <f>-2454573 -489255</f>
        <v>-2943828</v>
      </c>
      <c r="E3445" t="s">
        <v>10</v>
      </c>
      <c r="F3445" t="s">
        <v>11</v>
      </c>
      <c r="G3445" s="1">
        <v>-2454573</v>
      </c>
      <c r="H3445" s="1">
        <v>-489255</v>
      </c>
    </row>
    <row r="3446" spans="1:8" x14ac:dyDescent="0.25">
      <c r="A3446" t="s">
        <v>8</v>
      </c>
      <c r="B3446" t="s">
        <v>9</v>
      </c>
      <c r="C3446">
        <v>238.44</v>
      </c>
      <c r="D3446">
        <f>-2454563 -4892559</f>
        <v>-7347122</v>
      </c>
      <c r="E3446" t="s">
        <v>10</v>
      </c>
      <c r="F3446" t="s">
        <v>11</v>
      </c>
      <c r="G3446" s="1">
        <v>-2454563</v>
      </c>
      <c r="H3446" s="1">
        <v>-4892559</v>
      </c>
    </row>
    <row r="3447" spans="1:8" x14ac:dyDescent="0.25">
      <c r="A3447" t="s">
        <v>8</v>
      </c>
      <c r="B3447" t="s">
        <v>9</v>
      </c>
      <c r="C3447">
        <v>238.45</v>
      </c>
      <c r="D3447">
        <f>-245455 -4892579</f>
        <v>-5138034</v>
      </c>
      <c r="E3447" t="s">
        <v>10</v>
      </c>
      <c r="F3447" t="s">
        <v>11</v>
      </c>
      <c r="G3447" s="1">
        <v>-245455</v>
      </c>
      <c r="H3447" s="1">
        <v>-4892579</v>
      </c>
    </row>
    <row r="3448" spans="1:8" x14ac:dyDescent="0.25">
      <c r="A3448" t="s">
        <v>8</v>
      </c>
      <c r="B3448" t="s">
        <v>9</v>
      </c>
      <c r="C3448">
        <v>238.46</v>
      </c>
      <c r="D3448">
        <f>-2454541 -4892598</f>
        <v>-7347139</v>
      </c>
      <c r="E3448" t="s">
        <v>10</v>
      </c>
      <c r="F3448" t="s">
        <v>11</v>
      </c>
      <c r="G3448" s="1">
        <v>-2454541</v>
      </c>
      <c r="H3448" s="1">
        <v>-4892598</v>
      </c>
    </row>
    <row r="3449" spans="1:8" x14ac:dyDescent="0.25">
      <c r="A3449" t="s">
        <v>8</v>
      </c>
      <c r="B3449" t="s">
        <v>9</v>
      </c>
      <c r="C3449">
        <v>238.47</v>
      </c>
      <c r="D3449">
        <f>-2454532 -4892613</f>
        <v>-7347145</v>
      </c>
      <c r="E3449" t="s">
        <v>10</v>
      </c>
      <c r="F3449" t="s">
        <v>11</v>
      </c>
      <c r="G3449" s="1">
        <v>-2454532</v>
      </c>
      <c r="H3449" s="1">
        <v>-4892613</v>
      </c>
    </row>
    <row r="3450" spans="1:8" x14ac:dyDescent="0.25">
      <c r="A3450" t="s">
        <v>8</v>
      </c>
      <c r="B3450" t="s">
        <v>9</v>
      </c>
      <c r="C3450">
        <v>238.48</v>
      </c>
      <c r="D3450">
        <f>-2454527 -4892626</f>
        <v>-7347153</v>
      </c>
      <c r="E3450" t="s">
        <v>10</v>
      </c>
      <c r="F3450" t="s">
        <v>11</v>
      </c>
      <c r="G3450" s="1">
        <v>-2454527</v>
      </c>
      <c r="H3450" s="1">
        <v>-4892626</v>
      </c>
    </row>
    <row r="3451" spans="1:8" x14ac:dyDescent="0.25">
      <c r="A3451" t="s">
        <v>8</v>
      </c>
      <c r="B3451" t="s">
        <v>9</v>
      </c>
      <c r="C3451">
        <v>238.49</v>
      </c>
      <c r="D3451">
        <f>-2454524 -489264</f>
        <v>-2943788</v>
      </c>
      <c r="E3451" t="s">
        <v>10</v>
      </c>
      <c r="F3451" t="s">
        <v>11</v>
      </c>
      <c r="G3451" s="1">
        <v>-2454524</v>
      </c>
      <c r="H3451" s="1">
        <v>-489264</v>
      </c>
    </row>
    <row r="3452" spans="1:8" x14ac:dyDescent="0.25">
      <c r="A3452" t="s">
        <v>8</v>
      </c>
      <c r="B3452" t="s">
        <v>9</v>
      </c>
      <c r="C3452">
        <v>238.5</v>
      </c>
      <c r="D3452">
        <f>-2454524 -4892647</f>
        <v>-7347171</v>
      </c>
      <c r="E3452" t="s">
        <v>10</v>
      </c>
      <c r="F3452" t="s">
        <v>11</v>
      </c>
      <c r="G3452" s="1">
        <v>-2454524</v>
      </c>
      <c r="H3452" s="1">
        <v>-4892647</v>
      </c>
    </row>
    <row r="3453" spans="1:8" x14ac:dyDescent="0.25">
      <c r="A3453" t="s">
        <v>8</v>
      </c>
      <c r="B3453" t="s">
        <v>9</v>
      </c>
      <c r="C3453">
        <v>238.51</v>
      </c>
      <c r="D3453">
        <f>-2454525 -4892647</f>
        <v>-7347172</v>
      </c>
      <c r="E3453" t="s">
        <v>10</v>
      </c>
      <c r="F3453" t="s">
        <v>11</v>
      </c>
      <c r="G3453" s="1">
        <v>-2454525</v>
      </c>
      <c r="H3453" s="1">
        <v>-4892647</v>
      </c>
    </row>
    <row r="3454" spans="1:8" x14ac:dyDescent="0.25">
      <c r="A3454" t="s">
        <v>8</v>
      </c>
      <c r="B3454" t="s">
        <v>9</v>
      </c>
      <c r="C3454">
        <v>238.52</v>
      </c>
      <c r="D3454">
        <f>-2454531 -4892662</f>
        <v>-7347193</v>
      </c>
      <c r="E3454" t="s">
        <v>10</v>
      </c>
      <c r="F3454" t="s">
        <v>11</v>
      </c>
      <c r="G3454" s="1">
        <v>-2454531</v>
      </c>
      <c r="H3454" s="1">
        <v>-4892662</v>
      </c>
    </row>
    <row r="3455" spans="1:8" x14ac:dyDescent="0.25">
      <c r="A3455" t="s">
        <v>8</v>
      </c>
      <c r="B3455" t="s">
        <v>9</v>
      </c>
      <c r="C3455">
        <v>238.53</v>
      </c>
      <c r="D3455">
        <f>-2454533 -4892665</f>
        <v>-7347198</v>
      </c>
      <c r="E3455" t="s">
        <v>10</v>
      </c>
      <c r="F3455" t="s">
        <v>11</v>
      </c>
      <c r="G3455" s="1">
        <v>-2454533</v>
      </c>
      <c r="H3455" s="1">
        <v>-4892665</v>
      </c>
    </row>
    <row r="3456" spans="1:8" x14ac:dyDescent="0.25">
      <c r="A3456" t="s">
        <v>8</v>
      </c>
      <c r="B3456" t="s">
        <v>9</v>
      </c>
      <c r="C3456">
        <v>238.54</v>
      </c>
      <c r="D3456">
        <f>-2454536 -4892672</f>
        <v>-7347208</v>
      </c>
      <c r="E3456" t="s">
        <v>10</v>
      </c>
      <c r="F3456" t="s">
        <v>11</v>
      </c>
      <c r="G3456" s="1">
        <v>-2454536</v>
      </c>
      <c r="H3456" s="1">
        <v>-4892672</v>
      </c>
    </row>
    <row r="3457" spans="1:8" x14ac:dyDescent="0.25">
      <c r="A3457" t="s">
        <v>8</v>
      </c>
      <c r="B3457" t="s">
        <v>9</v>
      </c>
      <c r="C3457">
        <v>238.55</v>
      </c>
      <c r="D3457">
        <f>-2454542 -4892682</f>
        <v>-7347224</v>
      </c>
      <c r="E3457" t="s">
        <v>10</v>
      </c>
      <c r="F3457" t="s">
        <v>11</v>
      </c>
      <c r="G3457" s="1">
        <v>-2454542</v>
      </c>
      <c r="H3457" s="1">
        <v>-4892682</v>
      </c>
    </row>
    <row r="3458" spans="1:8" x14ac:dyDescent="0.25">
      <c r="A3458" t="s">
        <v>8</v>
      </c>
      <c r="B3458" t="s">
        <v>9</v>
      </c>
      <c r="C3458">
        <v>238.56</v>
      </c>
      <c r="D3458">
        <f>-2454551 -4892704</f>
        <v>-7347255</v>
      </c>
      <c r="E3458" t="s">
        <v>10</v>
      </c>
      <c r="F3458" t="s">
        <v>11</v>
      </c>
      <c r="G3458" s="1">
        <v>-2454551</v>
      </c>
      <c r="H3458" s="1">
        <v>-4892704</v>
      </c>
    </row>
    <row r="3459" spans="1:8" x14ac:dyDescent="0.25">
      <c r="A3459" t="s">
        <v>8</v>
      </c>
      <c r="B3459" t="s">
        <v>9</v>
      </c>
      <c r="C3459">
        <v>238.57</v>
      </c>
      <c r="D3459">
        <f>-2454552 -489271</f>
        <v>-2943823</v>
      </c>
      <c r="E3459" t="s">
        <v>10</v>
      </c>
      <c r="F3459" t="s">
        <v>11</v>
      </c>
      <c r="G3459" s="1">
        <v>-2454552</v>
      </c>
      <c r="H3459" s="1">
        <v>-489271</v>
      </c>
    </row>
    <row r="3460" spans="1:8" x14ac:dyDescent="0.25">
      <c r="A3460" t="s">
        <v>8</v>
      </c>
      <c r="B3460" t="s">
        <v>9</v>
      </c>
      <c r="C3460">
        <v>238.58</v>
      </c>
      <c r="D3460">
        <f>-2454553 -4892712</f>
        <v>-7347265</v>
      </c>
      <c r="E3460" t="s">
        <v>10</v>
      </c>
      <c r="F3460" t="s">
        <v>11</v>
      </c>
      <c r="G3460" s="1">
        <v>-2454553</v>
      </c>
      <c r="H3460" s="1">
        <v>-4892712</v>
      </c>
    </row>
    <row r="3461" spans="1:8" x14ac:dyDescent="0.25">
      <c r="A3461" t="s">
        <v>8</v>
      </c>
      <c r="B3461" t="s">
        <v>9</v>
      </c>
      <c r="C3461">
        <v>238.59</v>
      </c>
      <c r="D3461">
        <f>-2454553 -4892716</f>
        <v>-7347269</v>
      </c>
      <c r="E3461" t="s">
        <v>10</v>
      </c>
      <c r="F3461" t="s">
        <v>11</v>
      </c>
      <c r="G3461" s="1">
        <v>-2454553</v>
      </c>
      <c r="H3461" s="1">
        <v>-4892716</v>
      </c>
    </row>
    <row r="3462" spans="1:8" x14ac:dyDescent="0.25">
      <c r="A3462" t="s">
        <v>8</v>
      </c>
      <c r="B3462" t="s">
        <v>9</v>
      </c>
      <c r="C3462">
        <v>238.6</v>
      </c>
      <c r="D3462">
        <f>-2454551 -4892733</f>
        <v>-7347284</v>
      </c>
      <c r="E3462" t="s">
        <v>10</v>
      </c>
      <c r="F3462" t="s">
        <v>11</v>
      </c>
      <c r="G3462" s="1">
        <v>-2454551</v>
      </c>
      <c r="H3462" s="1">
        <v>-4892733</v>
      </c>
    </row>
    <row r="3463" spans="1:8" x14ac:dyDescent="0.25">
      <c r="A3463" t="s">
        <v>8</v>
      </c>
      <c r="B3463" t="s">
        <v>9</v>
      </c>
      <c r="C3463">
        <v>238.61</v>
      </c>
      <c r="D3463">
        <f>-2454543 -4892756</f>
        <v>-7347299</v>
      </c>
      <c r="E3463" t="s">
        <v>10</v>
      </c>
      <c r="F3463" t="s">
        <v>11</v>
      </c>
      <c r="G3463" s="1">
        <v>-2454543</v>
      </c>
      <c r="H3463" s="1">
        <v>-4892756</v>
      </c>
    </row>
    <row r="3464" spans="1:8" x14ac:dyDescent="0.25">
      <c r="A3464" t="s">
        <v>8</v>
      </c>
      <c r="B3464" t="s">
        <v>9</v>
      </c>
      <c r="C3464">
        <v>238.62</v>
      </c>
      <c r="D3464">
        <f>-2454542 -4892757</f>
        <v>-7347299</v>
      </c>
      <c r="E3464" t="s">
        <v>10</v>
      </c>
      <c r="F3464" t="s">
        <v>11</v>
      </c>
      <c r="G3464" s="1">
        <v>-2454542</v>
      </c>
      <c r="H3464" s="1">
        <v>-4892757</v>
      </c>
    </row>
    <row r="3465" spans="1:8" x14ac:dyDescent="0.25">
      <c r="A3465" t="s">
        <v>8</v>
      </c>
      <c r="B3465" t="s">
        <v>9</v>
      </c>
      <c r="C3465">
        <v>238.63</v>
      </c>
      <c r="D3465">
        <f>-2454526 -4892827</f>
        <v>-7347353</v>
      </c>
      <c r="E3465" t="s">
        <v>10</v>
      </c>
      <c r="F3465" t="s">
        <v>11</v>
      </c>
      <c r="G3465" s="1">
        <v>-2454526</v>
      </c>
      <c r="H3465" s="1">
        <v>-4892827</v>
      </c>
    </row>
    <row r="3466" spans="1:8" x14ac:dyDescent="0.25">
      <c r="A3466" t="s">
        <v>8</v>
      </c>
      <c r="B3466" t="s">
        <v>9</v>
      </c>
      <c r="C3466">
        <v>238.64</v>
      </c>
      <c r="D3466">
        <f>-2454523 -4892856</f>
        <v>-7347379</v>
      </c>
      <c r="E3466" t="s">
        <v>10</v>
      </c>
      <c r="F3466" t="s">
        <v>11</v>
      </c>
      <c r="G3466" s="1">
        <v>-2454523</v>
      </c>
      <c r="H3466" s="1">
        <v>-4892856</v>
      </c>
    </row>
    <row r="3467" spans="1:8" x14ac:dyDescent="0.25">
      <c r="A3467" t="s">
        <v>8</v>
      </c>
      <c r="B3467" t="s">
        <v>9</v>
      </c>
      <c r="C3467">
        <v>238.65</v>
      </c>
      <c r="D3467">
        <f>-2454525 -4892868</f>
        <v>-7347393</v>
      </c>
      <c r="E3467" t="s">
        <v>10</v>
      </c>
      <c r="F3467" t="s">
        <v>11</v>
      </c>
      <c r="G3467" s="1">
        <v>-2454525</v>
      </c>
      <c r="H3467" s="1">
        <v>-4892868</v>
      </c>
    </row>
    <row r="3468" spans="1:8" x14ac:dyDescent="0.25">
      <c r="A3468" t="s">
        <v>8</v>
      </c>
      <c r="B3468" t="s">
        <v>9</v>
      </c>
      <c r="C3468">
        <v>238.66</v>
      </c>
      <c r="D3468">
        <f>-2454531 -4892885</f>
        <v>-7347416</v>
      </c>
      <c r="E3468" t="s">
        <v>10</v>
      </c>
      <c r="F3468" t="s">
        <v>11</v>
      </c>
      <c r="G3468" s="1">
        <v>-2454531</v>
      </c>
      <c r="H3468" s="1">
        <v>-4892885</v>
      </c>
    </row>
    <row r="3469" spans="1:8" x14ac:dyDescent="0.25">
      <c r="A3469" t="s">
        <v>8</v>
      </c>
      <c r="B3469" t="s">
        <v>9</v>
      </c>
      <c r="C3469">
        <v>238.67</v>
      </c>
      <c r="D3469">
        <f>-2454533 -4892888</f>
        <v>-7347421</v>
      </c>
      <c r="E3469" t="s">
        <v>10</v>
      </c>
      <c r="F3469" t="s">
        <v>11</v>
      </c>
      <c r="G3469" s="1">
        <v>-2454533</v>
      </c>
      <c r="H3469" s="1">
        <v>-4892888</v>
      </c>
    </row>
    <row r="3470" spans="1:8" x14ac:dyDescent="0.25">
      <c r="A3470" t="s">
        <v>8</v>
      </c>
      <c r="B3470" t="s">
        <v>9</v>
      </c>
      <c r="C3470">
        <v>238.68</v>
      </c>
      <c r="D3470">
        <f>-2454536 -489289</f>
        <v>-2943825</v>
      </c>
      <c r="E3470" t="s">
        <v>10</v>
      </c>
      <c r="F3470" t="s">
        <v>11</v>
      </c>
      <c r="G3470" s="1">
        <v>-2454536</v>
      </c>
      <c r="H3470" s="1">
        <v>-489289</v>
      </c>
    </row>
    <row r="3471" spans="1:8" x14ac:dyDescent="0.25">
      <c r="A3471" t="s">
        <v>8</v>
      </c>
      <c r="B3471" t="s">
        <v>9</v>
      </c>
      <c r="C3471">
        <v>238.69</v>
      </c>
      <c r="D3471">
        <f>-2454538 -4892892</f>
        <v>-7347430</v>
      </c>
      <c r="E3471" t="s">
        <v>10</v>
      </c>
      <c r="F3471" t="s">
        <v>11</v>
      </c>
      <c r="G3471" s="1">
        <v>-2454538</v>
      </c>
      <c r="H3471" s="1">
        <v>-4892892</v>
      </c>
    </row>
    <row r="3472" spans="1:8" x14ac:dyDescent="0.25">
      <c r="A3472" t="s">
        <v>8</v>
      </c>
      <c r="B3472" t="s">
        <v>9</v>
      </c>
      <c r="C3472">
        <v>238.7</v>
      </c>
      <c r="D3472">
        <f>-2454545 -4892896</f>
        <v>-7347441</v>
      </c>
      <c r="E3472" t="s">
        <v>10</v>
      </c>
      <c r="F3472" t="s">
        <v>11</v>
      </c>
      <c r="G3472" s="1">
        <v>-2454545</v>
      </c>
      <c r="H3472" s="1">
        <v>-4892896</v>
      </c>
    </row>
    <row r="3473" spans="1:8" x14ac:dyDescent="0.25">
      <c r="A3473" t="s">
        <v>8</v>
      </c>
      <c r="B3473" t="s">
        <v>9</v>
      </c>
      <c r="C3473">
        <v>238.71</v>
      </c>
      <c r="D3473">
        <f>-2454552 -4892898</f>
        <v>-7347450</v>
      </c>
      <c r="E3473" t="s">
        <v>10</v>
      </c>
      <c r="F3473" t="s">
        <v>11</v>
      </c>
      <c r="G3473" s="1">
        <v>-2454552</v>
      </c>
      <c r="H3473" s="1">
        <v>-4892898</v>
      </c>
    </row>
    <row r="3474" spans="1:8" x14ac:dyDescent="0.25">
      <c r="A3474" t="s">
        <v>8</v>
      </c>
      <c r="B3474" t="s">
        <v>9</v>
      </c>
      <c r="C3474">
        <v>238.72</v>
      </c>
      <c r="D3474">
        <f>-2454555 -4892898</f>
        <v>-7347453</v>
      </c>
      <c r="E3474" t="s">
        <v>10</v>
      </c>
      <c r="F3474" t="s">
        <v>11</v>
      </c>
      <c r="G3474" s="1">
        <v>-2454555</v>
      </c>
      <c r="H3474" s="1">
        <v>-4892898</v>
      </c>
    </row>
    <row r="3475" spans="1:8" x14ac:dyDescent="0.25">
      <c r="A3475" t="s">
        <v>8</v>
      </c>
      <c r="B3475" t="s">
        <v>9</v>
      </c>
      <c r="C3475">
        <v>238.73</v>
      </c>
      <c r="D3475">
        <f>-2454582 -4892905</f>
        <v>-7347487</v>
      </c>
      <c r="E3475" t="s">
        <v>10</v>
      </c>
      <c r="F3475" t="s">
        <v>11</v>
      </c>
      <c r="G3475" s="1">
        <v>-2454582</v>
      </c>
      <c r="H3475" s="1">
        <v>-4892905</v>
      </c>
    </row>
    <row r="3476" spans="1:8" x14ac:dyDescent="0.25">
      <c r="A3476" t="s">
        <v>8</v>
      </c>
      <c r="B3476" t="s">
        <v>9</v>
      </c>
      <c r="C3476">
        <v>238.74</v>
      </c>
      <c r="D3476">
        <f>-2454587 -4892907</f>
        <v>-7347494</v>
      </c>
      <c r="E3476" t="s">
        <v>10</v>
      </c>
      <c r="F3476" t="s">
        <v>11</v>
      </c>
      <c r="G3476" s="1">
        <v>-2454587</v>
      </c>
      <c r="H3476" s="1">
        <v>-4892907</v>
      </c>
    </row>
    <row r="3477" spans="1:8" x14ac:dyDescent="0.25">
      <c r="A3477" t="s">
        <v>8</v>
      </c>
      <c r="B3477" t="s">
        <v>9</v>
      </c>
      <c r="C3477">
        <v>238.75</v>
      </c>
      <c r="D3477">
        <f>-2454593 -4892908</f>
        <v>-7347501</v>
      </c>
      <c r="E3477" t="s">
        <v>10</v>
      </c>
      <c r="F3477" t="s">
        <v>11</v>
      </c>
      <c r="G3477" s="1">
        <v>-2454593</v>
      </c>
      <c r="H3477" s="1">
        <v>-4892908</v>
      </c>
    </row>
    <row r="3478" spans="1:8" x14ac:dyDescent="0.25">
      <c r="A3478" t="s">
        <v>8</v>
      </c>
      <c r="B3478" t="s">
        <v>9</v>
      </c>
      <c r="C3478">
        <v>238.76</v>
      </c>
      <c r="D3478">
        <f>-2454624 -4892909</f>
        <v>-7347533</v>
      </c>
      <c r="E3478" t="s">
        <v>10</v>
      </c>
      <c r="F3478" t="s">
        <v>11</v>
      </c>
      <c r="G3478" s="1">
        <v>-2454624</v>
      </c>
      <c r="H3478" s="1">
        <v>-4892909</v>
      </c>
    </row>
    <row r="3479" spans="1:8" x14ac:dyDescent="0.25">
      <c r="A3479" t="s">
        <v>8</v>
      </c>
      <c r="B3479" t="s">
        <v>9</v>
      </c>
      <c r="C3479">
        <v>238.77</v>
      </c>
      <c r="D3479">
        <f>-2454633 -4892908</f>
        <v>-7347541</v>
      </c>
      <c r="E3479" t="s">
        <v>10</v>
      </c>
      <c r="F3479" t="s">
        <v>11</v>
      </c>
      <c r="G3479" s="1">
        <v>-2454633</v>
      </c>
      <c r="H3479" s="1">
        <v>-4892908</v>
      </c>
    </row>
    <row r="3480" spans="1:8" x14ac:dyDescent="0.25">
      <c r="A3480" t="s">
        <v>8</v>
      </c>
      <c r="B3480" t="s">
        <v>9</v>
      </c>
      <c r="C3480">
        <v>238.78</v>
      </c>
      <c r="D3480">
        <f>-2454642 -4892906</f>
        <v>-7347548</v>
      </c>
      <c r="E3480" t="s">
        <v>10</v>
      </c>
      <c r="F3480" t="s">
        <v>11</v>
      </c>
      <c r="G3480" s="1">
        <v>-2454642</v>
      </c>
      <c r="H3480" s="1">
        <v>-4892906</v>
      </c>
    </row>
    <row r="3481" spans="1:8" x14ac:dyDescent="0.25">
      <c r="A3481" t="s">
        <v>8</v>
      </c>
      <c r="B3481" t="s">
        <v>9</v>
      </c>
      <c r="C3481">
        <v>238.79</v>
      </c>
      <c r="D3481">
        <f>-2454666 -4892897</f>
        <v>-7347563</v>
      </c>
      <c r="E3481" t="s">
        <v>10</v>
      </c>
      <c r="F3481" t="s">
        <v>11</v>
      </c>
      <c r="G3481" s="1">
        <v>-2454666</v>
      </c>
      <c r="H3481" s="1">
        <v>-4892897</v>
      </c>
    </row>
    <row r="3482" spans="1:8" x14ac:dyDescent="0.25">
      <c r="A3482" t="s">
        <v>8</v>
      </c>
      <c r="B3482" t="s">
        <v>9</v>
      </c>
      <c r="C3482">
        <v>238.8</v>
      </c>
      <c r="D3482">
        <f>-2454719 -4892873</f>
        <v>-7347592</v>
      </c>
      <c r="E3482" t="s">
        <v>10</v>
      </c>
      <c r="F3482" t="s">
        <v>11</v>
      </c>
      <c r="G3482" s="1">
        <v>-2454719</v>
      </c>
      <c r="H3482" s="1">
        <v>-4892873</v>
      </c>
    </row>
    <row r="3483" spans="1:8" x14ac:dyDescent="0.25">
      <c r="A3483" t="s">
        <v>8</v>
      </c>
      <c r="B3483" t="s">
        <v>9</v>
      </c>
      <c r="C3483">
        <v>238.81</v>
      </c>
      <c r="D3483">
        <f>-245474 -489287</f>
        <v>-734761</v>
      </c>
      <c r="E3483" t="s">
        <v>10</v>
      </c>
      <c r="F3483" t="s">
        <v>11</v>
      </c>
      <c r="G3483" s="1">
        <v>-245474</v>
      </c>
      <c r="H3483" s="1">
        <v>-489287</v>
      </c>
    </row>
    <row r="3484" spans="1:8" x14ac:dyDescent="0.25">
      <c r="A3484" t="s">
        <v>8</v>
      </c>
      <c r="B3484" t="s">
        <v>9</v>
      </c>
      <c r="C3484">
        <v>238.82</v>
      </c>
      <c r="D3484">
        <f>-2454749 -4892871</f>
        <v>-7347620</v>
      </c>
      <c r="E3484" t="s">
        <v>10</v>
      </c>
      <c r="F3484" t="s">
        <v>11</v>
      </c>
      <c r="G3484" s="1">
        <v>-2454749</v>
      </c>
      <c r="H3484" s="1">
        <v>-4892871</v>
      </c>
    </row>
    <row r="3485" spans="1:8" x14ac:dyDescent="0.25">
      <c r="A3485" t="s">
        <v>8</v>
      </c>
      <c r="B3485" t="s">
        <v>9</v>
      </c>
      <c r="C3485">
        <v>238.83</v>
      </c>
      <c r="D3485">
        <f>-2454751 -4892872</f>
        <v>-7347623</v>
      </c>
      <c r="E3485" t="s">
        <v>10</v>
      </c>
      <c r="F3485" t="s">
        <v>11</v>
      </c>
      <c r="G3485" s="1">
        <v>-2454751</v>
      </c>
      <c r="H3485" s="1">
        <v>-4892872</v>
      </c>
    </row>
    <row r="3486" spans="1:8" x14ac:dyDescent="0.25">
      <c r="A3486" t="s">
        <v>8</v>
      </c>
      <c r="B3486" t="s">
        <v>9</v>
      </c>
      <c r="C3486">
        <v>238.84</v>
      </c>
      <c r="D3486">
        <f>-2454755 -4892873</f>
        <v>-7347628</v>
      </c>
      <c r="E3486" t="s">
        <v>10</v>
      </c>
      <c r="F3486" t="s">
        <v>11</v>
      </c>
      <c r="G3486" s="1">
        <v>-2454755</v>
      </c>
      <c r="H3486" s="1">
        <v>-4892873</v>
      </c>
    </row>
    <row r="3487" spans="1:8" x14ac:dyDescent="0.25">
      <c r="A3487" t="s">
        <v>8</v>
      </c>
      <c r="B3487" t="s">
        <v>9</v>
      </c>
      <c r="C3487">
        <v>238.85</v>
      </c>
      <c r="D3487">
        <f>-2454764 -489288</f>
        <v>-2944052</v>
      </c>
      <c r="E3487" t="s">
        <v>10</v>
      </c>
      <c r="F3487" t="s">
        <v>11</v>
      </c>
      <c r="G3487" s="1">
        <v>-2454764</v>
      </c>
      <c r="H3487" s="1">
        <v>-489288</v>
      </c>
    </row>
    <row r="3488" spans="1:8" x14ac:dyDescent="0.25">
      <c r="A3488" t="s">
        <v>8</v>
      </c>
      <c r="B3488" t="s">
        <v>9</v>
      </c>
      <c r="C3488">
        <v>238.86</v>
      </c>
      <c r="D3488">
        <f>-2454775 -4892895</f>
        <v>-7347670</v>
      </c>
      <c r="E3488" t="s">
        <v>10</v>
      </c>
      <c r="F3488" t="s">
        <v>11</v>
      </c>
      <c r="G3488" s="1">
        <v>-2454775</v>
      </c>
      <c r="H3488" s="1">
        <v>-4892895</v>
      </c>
    </row>
    <row r="3489" spans="1:8" x14ac:dyDescent="0.25">
      <c r="A3489" t="s">
        <v>8</v>
      </c>
      <c r="B3489" t="s">
        <v>9</v>
      </c>
      <c r="C3489">
        <v>238.87</v>
      </c>
      <c r="D3489">
        <f>-2454778 -4892904</f>
        <v>-7347682</v>
      </c>
      <c r="E3489" t="s">
        <v>10</v>
      </c>
      <c r="F3489" t="s">
        <v>11</v>
      </c>
      <c r="G3489" s="1">
        <v>-2454778</v>
      </c>
      <c r="H3489" s="1">
        <v>-4892904</v>
      </c>
    </row>
    <row r="3490" spans="1:8" x14ac:dyDescent="0.25">
      <c r="A3490" t="s">
        <v>8</v>
      </c>
      <c r="B3490" t="s">
        <v>9</v>
      </c>
      <c r="C3490">
        <v>238.88</v>
      </c>
      <c r="D3490">
        <f>-2454779 -4892905</f>
        <v>-7347684</v>
      </c>
      <c r="E3490" t="s">
        <v>10</v>
      </c>
      <c r="F3490" t="s">
        <v>11</v>
      </c>
      <c r="G3490" s="1">
        <v>-2454779</v>
      </c>
      <c r="H3490" s="1">
        <v>-4892905</v>
      </c>
    </row>
    <row r="3491" spans="1:8" x14ac:dyDescent="0.25">
      <c r="A3491" t="s">
        <v>8</v>
      </c>
      <c r="B3491" t="s">
        <v>9</v>
      </c>
      <c r="C3491">
        <v>238.89</v>
      </c>
      <c r="D3491">
        <f>-2454781 -4892911</f>
        <v>-7347692</v>
      </c>
      <c r="E3491" t="s">
        <v>10</v>
      </c>
      <c r="F3491" t="s">
        <v>11</v>
      </c>
      <c r="G3491" s="1">
        <v>-2454781</v>
      </c>
      <c r="H3491" s="1">
        <v>-4892911</v>
      </c>
    </row>
    <row r="3492" spans="1:8" x14ac:dyDescent="0.25">
      <c r="A3492" t="s">
        <v>8</v>
      </c>
      <c r="B3492" t="s">
        <v>9</v>
      </c>
      <c r="C3492">
        <v>238.9</v>
      </c>
      <c r="D3492">
        <f>-2454782 -4892917</f>
        <v>-7347699</v>
      </c>
      <c r="E3492" t="s">
        <v>10</v>
      </c>
      <c r="F3492" t="s">
        <v>11</v>
      </c>
      <c r="G3492" s="1">
        <v>-2454782</v>
      </c>
      <c r="H3492" s="1">
        <v>-4892917</v>
      </c>
    </row>
    <row r="3493" spans="1:8" x14ac:dyDescent="0.25">
      <c r="A3493" t="s">
        <v>8</v>
      </c>
      <c r="B3493" t="s">
        <v>9</v>
      </c>
      <c r="C3493">
        <v>238.91</v>
      </c>
      <c r="D3493">
        <f>-2454782 -4892924</f>
        <v>-7347706</v>
      </c>
      <c r="E3493" t="s">
        <v>10</v>
      </c>
      <c r="F3493" t="s">
        <v>11</v>
      </c>
      <c r="G3493" s="1">
        <v>-2454782</v>
      </c>
      <c r="H3493" s="1">
        <v>-4892924</v>
      </c>
    </row>
    <row r="3494" spans="1:8" x14ac:dyDescent="0.25">
      <c r="A3494" t="s">
        <v>8</v>
      </c>
      <c r="B3494" t="s">
        <v>9</v>
      </c>
      <c r="C3494">
        <v>238.92</v>
      </c>
      <c r="D3494">
        <f>-2454781 -489293</f>
        <v>-2944074</v>
      </c>
      <c r="E3494" t="s">
        <v>10</v>
      </c>
      <c r="F3494" t="s">
        <v>11</v>
      </c>
      <c r="G3494" s="1">
        <v>-2454781</v>
      </c>
      <c r="H3494" s="1">
        <v>-489293</v>
      </c>
    </row>
    <row r="3495" spans="1:8" x14ac:dyDescent="0.25">
      <c r="A3495" t="s">
        <v>8</v>
      </c>
      <c r="B3495" t="s">
        <v>9</v>
      </c>
      <c r="C3495">
        <v>238.93</v>
      </c>
      <c r="D3495">
        <f>-2454778 -4892936</f>
        <v>-7347714</v>
      </c>
      <c r="E3495" t="s">
        <v>10</v>
      </c>
      <c r="F3495" t="s">
        <v>11</v>
      </c>
      <c r="G3495" s="1">
        <v>-2454778</v>
      </c>
      <c r="H3495" s="1">
        <v>-4892936</v>
      </c>
    </row>
    <row r="3496" spans="1:8" x14ac:dyDescent="0.25">
      <c r="A3496" t="s">
        <v>8</v>
      </c>
      <c r="B3496" t="s">
        <v>9</v>
      </c>
      <c r="C3496">
        <v>238.94</v>
      </c>
      <c r="D3496">
        <f>-2454776 -4892942</f>
        <v>-7347718</v>
      </c>
      <c r="E3496" t="s">
        <v>10</v>
      </c>
      <c r="F3496" t="s">
        <v>11</v>
      </c>
      <c r="G3496" s="1">
        <v>-2454776</v>
      </c>
      <c r="H3496" s="1">
        <v>-4892942</v>
      </c>
    </row>
    <row r="3497" spans="1:8" x14ac:dyDescent="0.25">
      <c r="A3497" t="s">
        <v>8</v>
      </c>
      <c r="B3497" t="s">
        <v>9</v>
      </c>
      <c r="C3497">
        <v>238.95</v>
      </c>
      <c r="D3497">
        <f>-2454764 -4892964</f>
        <v>-7347728</v>
      </c>
      <c r="E3497" t="s">
        <v>10</v>
      </c>
      <c r="F3497" t="s">
        <v>11</v>
      </c>
      <c r="G3497" s="1">
        <v>-2454764</v>
      </c>
      <c r="H3497" s="1">
        <v>-4892964</v>
      </c>
    </row>
    <row r="3498" spans="1:8" x14ac:dyDescent="0.25">
      <c r="A3498" t="s">
        <v>8</v>
      </c>
      <c r="B3498" t="s">
        <v>9</v>
      </c>
      <c r="C3498">
        <v>238.96</v>
      </c>
      <c r="D3498">
        <f>-2454762 -4892972</f>
        <v>-7347734</v>
      </c>
      <c r="E3498" t="s">
        <v>10</v>
      </c>
      <c r="F3498" t="s">
        <v>11</v>
      </c>
      <c r="G3498" s="1">
        <v>-2454762</v>
      </c>
      <c r="H3498" s="1">
        <v>-4892972</v>
      </c>
    </row>
    <row r="3499" spans="1:8" x14ac:dyDescent="0.25">
      <c r="A3499" t="s">
        <v>8</v>
      </c>
      <c r="B3499" t="s">
        <v>9</v>
      </c>
      <c r="C3499">
        <v>238.97</v>
      </c>
      <c r="D3499">
        <f>-245476 -4892977</f>
        <v>-5138453</v>
      </c>
      <c r="E3499" t="s">
        <v>10</v>
      </c>
      <c r="F3499" t="s">
        <v>11</v>
      </c>
      <c r="G3499" s="1">
        <v>-245476</v>
      </c>
      <c r="H3499" s="1">
        <v>-4892977</v>
      </c>
    </row>
    <row r="3500" spans="1:8" x14ac:dyDescent="0.25">
      <c r="A3500" t="s">
        <v>8</v>
      </c>
      <c r="B3500" t="s">
        <v>9</v>
      </c>
      <c r="C3500">
        <v>238.98</v>
      </c>
      <c r="D3500">
        <f>-2454758 -4892989</f>
        <v>-7347747</v>
      </c>
      <c r="E3500" t="s">
        <v>10</v>
      </c>
      <c r="F3500" t="s">
        <v>11</v>
      </c>
      <c r="G3500" s="1">
        <v>-2454758</v>
      </c>
      <c r="H3500" s="1">
        <v>-4892989</v>
      </c>
    </row>
    <row r="3501" spans="1:8" x14ac:dyDescent="0.25">
      <c r="A3501" t="s">
        <v>8</v>
      </c>
      <c r="B3501" t="s">
        <v>9</v>
      </c>
      <c r="C3501">
        <v>238.99</v>
      </c>
      <c r="D3501">
        <f>-2454759 -4892995</f>
        <v>-7347754</v>
      </c>
      <c r="E3501" t="s">
        <v>10</v>
      </c>
      <c r="F3501" t="s">
        <v>11</v>
      </c>
      <c r="G3501" s="1">
        <v>-2454759</v>
      </c>
      <c r="H3501" s="1">
        <v>-4892995</v>
      </c>
    </row>
    <row r="3502" spans="1:8" x14ac:dyDescent="0.25">
      <c r="A3502" t="s">
        <v>8</v>
      </c>
      <c r="B3502" t="s">
        <v>9</v>
      </c>
      <c r="C3502">
        <v>239</v>
      </c>
      <c r="D3502">
        <f>-2454762 -4893003</f>
        <v>-7347765</v>
      </c>
      <c r="E3502" t="s">
        <v>10</v>
      </c>
      <c r="F3502" t="s">
        <v>11</v>
      </c>
      <c r="G3502" s="1">
        <v>-2454762</v>
      </c>
      <c r="H3502" s="1">
        <v>-4893003</v>
      </c>
    </row>
    <row r="3503" spans="1:8" x14ac:dyDescent="0.25">
      <c r="A3503" t="s">
        <v>8</v>
      </c>
      <c r="B3503" t="s">
        <v>9</v>
      </c>
      <c r="C3503">
        <v>239.01</v>
      </c>
      <c r="D3503">
        <f>-2454765 -4893008</f>
        <v>-7347773</v>
      </c>
      <c r="E3503" t="s">
        <v>10</v>
      </c>
      <c r="F3503" t="s">
        <v>11</v>
      </c>
      <c r="G3503" s="1">
        <v>-2454765</v>
      </c>
      <c r="H3503" s="1">
        <v>-4893008</v>
      </c>
    </row>
    <row r="3504" spans="1:8" x14ac:dyDescent="0.25">
      <c r="A3504" t="s">
        <v>8</v>
      </c>
      <c r="B3504" t="s">
        <v>9</v>
      </c>
      <c r="C3504">
        <v>239.02</v>
      </c>
      <c r="D3504">
        <f>-2454769 -4893012</f>
        <v>-7347781</v>
      </c>
      <c r="E3504" t="s">
        <v>10</v>
      </c>
      <c r="F3504" t="s">
        <v>11</v>
      </c>
      <c r="G3504" s="1">
        <v>-2454769</v>
      </c>
      <c r="H3504" s="1">
        <v>-4893012</v>
      </c>
    </row>
    <row r="3505" spans="1:8" x14ac:dyDescent="0.25">
      <c r="A3505" t="s">
        <v>8</v>
      </c>
      <c r="B3505" t="s">
        <v>9</v>
      </c>
      <c r="C3505">
        <v>239.03</v>
      </c>
      <c r="D3505">
        <f>-2454789 -4893019</f>
        <v>-7347808</v>
      </c>
      <c r="E3505" t="s">
        <v>10</v>
      </c>
      <c r="F3505" t="s">
        <v>11</v>
      </c>
      <c r="G3505" s="1">
        <v>-2454789</v>
      </c>
      <c r="H3505" s="1">
        <v>-4893019</v>
      </c>
    </row>
    <row r="3506" spans="1:8" x14ac:dyDescent="0.25">
      <c r="A3506" t="s">
        <v>8</v>
      </c>
      <c r="B3506" t="s">
        <v>9</v>
      </c>
      <c r="C3506">
        <v>239.04</v>
      </c>
      <c r="D3506">
        <f>-2454798 -4893023</f>
        <v>-7347821</v>
      </c>
      <c r="E3506" t="s">
        <v>10</v>
      </c>
      <c r="F3506" t="s">
        <v>11</v>
      </c>
      <c r="G3506" s="1">
        <v>-2454798</v>
      </c>
      <c r="H3506" s="1">
        <v>-4893023</v>
      </c>
    </row>
    <row r="3507" spans="1:8" x14ac:dyDescent="0.25">
      <c r="A3507" t="s">
        <v>8</v>
      </c>
      <c r="B3507" t="s">
        <v>9</v>
      </c>
      <c r="C3507">
        <v>239.05</v>
      </c>
      <c r="D3507">
        <f>-2454808 -4893031</f>
        <v>-7347839</v>
      </c>
      <c r="E3507" t="s">
        <v>10</v>
      </c>
      <c r="F3507" t="s">
        <v>11</v>
      </c>
      <c r="G3507" s="1">
        <v>-2454808</v>
      </c>
      <c r="H3507" s="1">
        <v>-4893031</v>
      </c>
    </row>
    <row r="3508" spans="1:8" x14ac:dyDescent="0.25">
      <c r="A3508" t="s">
        <v>8</v>
      </c>
      <c r="B3508" t="s">
        <v>9</v>
      </c>
      <c r="C3508">
        <v>239.06</v>
      </c>
      <c r="D3508">
        <f>-2454817 -489304</f>
        <v>-2944121</v>
      </c>
      <c r="E3508" t="s">
        <v>10</v>
      </c>
      <c r="F3508" t="s">
        <v>11</v>
      </c>
      <c r="G3508" s="1">
        <v>-2454817</v>
      </c>
      <c r="H3508" s="1">
        <v>-489304</v>
      </c>
    </row>
    <row r="3509" spans="1:8" x14ac:dyDescent="0.25">
      <c r="A3509" t="s">
        <v>8</v>
      </c>
      <c r="B3509" t="s">
        <v>9</v>
      </c>
      <c r="C3509">
        <v>239.07</v>
      </c>
      <c r="D3509">
        <f>-2454827 -4893052</f>
        <v>-7347879</v>
      </c>
      <c r="E3509" t="s">
        <v>10</v>
      </c>
      <c r="F3509" t="s">
        <v>11</v>
      </c>
      <c r="G3509" s="1">
        <v>-2454827</v>
      </c>
      <c r="H3509" s="1">
        <v>-4893052</v>
      </c>
    </row>
    <row r="3510" spans="1:8" x14ac:dyDescent="0.25">
      <c r="A3510" t="s">
        <v>8</v>
      </c>
      <c r="B3510" t="s">
        <v>9</v>
      </c>
      <c r="C3510">
        <v>239.08</v>
      </c>
      <c r="D3510">
        <f>-2454838 -4893058</f>
        <v>-7347896</v>
      </c>
      <c r="E3510" t="s">
        <v>10</v>
      </c>
      <c r="F3510" t="s">
        <v>11</v>
      </c>
      <c r="G3510" s="1">
        <v>-2454838</v>
      </c>
      <c r="H3510" s="1">
        <v>-4893058</v>
      </c>
    </row>
    <row r="3511" spans="1:8" x14ac:dyDescent="0.25">
      <c r="A3511" t="s">
        <v>8</v>
      </c>
      <c r="B3511" t="s">
        <v>9</v>
      </c>
      <c r="C3511">
        <v>239.09</v>
      </c>
      <c r="D3511">
        <f>-2454845 -489306</f>
        <v>-2944151</v>
      </c>
      <c r="E3511" t="s">
        <v>10</v>
      </c>
      <c r="F3511" t="s">
        <v>11</v>
      </c>
      <c r="G3511" s="1">
        <v>-2454845</v>
      </c>
      <c r="H3511" s="1">
        <v>-489306</v>
      </c>
    </row>
    <row r="3512" spans="1:8" x14ac:dyDescent="0.25">
      <c r="A3512" t="s">
        <v>8</v>
      </c>
      <c r="B3512" t="s">
        <v>9</v>
      </c>
      <c r="C3512">
        <v>239.1</v>
      </c>
      <c r="D3512">
        <f>-2454847 -4893061</f>
        <v>-7347908</v>
      </c>
      <c r="E3512" t="s">
        <v>10</v>
      </c>
      <c r="F3512" t="s">
        <v>11</v>
      </c>
      <c r="G3512" s="1">
        <v>-2454847</v>
      </c>
      <c r="H3512" s="1">
        <v>-4893061</v>
      </c>
    </row>
    <row r="3513" spans="1:8" x14ac:dyDescent="0.25">
      <c r="A3513" t="s">
        <v>8</v>
      </c>
      <c r="B3513" t="s">
        <v>9</v>
      </c>
      <c r="C3513">
        <v>239.11</v>
      </c>
      <c r="D3513">
        <f>-2454862 -4893063</f>
        <v>-7347925</v>
      </c>
      <c r="E3513" t="s">
        <v>10</v>
      </c>
      <c r="F3513" t="s">
        <v>11</v>
      </c>
      <c r="G3513" s="1">
        <v>-2454862</v>
      </c>
      <c r="H3513" s="1">
        <v>-4893063</v>
      </c>
    </row>
    <row r="3514" spans="1:8" x14ac:dyDescent="0.25">
      <c r="A3514" t="s">
        <v>8</v>
      </c>
      <c r="B3514" t="s">
        <v>9</v>
      </c>
      <c r="C3514">
        <v>239.12</v>
      </c>
      <c r="D3514">
        <f>-2454873 -4893062</f>
        <v>-7347935</v>
      </c>
      <c r="E3514" t="s">
        <v>10</v>
      </c>
      <c r="F3514" t="s">
        <v>11</v>
      </c>
      <c r="G3514" s="1">
        <v>-2454873</v>
      </c>
      <c r="H3514" s="1">
        <v>-4893062</v>
      </c>
    </row>
    <row r="3515" spans="1:8" x14ac:dyDescent="0.25">
      <c r="A3515" t="s">
        <v>8</v>
      </c>
      <c r="B3515" t="s">
        <v>9</v>
      </c>
      <c r="C3515">
        <v>239.13</v>
      </c>
      <c r="D3515">
        <f>-245488 -4893063</f>
        <v>-5138551</v>
      </c>
      <c r="E3515" t="s">
        <v>10</v>
      </c>
      <c r="F3515" t="s">
        <v>11</v>
      </c>
      <c r="G3515" s="1">
        <v>-245488</v>
      </c>
      <c r="H3515" s="1">
        <v>-4893063</v>
      </c>
    </row>
    <row r="3516" spans="1:8" x14ac:dyDescent="0.25">
      <c r="A3516" t="s">
        <v>8</v>
      </c>
      <c r="B3516" t="s">
        <v>9</v>
      </c>
      <c r="C3516">
        <v>239.14</v>
      </c>
      <c r="D3516">
        <f>-2454891 -4893066</f>
        <v>-7347957</v>
      </c>
      <c r="E3516" t="s">
        <v>10</v>
      </c>
      <c r="F3516" t="s">
        <v>11</v>
      </c>
      <c r="G3516" s="1">
        <v>-2454891</v>
      </c>
      <c r="H3516" s="1">
        <v>-4893066</v>
      </c>
    </row>
    <row r="3517" spans="1:8" x14ac:dyDescent="0.25">
      <c r="A3517" t="s">
        <v>8</v>
      </c>
      <c r="B3517" t="s">
        <v>9</v>
      </c>
      <c r="C3517">
        <v>239.15</v>
      </c>
      <c r="D3517">
        <f>-2454911 -4893087</f>
        <v>-7347998</v>
      </c>
      <c r="E3517" t="s">
        <v>10</v>
      </c>
      <c r="F3517" t="s">
        <v>11</v>
      </c>
      <c r="G3517" s="1">
        <v>-2454911</v>
      </c>
      <c r="H3517" s="1">
        <v>-4893087</v>
      </c>
    </row>
    <row r="3518" spans="1:8" x14ac:dyDescent="0.25">
      <c r="A3518" t="s">
        <v>8</v>
      </c>
      <c r="B3518" t="s">
        <v>9</v>
      </c>
      <c r="C3518">
        <v>239.16</v>
      </c>
      <c r="D3518">
        <f>-2454922 -4893092</f>
        <v>-7348014</v>
      </c>
      <c r="E3518" t="s">
        <v>10</v>
      </c>
      <c r="F3518" t="s">
        <v>11</v>
      </c>
      <c r="G3518" s="1">
        <v>-2454922</v>
      </c>
      <c r="H3518" s="1">
        <v>-4893092</v>
      </c>
    </row>
    <row r="3519" spans="1:8" x14ac:dyDescent="0.25">
      <c r="A3519" t="s">
        <v>8</v>
      </c>
      <c r="B3519" t="s">
        <v>9</v>
      </c>
      <c r="C3519">
        <v>239.17</v>
      </c>
      <c r="D3519">
        <f>-2454933 -4893094</f>
        <v>-7348027</v>
      </c>
      <c r="E3519" t="s">
        <v>10</v>
      </c>
      <c r="F3519" t="s">
        <v>11</v>
      </c>
      <c r="G3519" s="1">
        <v>-2454933</v>
      </c>
      <c r="H3519" s="1">
        <v>-4893094</v>
      </c>
    </row>
    <row r="3520" spans="1:8" x14ac:dyDescent="0.25">
      <c r="A3520" t="s">
        <v>8</v>
      </c>
      <c r="B3520" t="s">
        <v>9</v>
      </c>
      <c r="C3520">
        <v>239.18</v>
      </c>
      <c r="D3520">
        <f>-2454946 -4893095</f>
        <v>-7348041</v>
      </c>
      <c r="E3520" t="s">
        <v>10</v>
      </c>
      <c r="F3520" t="s">
        <v>11</v>
      </c>
      <c r="G3520" s="1">
        <v>-2454946</v>
      </c>
      <c r="H3520" s="1">
        <v>-4893095</v>
      </c>
    </row>
    <row r="3521" spans="1:8" x14ac:dyDescent="0.25">
      <c r="A3521" t="s">
        <v>8</v>
      </c>
      <c r="B3521" t="s">
        <v>9</v>
      </c>
      <c r="C3521">
        <v>239.19</v>
      </c>
      <c r="D3521">
        <f>-2454953 -4893094</f>
        <v>-7348047</v>
      </c>
      <c r="E3521" t="s">
        <v>10</v>
      </c>
      <c r="F3521" t="s">
        <v>11</v>
      </c>
      <c r="G3521" s="1">
        <v>-2454953</v>
      </c>
      <c r="H3521" s="1">
        <v>-4893094</v>
      </c>
    </row>
    <row r="3522" spans="1:8" x14ac:dyDescent="0.25">
      <c r="A3522" t="s">
        <v>8</v>
      </c>
      <c r="B3522" t="s">
        <v>9</v>
      </c>
      <c r="C3522">
        <v>239.2</v>
      </c>
      <c r="D3522">
        <f>-2454965 -4893094</f>
        <v>-7348059</v>
      </c>
      <c r="E3522" t="s">
        <v>10</v>
      </c>
      <c r="F3522" t="s">
        <v>11</v>
      </c>
      <c r="G3522" s="1">
        <v>-2454965</v>
      </c>
      <c r="H3522" s="1">
        <v>-4893094</v>
      </c>
    </row>
    <row r="3523" spans="1:8" x14ac:dyDescent="0.25">
      <c r="A3523" t="s">
        <v>8</v>
      </c>
      <c r="B3523" t="s">
        <v>9</v>
      </c>
      <c r="C3523">
        <v>239.21</v>
      </c>
      <c r="D3523">
        <f>-2454973 -4893095</f>
        <v>-7348068</v>
      </c>
      <c r="E3523" t="s">
        <v>10</v>
      </c>
      <c r="F3523" t="s">
        <v>11</v>
      </c>
      <c r="G3523" s="1">
        <v>-2454973</v>
      </c>
      <c r="H3523" s="1">
        <v>-4893095</v>
      </c>
    </row>
    <row r="3524" spans="1:8" x14ac:dyDescent="0.25">
      <c r="A3524" t="s">
        <v>8</v>
      </c>
      <c r="B3524" t="s">
        <v>9</v>
      </c>
      <c r="C3524">
        <v>239.22</v>
      </c>
      <c r="D3524">
        <f>-2454981 -4893097</f>
        <v>-7348078</v>
      </c>
      <c r="E3524" t="s">
        <v>10</v>
      </c>
      <c r="F3524" t="s">
        <v>11</v>
      </c>
      <c r="G3524" s="1">
        <v>-2454981</v>
      </c>
      <c r="H3524" s="1">
        <v>-4893097</v>
      </c>
    </row>
    <row r="3525" spans="1:8" x14ac:dyDescent="0.25">
      <c r="A3525" t="s">
        <v>8</v>
      </c>
      <c r="B3525" t="s">
        <v>9</v>
      </c>
      <c r="C3525">
        <v>239.23</v>
      </c>
      <c r="D3525">
        <f>-2454982 -4893097</f>
        <v>-7348079</v>
      </c>
      <c r="E3525" t="s">
        <v>10</v>
      </c>
      <c r="F3525" t="s">
        <v>11</v>
      </c>
      <c r="G3525" s="1">
        <v>-2454982</v>
      </c>
      <c r="H3525" s="1">
        <v>-4893097</v>
      </c>
    </row>
    <row r="3526" spans="1:8" x14ac:dyDescent="0.25">
      <c r="A3526" t="s">
        <v>8</v>
      </c>
      <c r="B3526" t="s">
        <v>9</v>
      </c>
      <c r="C3526">
        <v>239.24</v>
      </c>
      <c r="D3526">
        <f>-245499 -4893101</f>
        <v>-5138600</v>
      </c>
      <c r="E3526" t="s">
        <v>10</v>
      </c>
      <c r="F3526" t="s">
        <v>11</v>
      </c>
      <c r="G3526" s="1">
        <v>-245499</v>
      </c>
      <c r="H3526" s="1">
        <v>-4893101</v>
      </c>
    </row>
    <row r="3527" spans="1:8" x14ac:dyDescent="0.25">
      <c r="A3527" t="s">
        <v>8</v>
      </c>
      <c r="B3527" t="s">
        <v>9</v>
      </c>
      <c r="C3527">
        <v>239.25</v>
      </c>
      <c r="D3527">
        <f>-2454993 -4893102</f>
        <v>-7348095</v>
      </c>
      <c r="E3527" t="s">
        <v>10</v>
      </c>
      <c r="F3527" t="s">
        <v>11</v>
      </c>
      <c r="G3527" s="1">
        <v>-2454993</v>
      </c>
      <c r="H3527" s="1">
        <v>-4893102</v>
      </c>
    </row>
    <row r="3528" spans="1:8" x14ac:dyDescent="0.25">
      <c r="A3528" t="s">
        <v>8</v>
      </c>
      <c r="B3528" t="s">
        <v>9</v>
      </c>
      <c r="C3528">
        <v>239.26</v>
      </c>
      <c r="D3528">
        <f>-2454997 -4893106</f>
        <v>-7348103</v>
      </c>
      <c r="E3528" t="s">
        <v>10</v>
      </c>
      <c r="F3528" t="s">
        <v>11</v>
      </c>
      <c r="G3528" s="1">
        <v>-2454997</v>
      </c>
      <c r="H3528" s="1">
        <v>-4893106</v>
      </c>
    </row>
    <row r="3529" spans="1:8" x14ac:dyDescent="0.25">
      <c r="A3529" t="s">
        <v>8</v>
      </c>
      <c r="B3529" t="s">
        <v>9</v>
      </c>
      <c r="C3529">
        <v>239.27</v>
      </c>
      <c r="D3529">
        <f>-2455006 -4893113</f>
        <v>-7348119</v>
      </c>
      <c r="E3529" t="s">
        <v>10</v>
      </c>
      <c r="F3529" t="s">
        <v>11</v>
      </c>
      <c r="G3529" s="1">
        <v>-2455006</v>
      </c>
      <c r="H3529" s="1">
        <v>-4893113</v>
      </c>
    </row>
    <row r="3530" spans="1:8" x14ac:dyDescent="0.25">
      <c r="A3530" t="s">
        <v>8</v>
      </c>
      <c r="B3530" t="s">
        <v>9</v>
      </c>
      <c r="C3530">
        <v>239.28</v>
      </c>
      <c r="D3530">
        <f>-245501 -4893119</f>
        <v>-5138620</v>
      </c>
      <c r="E3530" t="s">
        <v>10</v>
      </c>
      <c r="F3530" t="s">
        <v>11</v>
      </c>
      <c r="G3530" s="1">
        <v>-245501</v>
      </c>
      <c r="H3530" s="1">
        <v>-4893119</v>
      </c>
    </row>
    <row r="3531" spans="1:8" x14ac:dyDescent="0.25">
      <c r="A3531" t="s">
        <v>8</v>
      </c>
      <c r="B3531" t="s">
        <v>9</v>
      </c>
      <c r="C3531">
        <v>239.29</v>
      </c>
      <c r="D3531">
        <f>-2455014 -4893127</f>
        <v>-7348141</v>
      </c>
      <c r="E3531" t="s">
        <v>10</v>
      </c>
      <c r="F3531" t="s">
        <v>11</v>
      </c>
      <c r="G3531" s="1">
        <v>-2455014</v>
      </c>
      <c r="H3531" s="1">
        <v>-4893127</v>
      </c>
    </row>
    <row r="3532" spans="1:8" x14ac:dyDescent="0.25">
      <c r="A3532" t="s">
        <v>8</v>
      </c>
      <c r="B3532" t="s">
        <v>9</v>
      </c>
      <c r="C3532">
        <v>239.3</v>
      </c>
      <c r="D3532">
        <f>-2455027 -4893162</f>
        <v>-7348189</v>
      </c>
      <c r="E3532" t="s">
        <v>10</v>
      </c>
      <c r="F3532" t="s">
        <v>11</v>
      </c>
      <c r="G3532" s="1">
        <v>-2455027</v>
      </c>
      <c r="H3532" s="1">
        <v>-4893162</v>
      </c>
    </row>
    <row r="3533" spans="1:8" x14ac:dyDescent="0.25">
      <c r="A3533" t="s">
        <v>8</v>
      </c>
      <c r="B3533" t="s">
        <v>9</v>
      </c>
      <c r="C3533">
        <v>239.31</v>
      </c>
      <c r="D3533">
        <f>-2455036 -4893177</f>
        <v>-7348213</v>
      </c>
      <c r="E3533" t="s">
        <v>10</v>
      </c>
      <c r="F3533" t="s">
        <v>11</v>
      </c>
      <c r="G3533" s="1">
        <v>-2455036</v>
      </c>
      <c r="H3533" s="1">
        <v>-4893177</v>
      </c>
    </row>
    <row r="3534" spans="1:8" x14ac:dyDescent="0.25">
      <c r="A3534" t="s">
        <v>8</v>
      </c>
      <c r="B3534" t="s">
        <v>9</v>
      </c>
      <c r="C3534">
        <v>239.32</v>
      </c>
      <c r="D3534">
        <f>-2455045 -4893189</f>
        <v>-7348234</v>
      </c>
      <c r="E3534" t="s">
        <v>10</v>
      </c>
      <c r="F3534" t="s">
        <v>11</v>
      </c>
      <c r="G3534" s="1">
        <v>-2455045</v>
      </c>
      <c r="H3534" s="1">
        <v>-4893189</v>
      </c>
    </row>
    <row r="3535" spans="1:8" x14ac:dyDescent="0.25">
      <c r="A3535" t="s">
        <v>8</v>
      </c>
      <c r="B3535" t="s">
        <v>9</v>
      </c>
      <c r="C3535">
        <v>239.33</v>
      </c>
      <c r="D3535">
        <f>-2455062 -4893218</f>
        <v>-7348280</v>
      </c>
      <c r="E3535" t="s">
        <v>10</v>
      </c>
      <c r="F3535" t="s">
        <v>11</v>
      </c>
      <c r="G3535" s="1">
        <v>-2455062</v>
      </c>
      <c r="H3535" s="1">
        <v>-4893218</v>
      </c>
    </row>
    <row r="3536" spans="1:8" x14ac:dyDescent="0.25">
      <c r="A3536" t="s">
        <v>8</v>
      </c>
      <c r="B3536" t="s">
        <v>9</v>
      </c>
      <c r="C3536">
        <v>239.34</v>
      </c>
      <c r="D3536">
        <f>-245507 -4893229</f>
        <v>-5138736</v>
      </c>
      <c r="E3536" t="s">
        <v>10</v>
      </c>
      <c r="F3536" t="s">
        <v>11</v>
      </c>
      <c r="G3536" s="1">
        <v>-245507</v>
      </c>
      <c r="H3536" s="1">
        <v>-4893229</v>
      </c>
    </row>
    <row r="3537" spans="1:8" x14ac:dyDescent="0.25">
      <c r="A3537" t="s">
        <v>8</v>
      </c>
      <c r="B3537" t="s">
        <v>9</v>
      </c>
      <c r="C3537">
        <v>239.35</v>
      </c>
      <c r="D3537">
        <f>-2455078 -4893237</f>
        <v>-7348315</v>
      </c>
      <c r="E3537" t="s">
        <v>10</v>
      </c>
      <c r="F3537" t="s">
        <v>11</v>
      </c>
      <c r="G3537" s="1">
        <v>-2455078</v>
      </c>
      <c r="H3537" s="1">
        <v>-4893237</v>
      </c>
    </row>
    <row r="3538" spans="1:8" x14ac:dyDescent="0.25">
      <c r="A3538" t="s">
        <v>8</v>
      </c>
      <c r="B3538" t="s">
        <v>9</v>
      </c>
      <c r="C3538">
        <v>239.36</v>
      </c>
      <c r="D3538">
        <f>-2455089 -4893246</f>
        <v>-7348335</v>
      </c>
      <c r="E3538" t="s">
        <v>10</v>
      </c>
      <c r="F3538" t="s">
        <v>11</v>
      </c>
      <c r="G3538" s="1">
        <v>-2455089</v>
      </c>
      <c r="H3538" s="1">
        <v>-4893246</v>
      </c>
    </row>
    <row r="3539" spans="1:8" x14ac:dyDescent="0.25">
      <c r="A3539" t="s">
        <v>8</v>
      </c>
      <c r="B3539" t="s">
        <v>9</v>
      </c>
      <c r="C3539">
        <v>239.37</v>
      </c>
      <c r="D3539">
        <f>-2455106 -4893255</f>
        <v>-7348361</v>
      </c>
      <c r="E3539" t="s">
        <v>10</v>
      </c>
      <c r="F3539" t="s">
        <v>11</v>
      </c>
      <c r="G3539" s="1">
        <v>-2455106</v>
      </c>
      <c r="H3539" s="1">
        <v>-4893255</v>
      </c>
    </row>
    <row r="3540" spans="1:8" x14ac:dyDescent="0.25">
      <c r="A3540" t="s">
        <v>8</v>
      </c>
      <c r="B3540" t="s">
        <v>9</v>
      </c>
      <c r="C3540">
        <v>239.38</v>
      </c>
      <c r="D3540">
        <f>-2455114 -4893258</f>
        <v>-7348372</v>
      </c>
      <c r="E3540" t="s">
        <v>10</v>
      </c>
      <c r="F3540" t="s">
        <v>11</v>
      </c>
      <c r="G3540" s="1">
        <v>-2455114</v>
      </c>
      <c r="H3540" s="1">
        <v>-4893258</v>
      </c>
    </row>
    <row r="3541" spans="1:8" x14ac:dyDescent="0.25">
      <c r="A3541" t="s">
        <v>8</v>
      </c>
      <c r="B3541" t="s">
        <v>9</v>
      </c>
      <c r="C3541">
        <v>239.39</v>
      </c>
      <c r="D3541">
        <f>-2455141 -4893264</f>
        <v>-7348405</v>
      </c>
      <c r="E3541" t="s">
        <v>10</v>
      </c>
      <c r="F3541" t="s">
        <v>11</v>
      </c>
      <c r="G3541" s="1">
        <v>-2455141</v>
      </c>
      <c r="H3541" s="1">
        <v>-4893264</v>
      </c>
    </row>
    <row r="3542" spans="1:8" x14ac:dyDescent="0.25">
      <c r="A3542" t="s">
        <v>8</v>
      </c>
      <c r="B3542" t="s">
        <v>9</v>
      </c>
      <c r="C3542">
        <v>239.4</v>
      </c>
      <c r="D3542">
        <f>-245516 -489327</f>
        <v>-734843</v>
      </c>
      <c r="E3542" t="s">
        <v>10</v>
      </c>
      <c r="F3542" t="s">
        <v>11</v>
      </c>
      <c r="G3542" s="1">
        <v>-245516</v>
      </c>
      <c r="H3542" s="1">
        <v>-489327</v>
      </c>
    </row>
    <row r="3543" spans="1:8" x14ac:dyDescent="0.25">
      <c r="A3543" t="s">
        <v>8</v>
      </c>
      <c r="B3543" t="s">
        <v>9</v>
      </c>
      <c r="C3543">
        <v>239.41</v>
      </c>
      <c r="D3543">
        <f>-2455167 -4893273</f>
        <v>-7348440</v>
      </c>
      <c r="E3543" t="s">
        <v>10</v>
      </c>
      <c r="F3543" t="s">
        <v>11</v>
      </c>
      <c r="G3543" s="1">
        <v>-2455167</v>
      </c>
      <c r="H3543" s="1">
        <v>-4893273</v>
      </c>
    </row>
    <row r="3544" spans="1:8" x14ac:dyDescent="0.25">
      <c r="A3544" t="s">
        <v>8</v>
      </c>
      <c r="B3544" t="s">
        <v>9</v>
      </c>
      <c r="C3544">
        <v>239.42</v>
      </c>
      <c r="D3544">
        <f>-2455176 -4893278</f>
        <v>-7348454</v>
      </c>
      <c r="E3544" t="s">
        <v>10</v>
      </c>
      <c r="F3544" t="s">
        <v>11</v>
      </c>
      <c r="G3544" s="1">
        <v>-2455176</v>
      </c>
      <c r="H3544" s="1">
        <v>-4893278</v>
      </c>
    </row>
    <row r="3545" spans="1:8" x14ac:dyDescent="0.25">
      <c r="A3545" t="s">
        <v>8</v>
      </c>
      <c r="B3545" t="s">
        <v>9</v>
      </c>
      <c r="C3545">
        <v>239.43</v>
      </c>
      <c r="D3545">
        <f>-2455182 -4893284</f>
        <v>-7348466</v>
      </c>
      <c r="E3545" t="s">
        <v>10</v>
      </c>
      <c r="F3545" t="s">
        <v>11</v>
      </c>
      <c r="G3545" s="1">
        <v>-2455182</v>
      </c>
      <c r="H3545" s="1">
        <v>-4893284</v>
      </c>
    </row>
    <row r="3546" spans="1:8" x14ac:dyDescent="0.25">
      <c r="A3546" t="s">
        <v>8</v>
      </c>
      <c r="B3546" t="s">
        <v>9</v>
      </c>
      <c r="C3546">
        <v>239.44</v>
      </c>
      <c r="D3546">
        <f>-2455188 -4893293</f>
        <v>-7348481</v>
      </c>
      <c r="E3546" t="s">
        <v>10</v>
      </c>
      <c r="F3546" t="s">
        <v>11</v>
      </c>
      <c r="G3546" s="1">
        <v>-2455188</v>
      </c>
      <c r="H3546" s="1">
        <v>-4893293</v>
      </c>
    </row>
    <row r="3547" spans="1:8" x14ac:dyDescent="0.25">
      <c r="A3547" t="s">
        <v>8</v>
      </c>
      <c r="B3547" t="s">
        <v>9</v>
      </c>
      <c r="C3547">
        <v>239.45</v>
      </c>
      <c r="D3547">
        <f>-245519 -4893298</f>
        <v>-5138817</v>
      </c>
      <c r="E3547" t="s">
        <v>10</v>
      </c>
      <c r="F3547" t="s">
        <v>11</v>
      </c>
      <c r="G3547" s="1">
        <v>-245519</v>
      </c>
      <c r="H3547" s="1">
        <v>-4893298</v>
      </c>
    </row>
    <row r="3548" spans="1:8" x14ac:dyDescent="0.25">
      <c r="A3548" t="s">
        <v>8</v>
      </c>
      <c r="B3548" t="s">
        <v>9</v>
      </c>
      <c r="C3548">
        <v>239.46</v>
      </c>
      <c r="D3548">
        <f>-2455194 -4893316</f>
        <v>-7348510</v>
      </c>
      <c r="E3548" t="s">
        <v>10</v>
      </c>
      <c r="F3548" t="s">
        <v>11</v>
      </c>
      <c r="G3548" s="1">
        <v>-2455194</v>
      </c>
      <c r="H3548" s="1">
        <v>-4893316</v>
      </c>
    </row>
    <row r="3549" spans="1:8" x14ac:dyDescent="0.25">
      <c r="A3549" t="s">
        <v>8</v>
      </c>
      <c r="B3549" t="s">
        <v>9</v>
      </c>
      <c r="C3549">
        <v>239.47</v>
      </c>
      <c r="D3549">
        <f>-2455191 -4893342</f>
        <v>-7348533</v>
      </c>
      <c r="E3549" t="s">
        <v>10</v>
      </c>
      <c r="F3549" t="s">
        <v>11</v>
      </c>
      <c r="G3549" s="1">
        <v>-2455191</v>
      </c>
      <c r="H3549" s="1">
        <v>-4893342</v>
      </c>
    </row>
    <row r="3550" spans="1:8" x14ac:dyDescent="0.25">
      <c r="A3550" t="s">
        <v>8</v>
      </c>
      <c r="B3550" t="s">
        <v>9</v>
      </c>
      <c r="C3550">
        <v>239.48</v>
      </c>
      <c r="D3550">
        <f>-2455189 -489335</f>
        <v>-2944524</v>
      </c>
      <c r="E3550" t="s">
        <v>10</v>
      </c>
      <c r="F3550" t="s">
        <v>11</v>
      </c>
      <c r="G3550" s="1">
        <v>-2455189</v>
      </c>
      <c r="H3550" s="1">
        <v>-489335</v>
      </c>
    </row>
    <row r="3551" spans="1:8" x14ac:dyDescent="0.25">
      <c r="A3551" t="s">
        <v>8</v>
      </c>
      <c r="B3551" t="s">
        <v>9</v>
      </c>
      <c r="C3551">
        <v>239.49</v>
      </c>
      <c r="D3551">
        <f>-2455189 -4893356</f>
        <v>-7348545</v>
      </c>
      <c r="E3551" t="s">
        <v>10</v>
      </c>
      <c r="F3551" t="s">
        <v>11</v>
      </c>
      <c r="G3551" s="1">
        <v>-2455189</v>
      </c>
      <c r="H3551" s="1">
        <v>-4893356</v>
      </c>
    </row>
    <row r="3552" spans="1:8" x14ac:dyDescent="0.25">
      <c r="A3552" t="s">
        <v>8</v>
      </c>
      <c r="B3552" t="s">
        <v>9</v>
      </c>
      <c r="C3552">
        <v>239.5</v>
      </c>
      <c r="D3552">
        <f>-2455188 -4893363</f>
        <v>-7348551</v>
      </c>
      <c r="E3552" t="s">
        <v>10</v>
      </c>
      <c r="F3552" t="s">
        <v>11</v>
      </c>
      <c r="G3552" s="1">
        <v>-2455188</v>
      </c>
      <c r="H3552" s="1">
        <v>-4893363</v>
      </c>
    </row>
    <row r="3553" spans="1:8" x14ac:dyDescent="0.25">
      <c r="A3553" t="s">
        <v>8</v>
      </c>
      <c r="B3553" t="s">
        <v>9</v>
      </c>
      <c r="C3553">
        <v>239.51</v>
      </c>
      <c r="D3553">
        <f>-2455189 -4893375</f>
        <v>-7348564</v>
      </c>
      <c r="E3553" t="s">
        <v>10</v>
      </c>
      <c r="F3553" t="s">
        <v>11</v>
      </c>
      <c r="G3553" s="1">
        <v>-2455189</v>
      </c>
      <c r="H3553" s="1">
        <v>-4893375</v>
      </c>
    </row>
    <row r="3554" spans="1:8" x14ac:dyDescent="0.25">
      <c r="A3554" t="s">
        <v>8</v>
      </c>
      <c r="B3554" t="s">
        <v>9</v>
      </c>
      <c r="C3554">
        <v>239.52</v>
      </c>
      <c r="D3554">
        <f>-2455192 -4893387</f>
        <v>-7348579</v>
      </c>
      <c r="E3554" t="s">
        <v>10</v>
      </c>
      <c r="F3554" t="s">
        <v>11</v>
      </c>
      <c r="G3554" s="1">
        <v>-2455192</v>
      </c>
      <c r="H3554" s="1">
        <v>-4893387</v>
      </c>
    </row>
    <row r="3555" spans="1:8" x14ac:dyDescent="0.25">
      <c r="A3555" t="s">
        <v>8</v>
      </c>
      <c r="B3555" t="s">
        <v>9</v>
      </c>
      <c r="C3555">
        <v>239.53</v>
      </c>
      <c r="D3555">
        <f>-2455196 -4893397</f>
        <v>-7348593</v>
      </c>
      <c r="E3555" t="s">
        <v>10</v>
      </c>
      <c r="F3555" t="s">
        <v>11</v>
      </c>
      <c r="G3555" s="1">
        <v>-2455196</v>
      </c>
      <c r="H3555" s="1">
        <v>-4893397</v>
      </c>
    </row>
    <row r="3556" spans="1:8" x14ac:dyDescent="0.25">
      <c r="A3556" t="s">
        <v>8</v>
      </c>
      <c r="B3556" t="s">
        <v>9</v>
      </c>
      <c r="C3556">
        <v>239.54</v>
      </c>
      <c r="D3556">
        <f>-2455202 -4893407</f>
        <v>-7348609</v>
      </c>
      <c r="E3556" t="s">
        <v>10</v>
      </c>
      <c r="F3556" t="s">
        <v>11</v>
      </c>
      <c r="G3556" s="1">
        <v>-2455202</v>
      </c>
      <c r="H3556" s="1">
        <v>-4893407</v>
      </c>
    </row>
    <row r="3557" spans="1:8" x14ac:dyDescent="0.25">
      <c r="A3557" t="s">
        <v>8</v>
      </c>
      <c r="B3557" t="s">
        <v>9</v>
      </c>
      <c r="C3557">
        <v>239.55</v>
      </c>
      <c r="D3557">
        <f>-2455231 -4893437</f>
        <v>-7348668</v>
      </c>
      <c r="E3557" t="s">
        <v>10</v>
      </c>
      <c r="F3557" t="s">
        <v>11</v>
      </c>
      <c r="G3557" s="1">
        <v>-2455231</v>
      </c>
      <c r="H3557" s="1">
        <v>-4893437</v>
      </c>
    </row>
    <row r="3558" spans="1:8" x14ac:dyDescent="0.25">
      <c r="A3558" t="s">
        <v>8</v>
      </c>
      <c r="B3558" t="s">
        <v>9</v>
      </c>
      <c r="C3558">
        <v>239.56</v>
      </c>
      <c r="D3558">
        <f>-2455232 -4893437</f>
        <v>-7348669</v>
      </c>
      <c r="E3558" t="s">
        <v>10</v>
      </c>
      <c r="F3558" t="s">
        <v>11</v>
      </c>
      <c r="G3558" s="1">
        <v>-2455232</v>
      </c>
      <c r="H3558" s="1">
        <v>-4893437</v>
      </c>
    </row>
    <row r="3559" spans="1:8" x14ac:dyDescent="0.25">
      <c r="A3559" t="s">
        <v>8</v>
      </c>
      <c r="B3559" t="s">
        <v>9</v>
      </c>
      <c r="C3559">
        <v>239.57</v>
      </c>
      <c r="D3559">
        <f>-2455244 -4893452</f>
        <v>-7348696</v>
      </c>
      <c r="E3559" t="s">
        <v>10</v>
      </c>
      <c r="F3559" t="s">
        <v>11</v>
      </c>
      <c r="G3559" s="1">
        <v>-2455244</v>
      </c>
      <c r="H3559" s="1">
        <v>-4893452</v>
      </c>
    </row>
    <row r="3560" spans="1:8" x14ac:dyDescent="0.25">
      <c r="A3560" t="s">
        <v>8</v>
      </c>
      <c r="B3560" t="s">
        <v>9</v>
      </c>
      <c r="C3560">
        <v>239.58</v>
      </c>
      <c r="D3560">
        <f>-2455245 -4893456</f>
        <v>-7348701</v>
      </c>
      <c r="E3560" t="s">
        <v>10</v>
      </c>
      <c r="F3560" t="s">
        <v>11</v>
      </c>
      <c r="G3560" s="1">
        <v>-2455245</v>
      </c>
      <c r="H3560" s="1">
        <v>-4893456</v>
      </c>
    </row>
    <row r="3561" spans="1:8" x14ac:dyDescent="0.25">
      <c r="A3561" t="s">
        <v>8</v>
      </c>
      <c r="B3561" t="s">
        <v>9</v>
      </c>
      <c r="C3561">
        <v>239.59</v>
      </c>
      <c r="D3561">
        <f>-2455248 -4893463</f>
        <v>-7348711</v>
      </c>
      <c r="E3561" t="s">
        <v>10</v>
      </c>
      <c r="F3561" t="s">
        <v>11</v>
      </c>
      <c r="G3561" s="1">
        <v>-2455248</v>
      </c>
      <c r="H3561" s="1">
        <v>-4893463</v>
      </c>
    </row>
    <row r="3562" spans="1:8" x14ac:dyDescent="0.25">
      <c r="A3562" t="s">
        <v>8</v>
      </c>
      <c r="B3562" t="s">
        <v>9</v>
      </c>
      <c r="C3562">
        <v>239.6</v>
      </c>
      <c r="D3562">
        <f>-2455248 -4893467</f>
        <v>-7348715</v>
      </c>
      <c r="E3562" t="s">
        <v>10</v>
      </c>
      <c r="F3562" t="s">
        <v>11</v>
      </c>
      <c r="G3562" s="1">
        <v>-2455248</v>
      </c>
      <c r="H3562" s="1">
        <v>-4893467</v>
      </c>
    </row>
    <row r="3563" spans="1:8" x14ac:dyDescent="0.25">
      <c r="A3563" t="s">
        <v>8</v>
      </c>
      <c r="B3563" t="s">
        <v>9</v>
      </c>
      <c r="C3563">
        <v>239.61</v>
      </c>
      <c r="D3563">
        <f>-2455239 -4893502</f>
        <v>-7348741</v>
      </c>
      <c r="E3563" t="s">
        <v>10</v>
      </c>
      <c r="F3563" t="s">
        <v>11</v>
      </c>
      <c r="G3563" s="1">
        <v>-2455239</v>
      </c>
      <c r="H3563" s="1">
        <v>-4893502</v>
      </c>
    </row>
    <row r="3564" spans="1:8" x14ac:dyDescent="0.25">
      <c r="A3564" t="s">
        <v>8</v>
      </c>
      <c r="B3564" t="s">
        <v>9</v>
      </c>
      <c r="C3564">
        <v>239.62</v>
      </c>
      <c r="D3564">
        <f>-2455239 -4893528</f>
        <v>-7348767</v>
      </c>
      <c r="E3564" t="s">
        <v>10</v>
      </c>
      <c r="F3564" t="s">
        <v>11</v>
      </c>
      <c r="G3564" s="1">
        <v>-2455239</v>
      </c>
      <c r="H3564" s="1">
        <v>-4893528</v>
      </c>
    </row>
    <row r="3565" spans="1:8" x14ac:dyDescent="0.25">
      <c r="A3565" t="s">
        <v>8</v>
      </c>
      <c r="B3565" t="s">
        <v>9</v>
      </c>
      <c r="C3565">
        <v>239.63</v>
      </c>
      <c r="D3565">
        <f>-2455242 -4893539</f>
        <v>-7348781</v>
      </c>
      <c r="E3565" t="s">
        <v>10</v>
      </c>
      <c r="F3565" t="s">
        <v>11</v>
      </c>
      <c r="G3565" s="1">
        <v>-2455242</v>
      </c>
      <c r="H3565" s="1">
        <v>-4893539</v>
      </c>
    </row>
    <row r="3566" spans="1:8" x14ac:dyDescent="0.25">
      <c r="A3566" t="s">
        <v>8</v>
      </c>
      <c r="B3566" t="s">
        <v>9</v>
      </c>
      <c r="C3566">
        <v>239.64</v>
      </c>
      <c r="D3566">
        <f>-2455246 -4893547</f>
        <v>-7348793</v>
      </c>
      <c r="E3566" t="s">
        <v>10</v>
      </c>
      <c r="F3566" t="s">
        <v>11</v>
      </c>
      <c r="G3566" s="1">
        <v>-2455246</v>
      </c>
      <c r="H3566" s="1">
        <v>-4893547</v>
      </c>
    </row>
    <row r="3567" spans="1:8" x14ac:dyDescent="0.25">
      <c r="A3567" t="s">
        <v>8</v>
      </c>
      <c r="B3567" t="s">
        <v>9</v>
      </c>
      <c r="C3567">
        <v>239.65</v>
      </c>
      <c r="D3567">
        <f>-2455254 -489356</f>
        <v>-2944610</v>
      </c>
      <c r="E3567" t="s">
        <v>10</v>
      </c>
      <c r="F3567" t="s">
        <v>11</v>
      </c>
      <c r="G3567" s="1">
        <v>-2455254</v>
      </c>
      <c r="H3567" s="1">
        <v>-489356</v>
      </c>
    </row>
    <row r="3568" spans="1:8" x14ac:dyDescent="0.25">
      <c r="A3568" t="s">
        <v>8</v>
      </c>
      <c r="B3568" t="s">
        <v>9</v>
      </c>
      <c r="C3568">
        <v>239.66</v>
      </c>
      <c r="D3568">
        <f>-2455263 -4893568</f>
        <v>-7348831</v>
      </c>
      <c r="E3568" t="s">
        <v>10</v>
      </c>
      <c r="F3568" t="s">
        <v>11</v>
      </c>
      <c r="G3568" s="1">
        <v>-2455263</v>
      </c>
      <c r="H3568" s="1">
        <v>-4893568</v>
      </c>
    </row>
    <row r="3569" spans="1:8" x14ac:dyDescent="0.25">
      <c r="A3569" t="s">
        <v>8</v>
      </c>
      <c r="B3569" t="s">
        <v>9</v>
      </c>
      <c r="C3569">
        <v>239.67</v>
      </c>
      <c r="D3569">
        <f>-2455287 -4893594</f>
        <v>-7348881</v>
      </c>
      <c r="E3569" t="s">
        <v>10</v>
      </c>
      <c r="F3569" t="s">
        <v>11</v>
      </c>
      <c r="G3569" s="1">
        <v>-2455287</v>
      </c>
      <c r="H3569" s="1">
        <v>-4893594</v>
      </c>
    </row>
    <row r="3570" spans="1:8" x14ac:dyDescent="0.25">
      <c r="A3570" t="s">
        <v>8</v>
      </c>
      <c r="B3570" t="s">
        <v>9</v>
      </c>
      <c r="C3570">
        <v>239.68</v>
      </c>
      <c r="D3570">
        <f>-2455322 -4893626</f>
        <v>-7348948</v>
      </c>
      <c r="E3570" t="s">
        <v>10</v>
      </c>
      <c r="F3570" t="s">
        <v>11</v>
      </c>
      <c r="G3570" s="1">
        <v>-2455322</v>
      </c>
      <c r="H3570" s="1">
        <v>-4893626</v>
      </c>
    </row>
    <row r="3571" spans="1:8" x14ac:dyDescent="0.25">
      <c r="A3571" t="s">
        <v>8</v>
      </c>
      <c r="B3571" t="s">
        <v>9</v>
      </c>
      <c r="C3571">
        <v>239.69</v>
      </c>
      <c r="D3571">
        <f>-2455351 -4893647</f>
        <v>-7348998</v>
      </c>
      <c r="E3571" t="s">
        <v>10</v>
      </c>
      <c r="F3571" t="s">
        <v>11</v>
      </c>
      <c r="G3571" s="1">
        <v>-2455351</v>
      </c>
      <c r="H3571" s="1">
        <v>-4893647</v>
      </c>
    </row>
    <row r="3572" spans="1:8" x14ac:dyDescent="0.25">
      <c r="A3572" t="s">
        <v>8</v>
      </c>
      <c r="B3572" t="s">
        <v>9</v>
      </c>
      <c r="C3572">
        <v>239.7</v>
      </c>
      <c r="D3572">
        <f>-2455354 -489365</f>
        <v>-2944719</v>
      </c>
      <c r="E3572" t="s">
        <v>10</v>
      </c>
      <c r="F3572" t="s">
        <v>11</v>
      </c>
      <c r="G3572" s="1">
        <v>-2455354</v>
      </c>
      <c r="H3572" s="1">
        <v>-489365</v>
      </c>
    </row>
    <row r="3573" spans="1:8" x14ac:dyDescent="0.25">
      <c r="A3573" t="s">
        <v>8</v>
      </c>
      <c r="B3573" t="s">
        <v>9</v>
      </c>
      <c r="C3573">
        <v>239.71</v>
      </c>
      <c r="D3573">
        <f>-2455367 -489366</f>
        <v>-2944733</v>
      </c>
      <c r="E3573" t="s">
        <v>10</v>
      </c>
      <c r="F3573" t="s">
        <v>11</v>
      </c>
      <c r="G3573" s="1">
        <v>-2455367</v>
      </c>
      <c r="H3573" s="1">
        <v>-489366</v>
      </c>
    </row>
    <row r="3574" spans="1:8" x14ac:dyDescent="0.25">
      <c r="A3574" t="s">
        <v>8</v>
      </c>
      <c r="B3574" t="s">
        <v>9</v>
      </c>
      <c r="C3574">
        <v>239.72</v>
      </c>
      <c r="D3574">
        <f>-2455374 -4893672</f>
        <v>-7349046</v>
      </c>
      <c r="E3574" t="s">
        <v>10</v>
      </c>
      <c r="F3574" t="s">
        <v>11</v>
      </c>
      <c r="G3574" s="1">
        <v>-2455374</v>
      </c>
      <c r="H3574" s="1">
        <v>-4893672</v>
      </c>
    </row>
    <row r="3575" spans="1:8" x14ac:dyDescent="0.25">
      <c r="A3575" t="s">
        <v>8</v>
      </c>
      <c r="B3575" t="s">
        <v>9</v>
      </c>
      <c r="C3575">
        <v>239.73</v>
      </c>
      <c r="D3575">
        <f>-2455379 -4893685</f>
        <v>-7349064</v>
      </c>
      <c r="E3575" t="s">
        <v>10</v>
      </c>
      <c r="F3575" t="s">
        <v>11</v>
      </c>
      <c r="G3575" s="1">
        <v>-2455379</v>
      </c>
      <c r="H3575" s="1">
        <v>-4893685</v>
      </c>
    </row>
    <row r="3576" spans="1:8" x14ac:dyDescent="0.25">
      <c r="A3576" t="s">
        <v>8</v>
      </c>
      <c r="B3576" t="s">
        <v>9</v>
      </c>
      <c r="C3576">
        <v>239.74</v>
      </c>
      <c r="D3576">
        <f>-2455381 -4893697</f>
        <v>-7349078</v>
      </c>
      <c r="E3576" t="s">
        <v>10</v>
      </c>
      <c r="F3576" t="s">
        <v>11</v>
      </c>
      <c r="G3576" s="1">
        <v>-2455381</v>
      </c>
      <c r="H3576" s="1">
        <v>-4893697</v>
      </c>
    </row>
    <row r="3577" spans="1:8" x14ac:dyDescent="0.25">
      <c r="A3577" t="s">
        <v>8</v>
      </c>
      <c r="B3577" t="s">
        <v>9</v>
      </c>
      <c r="C3577">
        <v>239.75</v>
      </c>
      <c r="D3577">
        <f>-2455381 -4893699</f>
        <v>-7349080</v>
      </c>
      <c r="E3577" t="s">
        <v>10</v>
      </c>
      <c r="F3577" t="s">
        <v>11</v>
      </c>
      <c r="G3577" s="1">
        <v>-2455381</v>
      </c>
      <c r="H3577" s="1">
        <v>-4893699</v>
      </c>
    </row>
    <row r="3578" spans="1:8" x14ac:dyDescent="0.25">
      <c r="A3578" t="s">
        <v>8</v>
      </c>
      <c r="B3578" t="s">
        <v>9</v>
      </c>
      <c r="C3578">
        <v>239.76</v>
      </c>
      <c r="D3578">
        <f>-2455383 -489371</f>
        <v>-2944754</v>
      </c>
      <c r="E3578" t="s">
        <v>10</v>
      </c>
      <c r="F3578" t="s">
        <v>11</v>
      </c>
      <c r="G3578" s="1">
        <v>-2455383</v>
      </c>
      <c r="H3578" s="1">
        <v>-489371</v>
      </c>
    </row>
    <row r="3579" spans="1:8" x14ac:dyDescent="0.25">
      <c r="A3579" t="s">
        <v>8</v>
      </c>
      <c r="B3579" t="s">
        <v>9</v>
      </c>
      <c r="C3579">
        <v>239.77</v>
      </c>
      <c r="D3579">
        <f>-2455382 -4893718</f>
        <v>-7349100</v>
      </c>
      <c r="E3579" t="s">
        <v>10</v>
      </c>
      <c r="F3579" t="s">
        <v>11</v>
      </c>
      <c r="G3579" s="1">
        <v>-2455382</v>
      </c>
      <c r="H3579" s="1">
        <v>-4893718</v>
      </c>
    </row>
    <row r="3580" spans="1:8" x14ac:dyDescent="0.25">
      <c r="A3580" t="s">
        <v>8</v>
      </c>
      <c r="B3580" t="s">
        <v>9</v>
      </c>
      <c r="C3580">
        <v>239.78</v>
      </c>
      <c r="D3580">
        <f>-2455382 -4893731</f>
        <v>-7349113</v>
      </c>
      <c r="E3580" t="s">
        <v>10</v>
      </c>
      <c r="F3580" t="s">
        <v>11</v>
      </c>
      <c r="G3580" s="1">
        <v>-2455382</v>
      </c>
      <c r="H3580" s="1">
        <v>-4893731</v>
      </c>
    </row>
    <row r="3581" spans="1:8" x14ac:dyDescent="0.25">
      <c r="A3581" t="s">
        <v>8</v>
      </c>
      <c r="B3581" t="s">
        <v>9</v>
      </c>
      <c r="C3581">
        <v>239.79</v>
      </c>
      <c r="D3581">
        <f>-2455377 -4893782</f>
        <v>-7349159</v>
      </c>
      <c r="E3581" t="s">
        <v>10</v>
      </c>
      <c r="F3581" t="s">
        <v>11</v>
      </c>
      <c r="G3581" s="1">
        <v>-2455377</v>
      </c>
      <c r="H3581" s="1">
        <v>-4893782</v>
      </c>
    </row>
    <row r="3582" spans="1:8" x14ac:dyDescent="0.25">
      <c r="A3582" t="s">
        <v>8</v>
      </c>
      <c r="B3582" t="s">
        <v>9</v>
      </c>
      <c r="C3582">
        <v>239.8</v>
      </c>
      <c r="D3582">
        <f>-2455374 -4893795</f>
        <v>-7349169</v>
      </c>
      <c r="E3582" t="s">
        <v>10</v>
      </c>
      <c r="F3582" t="s">
        <v>11</v>
      </c>
      <c r="G3582" s="1">
        <v>-2455374</v>
      </c>
      <c r="H3582" s="1">
        <v>-4893795</v>
      </c>
    </row>
    <row r="3583" spans="1:8" x14ac:dyDescent="0.25">
      <c r="A3583" t="s">
        <v>8</v>
      </c>
      <c r="B3583" t="s">
        <v>9</v>
      </c>
      <c r="C3583">
        <v>239.81</v>
      </c>
      <c r="D3583">
        <f>-2455369 -4893804</f>
        <v>-7349173</v>
      </c>
      <c r="E3583" t="s">
        <v>10</v>
      </c>
      <c r="F3583" t="s">
        <v>11</v>
      </c>
      <c r="G3583" s="1">
        <v>-2455369</v>
      </c>
      <c r="H3583" s="1">
        <v>-4893804</v>
      </c>
    </row>
    <row r="3584" spans="1:8" x14ac:dyDescent="0.25">
      <c r="A3584" t="s">
        <v>8</v>
      </c>
      <c r="B3584" t="s">
        <v>9</v>
      </c>
      <c r="C3584">
        <v>239.82</v>
      </c>
      <c r="D3584">
        <f>-2455349 -4893822</f>
        <v>-7349171</v>
      </c>
      <c r="E3584" t="s">
        <v>10</v>
      </c>
      <c r="F3584" t="s">
        <v>11</v>
      </c>
      <c r="G3584" s="1">
        <v>-2455349</v>
      </c>
      <c r="H3584" s="1">
        <v>-4893822</v>
      </c>
    </row>
    <row r="3585" spans="1:8" x14ac:dyDescent="0.25">
      <c r="A3585" t="s">
        <v>8</v>
      </c>
      <c r="B3585" t="s">
        <v>9</v>
      </c>
      <c r="C3585">
        <v>239.83</v>
      </c>
      <c r="D3585">
        <f>-2455343 -4893826</f>
        <v>-7349169</v>
      </c>
      <c r="E3585" t="s">
        <v>10</v>
      </c>
      <c r="F3585" t="s">
        <v>11</v>
      </c>
      <c r="G3585" s="1">
        <v>-2455343</v>
      </c>
      <c r="H3585" s="1">
        <v>-4893826</v>
      </c>
    </row>
    <row r="3586" spans="1:8" x14ac:dyDescent="0.25">
      <c r="A3586" t="s">
        <v>8</v>
      </c>
      <c r="B3586" t="s">
        <v>9</v>
      </c>
      <c r="C3586">
        <v>239.84</v>
      </c>
      <c r="D3586">
        <f>-2455341 -4893828</f>
        <v>-7349169</v>
      </c>
      <c r="E3586" t="s">
        <v>10</v>
      </c>
      <c r="F3586" t="s">
        <v>11</v>
      </c>
      <c r="G3586" s="1">
        <v>-2455341</v>
      </c>
      <c r="H3586" s="1">
        <v>-4893828</v>
      </c>
    </row>
    <row r="3587" spans="1:8" x14ac:dyDescent="0.25">
      <c r="A3587" t="s">
        <v>8</v>
      </c>
      <c r="B3587" t="s">
        <v>9</v>
      </c>
      <c r="C3587">
        <v>239.85</v>
      </c>
      <c r="D3587">
        <f>-2455334 -4893841</f>
        <v>-7349175</v>
      </c>
      <c r="E3587" t="s">
        <v>10</v>
      </c>
      <c r="F3587" t="s">
        <v>11</v>
      </c>
      <c r="G3587" s="1">
        <v>-2455334</v>
      </c>
      <c r="H3587" s="1">
        <v>-4893841</v>
      </c>
    </row>
    <row r="3588" spans="1:8" x14ac:dyDescent="0.25">
      <c r="A3588" t="s">
        <v>8</v>
      </c>
      <c r="B3588" t="s">
        <v>9</v>
      </c>
      <c r="C3588">
        <v>239.86</v>
      </c>
      <c r="D3588">
        <f>-2455326 -4893864</f>
        <v>-7349190</v>
      </c>
      <c r="E3588" t="s">
        <v>10</v>
      </c>
      <c r="F3588" t="s">
        <v>11</v>
      </c>
      <c r="G3588" s="1">
        <v>-2455326</v>
      </c>
      <c r="H3588" s="1">
        <v>-4893864</v>
      </c>
    </row>
    <row r="3589" spans="1:8" x14ac:dyDescent="0.25">
      <c r="A3589" t="s">
        <v>8</v>
      </c>
      <c r="B3589" t="s">
        <v>9</v>
      </c>
      <c r="C3589">
        <v>239.87</v>
      </c>
      <c r="D3589">
        <f>-2455324 -4893878</f>
        <v>-7349202</v>
      </c>
      <c r="E3589" t="s">
        <v>10</v>
      </c>
      <c r="F3589" t="s">
        <v>11</v>
      </c>
      <c r="G3589" s="1">
        <v>-2455324</v>
      </c>
      <c r="H3589" s="1">
        <v>-4893878</v>
      </c>
    </row>
    <row r="3590" spans="1:8" x14ac:dyDescent="0.25">
      <c r="A3590" t="s">
        <v>8</v>
      </c>
      <c r="B3590" t="s">
        <v>9</v>
      </c>
      <c r="C3590">
        <v>239.88</v>
      </c>
      <c r="D3590">
        <f>-2455325 -4893895</f>
        <v>-7349220</v>
      </c>
      <c r="E3590" t="s">
        <v>10</v>
      </c>
      <c r="F3590" t="s">
        <v>11</v>
      </c>
      <c r="G3590" s="1">
        <v>-2455325</v>
      </c>
      <c r="H3590" s="1">
        <v>-4893895</v>
      </c>
    </row>
    <row r="3591" spans="1:8" x14ac:dyDescent="0.25">
      <c r="A3591" t="s">
        <v>8</v>
      </c>
      <c r="B3591" t="s">
        <v>9</v>
      </c>
      <c r="C3591">
        <v>239.89</v>
      </c>
      <c r="D3591">
        <f>-2455333 -4893923</f>
        <v>-7349256</v>
      </c>
      <c r="E3591" t="s">
        <v>10</v>
      </c>
      <c r="F3591" t="s">
        <v>11</v>
      </c>
      <c r="G3591" s="1">
        <v>-2455333</v>
      </c>
      <c r="H3591" s="1">
        <v>-4893923</v>
      </c>
    </row>
    <row r="3592" spans="1:8" x14ac:dyDescent="0.25">
      <c r="A3592" t="s">
        <v>8</v>
      </c>
      <c r="B3592" t="s">
        <v>9</v>
      </c>
      <c r="C3592">
        <v>239.9</v>
      </c>
      <c r="D3592">
        <f>-2455344 -4893949</f>
        <v>-7349293</v>
      </c>
      <c r="E3592" t="s">
        <v>10</v>
      </c>
      <c r="F3592" t="s">
        <v>11</v>
      </c>
      <c r="G3592" s="1">
        <v>-2455344</v>
      </c>
      <c r="H3592" s="1">
        <v>-4893949</v>
      </c>
    </row>
    <row r="3593" spans="1:8" x14ac:dyDescent="0.25">
      <c r="A3593" t="s">
        <v>8</v>
      </c>
      <c r="B3593" t="s">
        <v>9</v>
      </c>
      <c r="C3593">
        <v>239.91</v>
      </c>
      <c r="D3593">
        <f>-2455355 -4893967</f>
        <v>-7349322</v>
      </c>
      <c r="E3593" t="s">
        <v>10</v>
      </c>
      <c r="F3593" t="s">
        <v>11</v>
      </c>
      <c r="G3593" s="1">
        <v>-2455355</v>
      </c>
      <c r="H3593" s="1">
        <v>-4893967</v>
      </c>
    </row>
    <row r="3594" spans="1:8" x14ac:dyDescent="0.25">
      <c r="A3594" t="s">
        <v>8</v>
      </c>
      <c r="B3594" t="s">
        <v>9</v>
      </c>
      <c r="C3594">
        <v>239.92</v>
      </c>
      <c r="D3594">
        <f>-2455368 -4893983</f>
        <v>-7349351</v>
      </c>
      <c r="E3594" t="s">
        <v>10</v>
      </c>
      <c r="F3594" t="s">
        <v>11</v>
      </c>
      <c r="G3594" s="1">
        <v>-2455368</v>
      </c>
      <c r="H3594" s="1">
        <v>-4893983</v>
      </c>
    </row>
    <row r="3595" spans="1:8" x14ac:dyDescent="0.25">
      <c r="A3595" t="s">
        <v>8</v>
      </c>
      <c r="B3595" t="s">
        <v>9</v>
      </c>
      <c r="C3595">
        <v>239.93</v>
      </c>
      <c r="D3595">
        <f>-2455382 -4893991</f>
        <v>-7349373</v>
      </c>
      <c r="E3595" t="s">
        <v>10</v>
      </c>
      <c r="F3595" t="s">
        <v>11</v>
      </c>
      <c r="G3595" s="1">
        <v>-2455382</v>
      </c>
      <c r="H3595" s="1">
        <v>-4893991</v>
      </c>
    </row>
    <row r="3596" spans="1:8" x14ac:dyDescent="0.25">
      <c r="A3596" t="s">
        <v>8</v>
      </c>
      <c r="B3596" t="s">
        <v>9</v>
      </c>
      <c r="C3596">
        <v>239.94</v>
      </c>
      <c r="D3596">
        <f>-2455396 -4893993</f>
        <v>-7349389</v>
      </c>
      <c r="E3596" t="s">
        <v>10</v>
      </c>
      <c r="F3596" t="s">
        <v>11</v>
      </c>
      <c r="G3596" s="1">
        <v>-2455396</v>
      </c>
      <c r="H3596" s="1">
        <v>-4893993</v>
      </c>
    </row>
    <row r="3597" spans="1:8" x14ac:dyDescent="0.25">
      <c r="A3597" t="s">
        <v>8</v>
      </c>
      <c r="B3597" t="s">
        <v>9</v>
      </c>
      <c r="C3597">
        <v>239.95</v>
      </c>
      <c r="D3597">
        <f>-2455428 -4893993</f>
        <v>-7349421</v>
      </c>
      <c r="E3597" t="s">
        <v>10</v>
      </c>
      <c r="F3597" t="s">
        <v>11</v>
      </c>
      <c r="G3597" s="1">
        <v>-2455428</v>
      </c>
      <c r="H3597" s="1">
        <v>-4893993</v>
      </c>
    </row>
    <row r="3598" spans="1:8" x14ac:dyDescent="0.25">
      <c r="A3598" t="s">
        <v>8</v>
      </c>
      <c r="B3598" t="s">
        <v>9</v>
      </c>
      <c r="C3598">
        <v>239.96</v>
      </c>
      <c r="D3598">
        <f>-2455436 -4893992</f>
        <v>-7349428</v>
      </c>
      <c r="E3598" t="s">
        <v>10</v>
      </c>
      <c r="F3598" t="s">
        <v>11</v>
      </c>
      <c r="G3598" s="1">
        <v>-2455436</v>
      </c>
      <c r="H3598" s="1">
        <v>-4893992</v>
      </c>
    </row>
    <row r="3599" spans="1:8" x14ac:dyDescent="0.25">
      <c r="A3599" t="s">
        <v>8</v>
      </c>
      <c r="B3599" t="s">
        <v>9</v>
      </c>
      <c r="C3599">
        <v>239.97</v>
      </c>
      <c r="D3599">
        <f>-2455461 -4893991</f>
        <v>-7349452</v>
      </c>
      <c r="E3599" t="s">
        <v>10</v>
      </c>
      <c r="F3599" t="s">
        <v>11</v>
      </c>
      <c r="G3599" s="1">
        <v>-2455461</v>
      </c>
      <c r="H3599" s="1">
        <v>-4893991</v>
      </c>
    </row>
    <row r="3600" spans="1:8" x14ac:dyDescent="0.25">
      <c r="A3600" t="s">
        <v>8</v>
      </c>
      <c r="B3600" t="s">
        <v>9</v>
      </c>
      <c r="C3600">
        <v>239.98</v>
      </c>
      <c r="D3600">
        <f>-2455492 -4893987</f>
        <v>-7349479</v>
      </c>
      <c r="E3600" t="s">
        <v>10</v>
      </c>
      <c r="F3600" t="s">
        <v>11</v>
      </c>
      <c r="G3600" s="1">
        <v>-2455492</v>
      </c>
      <c r="H3600" s="1">
        <v>-4893987</v>
      </c>
    </row>
    <row r="3601" spans="1:8" x14ac:dyDescent="0.25">
      <c r="A3601" t="s">
        <v>8</v>
      </c>
      <c r="B3601" t="s">
        <v>9</v>
      </c>
      <c r="C3601">
        <v>239.99</v>
      </c>
      <c r="D3601">
        <f>-2455499 -4893988</f>
        <v>-7349487</v>
      </c>
      <c r="E3601" t="s">
        <v>10</v>
      </c>
      <c r="F3601" t="s">
        <v>11</v>
      </c>
      <c r="G3601" s="1">
        <v>-2455499</v>
      </c>
      <c r="H3601" s="1">
        <v>-4893988</v>
      </c>
    </row>
    <row r="3602" spans="1:8" x14ac:dyDescent="0.25">
      <c r="A3602" t="s">
        <v>8</v>
      </c>
      <c r="B3602" t="s">
        <v>9</v>
      </c>
      <c r="C3602">
        <v>240</v>
      </c>
      <c r="D3602">
        <f>-2455505 -489399</f>
        <v>-2944904</v>
      </c>
      <c r="E3602" t="s">
        <v>10</v>
      </c>
      <c r="F3602" t="s">
        <v>11</v>
      </c>
      <c r="G3602" s="1">
        <v>-2455505</v>
      </c>
      <c r="H3602" s="1">
        <v>-489399</v>
      </c>
    </row>
    <row r="3603" spans="1:8" x14ac:dyDescent="0.25">
      <c r="A3603" t="s">
        <v>8</v>
      </c>
      <c r="B3603" t="s">
        <v>9</v>
      </c>
      <c r="C3603">
        <v>240.01</v>
      </c>
      <c r="D3603">
        <f>-2455511 -4893994</f>
        <v>-7349505</v>
      </c>
      <c r="E3603" t="s">
        <v>10</v>
      </c>
      <c r="F3603" t="s">
        <v>11</v>
      </c>
      <c r="G3603" s="1">
        <v>-2455511</v>
      </c>
      <c r="H3603" s="1">
        <v>-4893994</v>
      </c>
    </row>
    <row r="3604" spans="1:8" x14ac:dyDescent="0.25">
      <c r="A3604" t="s">
        <v>8</v>
      </c>
      <c r="B3604" t="s">
        <v>9</v>
      </c>
      <c r="C3604">
        <v>240.02</v>
      </c>
      <c r="D3604">
        <f>-2455522 -4894004</f>
        <v>-7349526</v>
      </c>
      <c r="E3604" t="s">
        <v>10</v>
      </c>
      <c r="F3604" t="s">
        <v>11</v>
      </c>
      <c r="G3604" s="1">
        <v>-2455522</v>
      </c>
      <c r="H3604" s="1">
        <v>-4894004</v>
      </c>
    </row>
    <row r="3605" spans="1:8" x14ac:dyDescent="0.25">
      <c r="A3605" t="s">
        <v>8</v>
      </c>
      <c r="B3605" t="s">
        <v>9</v>
      </c>
      <c r="C3605">
        <v>240.03</v>
      </c>
      <c r="D3605">
        <f>-2455526 -4894009</f>
        <v>-7349535</v>
      </c>
      <c r="E3605" t="s">
        <v>10</v>
      </c>
      <c r="F3605" t="s">
        <v>11</v>
      </c>
      <c r="G3605" s="1">
        <v>-2455526</v>
      </c>
      <c r="H3605" s="1">
        <v>-4894009</v>
      </c>
    </row>
    <row r="3606" spans="1:8" x14ac:dyDescent="0.25">
      <c r="A3606" t="s">
        <v>8</v>
      </c>
      <c r="B3606" t="s">
        <v>9</v>
      </c>
      <c r="C3606">
        <v>240.04</v>
      </c>
      <c r="D3606">
        <f>-2455534 -4894017</f>
        <v>-7349551</v>
      </c>
      <c r="E3606" t="s">
        <v>10</v>
      </c>
      <c r="F3606" t="s">
        <v>11</v>
      </c>
      <c r="G3606" s="1">
        <v>-2455534</v>
      </c>
      <c r="H3606" s="1">
        <v>-4894017</v>
      </c>
    </row>
    <row r="3607" spans="1:8" x14ac:dyDescent="0.25">
      <c r="A3607" t="s">
        <v>8</v>
      </c>
      <c r="B3607" t="s">
        <v>9</v>
      </c>
      <c r="C3607">
        <v>240.05</v>
      </c>
      <c r="D3607">
        <f>-2455551 -4894025</f>
        <v>-7349576</v>
      </c>
      <c r="E3607" t="s">
        <v>10</v>
      </c>
      <c r="F3607" t="s">
        <v>11</v>
      </c>
      <c r="G3607" s="1">
        <v>-2455551</v>
      </c>
      <c r="H3607" s="1">
        <v>-4894025</v>
      </c>
    </row>
    <row r="3608" spans="1:8" x14ac:dyDescent="0.25">
      <c r="A3608" t="s">
        <v>8</v>
      </c>
      <c r="B3608" t="s">
        <v>9</v>
      </c>
      <c r="C3608">
        <v>240.06</v>
      </c>
      <c r="D3608">
        <f>-2455577 -489403</f>
        <v>-2944980</v>
      </c>
      <c r="E3608" t="s">
        <v>10</v>
      </c>
      <c r="F3608" t="s">
        <v>11</v>
      </c>
      <c r="G3608" s="1">
        <v>-2455577</v>
      </c>
      <c r="H3608" s="1">
        <v>-489403</v>
      </c>
    </row>
    <row r="3609" spans="1:8" x14ac:dyDescent="0.25">
      <c r="A3609" t="s">
        <v>8</v>
      </c>
      <c r="B3609" t="s">
        <v>9</v>
      </c>
      <c r="C3609">
        <v>240.07</v>
      </c>
      <c r="D3609">
        <f>-2455609 -4894033</f>
        <v>-7349642</v>
      </c>
      <c r="E3609" t="s">
        <v>10</v>
      </c>
      <c r="F3609" t="s">
        <v>11</v>
      </c>
      <c r="G3609" s="1">
        <v>-2455609</v>
      </c>
      <c r="H3609" s="1">
        <v>-4894033</v>
      </c>
    </row>
    <row r="3610" spans="1:8" x14ac:dyDescent="0.25">
      <c r="A3610" t="s">
        <v>8</v>
      </c>
      <c r="B3610" t="s">
        <v>9</v>
      </c>
      <c r="C3610">
        <v>240.08</v>
      </c>
      <c r="D3610">
        <f>-2455662 -4894041</f>
        <v>-7349703</v>
      </c>
      <c r="E3610" t="s">
        <v>10</v>
      </c>
      <c r="F3610" t="s">
        <v>11</v>
      </c>
      <c r="G3610" s="1">
        <v>-2455662</v>
      </c>
      <c r="H3610" s="1">
        <v>-4894041</v>
      </c>
    </row>
    <row r="3611" spans="1:8" x14ac:dyDescent="0.25">
      <c r="A3611" t="s">
        <v>8</v>
      </c>
      <c r="B3611" t="s">
        <v>9</v>
      </c>
      <c r="C3611">
        <v>240.09</v>
      </c>
      <c r="D3611">
        <f>-2455676 -4894045</f>
        <v>-7349721</v>
      </c>
      <c r="E3611" t="s">
        <v>10</v>
      </c>
      <c r="F3611" t="s">
        <v>11</v>
      </c>
      <c r="G3611" s="1">
        <v>-2455676</v>
      </c>
      <c r="H3611" s="1">
        <v>-4894045</v>
      </c>
    </row>
    <row r="3612" spans="1:8" x14ac:dyDescent="0.25">
      <c r="A3612" t="s">
        <v>8</v>
      </c>
      <c r="B3612" t="s">
        <v>9</v>
      </c>
      <c r="C3612">
        <v>240.1</v>
      </c>
      <c r="D3612">
        <f>-2455701 -4894055</f>
        <v>-7349756</v>
      </c>
      <c r="E3612" t="s">
        <v>10</v>
      </c>
      <c r="F3612" t="s">
        <v>11</v>
      </c>
      <c r="G3612" s="1">
        <v>-2455701</v>
      </c>
      <c r="H3612" s="1">
        <v>-4894055</v>
      </c>
    </row>
    <row r="3613" spans="1:8" x14ac:dyDescent="0.25">
      <c r="A3613" t="s">
        <v>8</v>
      </c>
      <c r="B3613" t="s">
        <v>9</v>
      </c>
      <c r="C3613">
        <v>240.11</v>
      </c>
      <c r="D3613">
        <f>-2455707 -4894056</f>
        <v>-7349763</v>
      </c>
      <c r="E3613" t="s">
        <v>10</v>
      </c>
      <c r="F3613" t="s">
        <v>11</v>
      </c>
      <c r="G3613" s="1">
        <v>-2455707</v>
      </c>
      <c r="H3613" s="1">
        <v>-4894056</v>
      </c>
    </row>
    <row r="3614" spans="1:8" x14ac:dyDescent="0.25">
      <c r="A3614" t="s">
        <v>8</v>
      </c>
      <c r="B3614" t="s">
        <v>9</v>
      </c>
      <c r="C3614">
        <v>240.12</v>
      </c>
      <c r="D3614">
        <f>-245572 -4894055</f>
        <v>-5139627</v>
      </c>
      <c r="E3614" t="s">
        <v>10</v>
      </c>
      <c r="F3614" t="s">
        <v>11</v>
      </c>
      <c r="G3614" s="1">
        <v>-245572</v>
      </c>
      <c r="H3614" s="1">
        <v>-4894055</v>
      </c>
    </row>
    <row r="3615" spans="1:8" x14ac:dyDescent="0.25">
      <c r="A3615" t="s">
        <v>8</v>
      </c>
      <c r="B3615" t="s">
        <v>9</v>
      </c>
      <c r="C3615">
        <v>240.13</v>
      </c>
      <c r="D3615">
        <f>-245572 -4894054</f>
        <v>-5139626</v>
      </c>
      <c r="E3615" t="s">
        <v>10</v>
      </c>
      <c r="F3615" t="s">
        <v>11</v>
      </c>
      <c r="G3615" s="1">
        <v>-245572</v>
      </c>
      <c r="H3615" s="1">
        <v>-4894054</v>
      </c>
    </row>
    <row r="3616" spans="1:8" x14ac:dyDescent="0.25">
      <c r="A3616" t="s">
        <v>8</v>
      </c>
      <c r="B3616" t="s">
        <v>9</v>
      </c>
      <c r="C3616">
        <v>240.14</v>
      </c>
      <c r="D3616">
        <f>-2455734 -4894053</f>
        <v>-7349787</v>
      </c>
      <c r="E3616" t="s">
        <v>10</v>
      </c>
      <c r="F3616" t="s">
        <v>11</v>
      </c>
      <c r="G3616" s="1">
        <v>-2455734</v>
      </c>
      <c r="H3616" s="1">
        <v>-4894053</v>
      </c>
    </row>
    <row r="3617" spans="1:8" x14ac:dyDescent="0.25">
      <c r="A3617" t="s">
        <v>8</v>
      </c>
      <c r="B3617" t="s">
        <v>9</v>
      </c>
      <c r="C3617">
        <v>240.15</v>
      </c>
      <c r="D3617">
        <f>-2455756 -4894049</f>
        <v>-7349805</v>
      </c>
      <c r="E3617" t="s">
        <v>10</v>
      </c>
      <c r="F3617" t="s">
        <v>11</v>
      </c>
      <c r="G3617" s="1">
        <v>-2455756</v>
      </c>
      <c r="H3617" s="1">
        <v>-4894049</v>
      </c>
    </row>
    <row r="3618" spans="1:8" x14ac:dyDescent="0.25">
      <c r="A3618" t="s">
        <v>8</v>
      </c>
      <c r="B3618" t="s">
        <v>9</v>
      </c>
      <c r="C3618">
        <v>240.16</v>
      </c>
      <c r="D3618">
        <f>-2455917 -489404</f>
        <v>-2945321</v>
      </c>
      <c r="E3618" t="s">
        <v>10</v>
      </c>
      <c r="F3618" t="s">
        <v>11</v>
      </c>
      <c r="G3618" s="1">
        <v>-2455917</v>
      </c>
      <c r="H3618" s="1">
        <v>-489404</v>
      </c>
    </row>
    <row r="3619" spans="1:8" x14ac:dyDescent="0.25">
      <c r="A3619" t="s">
        <v>8</v>
      </c>
      <c r="B3619" t="s">
        <v>9</v>
      </c>
      <c r="C3619">
        <v>240.17</v>
      </c>
      <c r="D3619">
        <f>-2455934 -4894041</f>
        <v>-7349975</v>
      </c>
      <c r="E3619" t="s">
        <v>10</v>
      </c>
      <c r="F3619" t="s">
        <v>11</v>
      </c>
      <c r="G3619" s="1">
        <v>-2455934</v>
      </c>
      <c r="H3619" s="1">
        <v>-4894041</v>
      </c>
    </row>
    <row r="3620" spans="1:8" x14ac:dyDescent="0.25">
      <c r="A3620" t="s">
        <v>8</v>
      </c>
      <c r="B3620" t="s">
        <v>9</v>
      </c>
      <c r="C3620">
        <v>240.18</v>
      </c>
      <c r="D3620">
        <f>-2455945 -4894043</f>
        <v>-7349988</v>
      </c>
      <c r="E3620" t="s">
        <v>10</v>
      </c>
      <c r="F3620" t="s">
        <v>11</v>
      </c>
      <c r="G3620" s="1">
        <v>-2455945</v>
      </c>
      <c r="H3620" s="1">
        <v>-4894043</v>
      </c>
    </row>
    <row r="3621" spans="1:8" x14ac:dyDescent="0.25">
      <c r="A3621" t="s">
        <v>8</v>
      </c>
      <c r="B3621" t="s">
        <v>9</v>
      </c>
      <c r="C3621">
        <v>240.19</v>
      </c>
      <c r="D3621">
        <f>-2455955 -4894046</f>
        <v>-7350001</v>
      </c>
      <c r="E3621" t="s">
        <v>10</v>
      </c>
      <c r="F3621" t="s">
        <v>11</v>
      </c>
      <c r="G3621" s="1">
        <v>-2455955</v>
      </c>
      <c r="H3621" s="1">
        <v>-4894046</v>
      </c>
    </row>
    <row r="3622" spans="1:8" x14ac:dyDescent="0.25">
      <c r="A3622" t="s">
        <v>8</v>
      </c>
      <c r="B3622" t="s">
        <v>9</v>
      </c>
      <c r="C3622">
        <v>240.2</v>
      </c>
      <c r="D3622">
        <f>-2455964 -4894052</f>
        <v>-7350016</v>
      </c>
      <c r="E3622" t="s">
        <v>10</v>
      </c>
      <c r="F3622" t="s">
        <v>11</v>
      </c>
      <c r="G3622" s="1">
        <v>-2455964</v>
      </c>
      <c r="H3622" s="1">
        <v>-4894052</v>
      </c>
    </row>
    <row r="3623" spans="1:8" x14ac:dyDescent="0.25">
      <c r="A3623" t="s">
        <v>8</v>
      </c>
      <c r="B3623" t="s">
        <v>9</v>
      </c>
      <c r="C3623">
        <v>240.21</v>
      </c>
      <c r="D3623">
        <f>-2455974 -4894057</f>
        <v>-7350031</v>
      </c>
      <c r="E3623" t="s">
        <v>10</v>
      </c>
      <c r="F3623" t="s">
        <v>11</v>
      </c>
      <c r="G3623" s="1">
        <v>-2455974</v>
      </c>
      <c r="H3623" s="1">
        <v>-4894057</v>
      </c>
    </row>
    <row r="3624" spans="1:8" x14ac:dyDescent="0.25">
      <c r="A3624" t="s">
        <v>8</v>
      </c>
      <c r="B3624" t="s">
        <v>9</v>
      </c>
      <c r="C3624">
        <v>240.22</v>
      </c>
      <c r="D3624">
        <f>-2455992 -489407</f>
        <v>-2945399</v>
      </c>
      <c r="E3624" t="s">
        <v>10</v>
      </c>
      <c r="F3624" t="s">
        <v>11</v>
      </c>
      <c r="G3624" s="1">
        <v>-2455992</v>
      </c>
      <c r="H3624" s="1">
        <v>-489407</v>
      </c>
    </row>
    <row r="3625" spans="1:8" x14ac:dyDescent="0.25">
      <c r="A3625" t="s">
        <v>8</v>
      </c>
      <c r="B3625" t="s">
        <v>9</v>
      </c>
      <c r="C3625">
        <v>240.23</v>
      </c>
      <c r="D3625">
        <f>-2455998 -4894076</f>
        <v>-7350074</v>
      </c>
      <c r="E3625" t="s">
        <v>10</v>
      </c>
      <c r="F3625" t="s">
        <v>11</v>
      </c>
      <c r="G3625" s="1">
        <v>-2455998</v>
      </c>
      <c r="H3625" s="1">
        <v>-4894076</v>
      </c>
    </row>
    <row r="3626" spans="1:8" x14ac:dyDescent="0.25">
      <c r="A3626" t="s">
        <v>8</v>
      </c>
      <c r="B3626" t="s">
        <v>9</v>
      </c>
      <c r="C3626">
        <v>240.24</v>
      </c>
      <c r="D3626">
        <f>-2456024 -4894096</f>
        <v>-7350120</v>
      </c>
      <c r="E3626" t="s">
        <v>10</v>
      </c>
      <c r="F3626" t="s">
        <v>11</v>
      </c>
      <c r="G3626" s="1">
        <v>-2456024</v>
      </c>
      <c r="H3626" s="1">
        <v>-4894096</v>
      </c>
    </row>
    <row r="3627" spans="1:8" x14ac:dyDescent="0.25">
      <c r="A3627" t="s">
        <v>8</v>
      </c>
      <c r="B3627" t="s">
        <v>9</v>
      </c>
      <c r="C3627">
        <v>240.25</v>
      </c>
      <c r="D3627">
        <f>-2456057 -4894113</f>
        <v>-7350170</v>
      </c>
      <c r="E3627" t="s">
        <v>10</v>
      </c>
      <c r="F3627" t="s">
        <v>11</v>
      </c>
      <c r="G3627" s="1">
        <v>-2456057</v>
      </c>
      <c r="H3627" s="1">
        <v>-4894113</v>
      </c>
    </row>
    <row r="3628" spans="1:8" x14ac:dyDescent="0.25">
      <c r="A3628" t="s">
        <v>8</v>
      </c>
      <c r="B3628" t="s">
        <v>9</v>
      </c>
      <c r="C3628">
        <v>240.26</v>
      </c>
      <c r="D3628">
        <f>-245609 -4894128</f>
        <v>-5139737</v>
      </c>
      <c r="E3628" t="s">
        <v>10</v>
      </c>
      <c r="F3628" t="s">
        <v>11</v>
      </c>
      <c r="G3628" s="1">
        <v>-245609</v>
      </c>
      <c r="H3628" s="1">
        <v>-4894128</v>
      </c>
    </row>
    <row r="3629" spans="1:8" x14ac:dyDescent="0.25">
      <c r="A3629" t="s">
        <v>8</v>
      </c>
      <c r="B3629" t="s">
        <v>9</v>
      </c>
      <c r="C3629">
        <v>240.27</v>
      </c>
      <c r="D3629">
        <f>-2456163 -4894152</f>
        <v>-7350315</v>
      </c>
      <c r="E3629" t="s">
        <v>10</v>
      </c>
      <c r="F3629" t="s">
        <v>11</v>
      </c>
      <c r="G3629" s="1">
        <v>-2456163</v>
      </c>
      <c r="H3629" s="1">
        <v>-4894152</v>
      </c>
    </row>
    <row r="3630" spans="1:8" x14ac:dyDescent="0.25">
      <c r="A3630" t="s">
        <v>8</v>
      </c>
      <c r="B3630" t="s">
        <v>9</v>
      </c>
      <c r="C3630">
        <v>240.28</v>
      </c>
      <c r="D3630">
        <f>-2456223 -4894167</f>
        <v>-7350390</v>
      </c>
      <c r="E3630" t="s">
        <v>10</v>
      </c>
      <c r="F3630" t="s">
        <v>11</v>
      </c>
      <c r="G3630" s="1">
        <v>-2456223</v>
      </c>
      <c r="H3630" s="1">
        <v>-4894167</v>
      </c>
    </row>
    <row r="3631" spans="1:8" x14ac:dyDescent="0.25">
      <c r="A3631" t="s">
        <v>8</v>
      </c>
      <c r="B3631" t="s">
        <v>9</v>
      </c>
      <c r="C3631">
        <v>240.29</v>
      </c>
      <c r="D3631">
        <f>-2456282 -489419</f>
        <v>-2945701</v>
      </c>
      <c r="E3631" t="s">
        <v>10</v>
      </c>
      <c r="F3631" t="s">
        <v>11</v>
      </c>
      <c r="G3631" s="1">
        <v>-2456282</v>
      </c>
      <c r="H3631" s="1">
        <v>-489419</v>
      </c>
    </row>
    <row r="3632" spans="1:8" x14ac:dyDescent="0.25">
      <c r="A3632" t="s">
        <v>8</v>
      </c>
      <c r="B3632" t="s">
        <v>9</v>
      </c>
      <c r="C3632">
        <v>240.3</v>
      </c>
      <c r="D3632">
        <f>-2456386 -4894243</f>
        <v>-7350629</v>
      </c>
      <c r="E3632" t="s">
        <v>10</v>
      </c>
      <c r="F3632" t="s">
        <v>11</v>
      </c>
      <c r="G3632" s="1">
        <v>-2456386</v>
      </c>
      <c r="H3632" s="1">
        <v>-4894243</v>
      </c>
    </row>
    <row r="3633" spans="1:8" x14ac:dyDescent="0.25">
      <c r="A3633" t="s">
        <v>8</v>
      </c>
      <c r="B3633" t="s">
        <v>9</v>
      </c>
      <c r="C3633">
        <v>240.31</v>
      </c>
      <c r="D3633">
        <f>-2456433 -4894258</f>
        <v>-7350691</v>
      </c>
      <c r="E3633" t="s">
        <v>10</v>
      </c>
      <c r="F3633" t="s">
        <v>11</v>
      </c>
      <c r="G3633" s="1">
        <v>-2456433</v>
      </c>
      <c r="H3633" s="1">
        <v>-4894258</v>
      </c>
    </row>
    <row r="3634" spans="1:8" x14ac:dyDescent="0.25">
      <c r="A3634" t="s">
        <v>8</v>
      </c>
      <c r="B3634" t="s">
        <v>9</v>
      </c>
      <c r="C3634">
        <v>240.32</v>
      </c>
      <c r="D3634">
        <f>-2456451 -489426</f>
        <v>-2945877</v>
      </c>
      <c r="E3634" t="s">
        <v>10</v>
      </c>
      <c r="F3634" t="s">
        <v>11</v>
      </c>
      <c r="G3634" s="1">
        <v>-2456451</v>
      </c>
      <c r="H3634" s="1">
        <v>-489426</v>
      </c>
    </row>
    <row r="3635" spans="1:8" x14ac:dyDescent="0.25">
      <c r="A3635" t="s">
        <v>8</v>
      </c>
      <c r="B3635" t="s">
        <v>9</v>
      </c>
      <c r="C3635">
        <v>240.33</v>
      </c>
      <c r="D3635">
        <f>-2456473 -4894264</f>
        <v>-7350737</v>
      </c>
      <c r="E3635" t="s">
        <v>10</v>
      </c>
      <c r="F3635" t="s">
        <v>11</v>
      </c>
      <c r="G3635" s="1">
        <v>-2456473</v>
      </c>
      <c r="H3635" s="1">
        <v>-4894264</v>
      </c>
    </row>
    <row r="3636" spans="1:8" x14ac:dyDescent="0.25">
      <c r="A3636" t="s">
        <v>8</v>
      </c>
      <c r="B3636" t="s">
        <v>9</v>
      </c>
      <c r="C3636">
        <v>240.34</v>
      </c>
      <c r="D3636">
        <f>-2456513 -4894264</f>
        <v>-7350777</v>
      </c>
      <c r="E3636" t="s">
        <v>10</v>
      </c>
      <c r="F3636" t="s">
        <v>11</v>
      </c>
      <c r="G3636" s="1">
        <v>-2456513</v>
      </c>
      <c r="H3636" s="1">
        <v>-4894264</v>
      </c>
    </row>
    <row r="3637" spans="1:8" x14ac:dyDescent="0.25">
      <c r="A3637" t="s">
        <v>8</v>
      </c>
      <c r="B3637" t="s">
        <v>9</v>
      </c>
      <c r="C3637">
        <v>240.35</v>
      </c>
      <c r="D3637">
        <f>-2456539 -4894266</f>
        <v>-7350805</v>
      </c>
      <c r="E3637" t="s">
        <v>10</v>
      </c>
      <c r="F3637" t="s">
        <v>11</v>
      </c>
      <c r="G3637" s="1">
        <v>-2456539</v>
      </c>
      <c r="H3637" s="1">
        <v>-4894266</v>
      </c>
    </row>
    <row r="3638" spans="1:8" x14ac:dyDescent="0.25">
      <c r="A3638" t="s">
        <v>8</v>
      </c>
      <c r="B3638" t="s">
        <v>9</v>
      </c>
      <c r="C3638">
        <v>240.36</v>
      </c>
      <c r="D3638">
        <f>-2456541 -4894267</f>
        <v>-7350808</v>
      </c>
      <c r="E3638" t="s">
        <v>10</v>
      </c>
      <c r="F3638" t="s">
        <v>11</v>
      </c>
      <c r="G3638" s="1">
        <v>-2456541</v>
      </c>
      <c r="H3638" s="1">
        <v>-4894267</v>
      </c>
    </row>
    <row r="3639" spans="1:8" x14ac:dyDescent="0.25">
      <c r="A3639" t="s">
        <v>8</v>
      </c>
      <c r="B3639" t="s">
        <v>9</v>
      </c>
      <c r="C3639">
        <v>240.37</v>
      </c>
      <c r="D3639">
        <f>-2456559 -489427</f>
        <v>-2945986</v>
      </c>
      <c r="E3639" t="s">
        <v>10</v>
      </c>
      <c r="F3639" t="s">
        <v>11</v>
      </c>
      <c r="G3639" s="1">
        <v>-2456559</v>
      </c>
      <c r="H3639" s="1">
        <v>-489427</v>
      </c>
    </row>
    <row r="3640" spans="1:8" x14ac:dyDescent="0.25">
      <c r="A3640" t="s">
        <v>8</v>
      </c>
      <c r="B3640" t="s">
        <v>9</v>
      </c>
      <c r="C3640">
        <v>240.38</v>
      </c>
      <c r="D3640">
        <f>-2456573 -4894277</f>
        <v>-7350850</v>
      </c>
      <c r="E3640" t="s">
        <v>10</v>
      </c>
      <c r="F3640" t="s">
        <v>11</v>
      </c>
      <c r="G3640" s="1">
        <v>-2456573</v>
      </c>
      <c r="H3640" s="1">
        <v>-4894277</v>
      </c>
    </row>
    <row r="3641" spans="1:8" x14ac:dyDescent="0.25">
      <c r="A3641" t="s">
        <v>8</v>
      </c>
      <c r="B3641" t="s">
        <v>9</v>
      </c>
      <c r="C3641">
        <v>240.39</v>
      </c>
      <c r="D3641">
        <f>-2456586 -4894287</f>
        <v>-7350873</v>
      </c>
      <c r="E3641" t="s">
        <v>10</v>
      </c>
      <c r="F3641" t="s">
        <v>11</v>
      </c>
      <c r="G3641" s="1">
        <v>-2456586</v>
      </c>
      <c r="H3641" s="1">
        <v>-4894287</v>
      </c>
    </row>
    <row r="3642" spans="1:8" x14ac:dyDescent="0.25">
      <c r="A3642" t="s">
        <v>8</v>
      </c>
      <c r="B3642" t="s">
        <v>9</v>
      </c>
      <c r="C3642">
        <v>240.4</v>
      </c>
      <c r="D3642">
        <f>-2456602 -4894304</f>
        <v>-7350906</v>
      </c>
      <c r="E3642" t="s">
        <v>10</v>
      </c>
      <c r="F3642" t="s">
        <v>11</v>
      </c>
      <c r="G3642" s="1">
        <v>-2456602</v>
      </c>
      <c r="H3642" s="1">
        <v>-4894304</v>
      </c>
    </row>
    <row r="3643" spans="1:8" x14ac:dyDescent="0.25">
      <c r="A3643" t="s">
        <v>8</v>
      </c>
      <c r="B3643" t="s">
        <v>9</v>
      </c>
      <c r="C3643">
        <v>240.41</v>
      </c>
      <c r="D3643">
        <f>-2456612 -4894317</f>
        <v>-7350929</v>
      </c>
      <c r="E3643" t="s">
        <v>10</v>
      </c>
      <c r="F3643" t="s">
        <v>11</v>
      </c>
      <c r="G3643" s="1">
        <v>-2456612</v>
      </c>
      <c r="H3643" s="1">
        <v>-4894317</v>
      </c>
    </row>
    <row r="3644" spans="1:8" x14ac:dyDescent="0.25">
      <c r="A3644" t="s">
        <v>8</v>
      </c>
      <c r="B3644" t="s">
        <v>9</v>
      </c>
      <c r="C3644">
        <v>240.42</v>
      </c>
      <c r="D3644">
        <f>-2456613 -489432</f>
        <v>-2946045</v>
      </c>
      <c r="E3644" t="s">
        <v>10</v>
      </c>
      <c r="F3644" t="s">
        <v>11</v>
      </c>
      <c r="G3644" s="1">
        <v>-2456613</v>
      </c>
      <c r="H3644" s="1">
        <v>-489432</v>
      </c>
    </row>
    <row r="3645" spans="1:8" x14ac:dyDescent="0.25">
      <c r="A3645" t="s">
        <v>8</v>
      </c>
      <c r="B3645" t="s">
        <v>9</v>
      </c>
      <c r="C3645">
        <v>240.43</v>
      </c>
      <c r="D3645">
        <f>-2456634 -489435</f>
        <v>-2946069</v>
      </c>
      <c r="E3645" t="s">
        <v>10</v>
      </c>
      <c r="F3645" t="s">
        <v>11</v>
      </c>
      <c r="G3645" s="1">
        <v>-2456634</v>
      </c>
      <c r="H3645" s="1">
        <v>-489435</v>
      </c>
    </row>
    <row r="3646" spans="1:8" x14ac:dyDescent="0.25">
      <c r="A3646" t="s">
        <v>8</v>
      </c>
      <c r="B3646" t="s">
        <v>9</v>
      </c>
      <c r="C3646">
        <v>240.44</v>
      </c>
      <c r="D3646">
        <f>-2456658 -4894379</f>
        <v>-7351037</v>
      </c>
      <c r="E3646" t="s">
        <v>10</v>
      </c>
      <c r="F3646" t="s">
        <v>11</v>
      </c>
      <c r="G3646" s="1">
        <v>-2456658</v>
      </c>
      <c r="H3646" s="1">
        <v>-4894379</v>
      </c>
    </row>
    <row r="3647" spans="1:8" x14ac:dyDescent="0.25">
      <c r="A3647" t="s">
        <v>8</v>
      </c>
      <c r="B3647" t="s">
        <v>9</v>
      </c>
      <c r="C3647">
        <v>240.45</v>
      </c>
      <c r="D3647">
        <f>-2456685 -4894408</f>
        <v>-7351093</v>
      </c>
      <c r="E3647" t="s">
        <v>10</v>
      </c>
      <c r="F3647" t="s">
        <v>11</v>
      </c>
      <c r="G3647" s="1">
        <v>-2456685</v>
      </c>
      <c r="H3647" s="1">
        <v>-4894408</v>
      </c>
    </row>
    <row r="3648" spans="1:8" x14ac:dyDescent="0.25">
      <c r="A3648" t="s">
        <v>8</v>
      </c>
      <c r="B3648" t="s">
        <v>9</v>
      </c>
      <c r="C3648">
        <v>240.46</v>
      </c>
      <c r="D3648">
        <f>-2456685 -4894409</f>
        <v>-7351094</v>
      </c>
      <c r="E3648" t="s">
        <v>10</v>
      </c>
      <c r="F3648" t="s">
        <v>11</v>
      </c>
      <c r="G3648" s="1">
        <v>-2456685</v>
      </c>
      <c r="H3648" s="1">
        <v>-4894409</v>
      </c>
    </row>
    <row r="3649" spans="1:8" x14ac:dyDescent="0.25">
      <c r="A3649" t="s">
        <v>8</v>
      </c>
      <c r="B3649" t="s">
        <v>9</v>
      </c>
      <c r="C3649">
        <v>240.47</v>
      </c>
      <c r="D3649">
        <f>-2456748 -4894479</f>
        <v>-7351227</v>
      </c>
      <c r="E3649" t="s">
        <v>10</v>
      </c>
      <c r="F3649" t="s">
        <v>11</v>
      </c>
      <c r="G3649" s="1">
        <v>-2456748</v>
      </c>
      <c r="H3649" s="1">
        <v>-4894479</v>
      </c>
    </row>
    <row r="3650" spans="1:8" x14ac:dyDescent="0.25">
      <c r="A3650" t="s">
        <v>8</v>
      </c>
      <c r="B3650" t="s">
        <v>9</v>
      </c>
      <c r="C3650">
        <v>240.48</v>
      </c>
      <c r="D3650">
        <f>-245676 -4894495</f>
        <v>-5140171</v>
      </c>
      <c r="E3650" t="s">
        <v>10</v>
      </c>
      <c r="F3650" t="s">
        <v>11</v>
      </c>
      <c r="G3650" s="1">
        <v>-245676</v>
      </c>
      <c r="H3650" s="1">
        <v>-4894495</v>
      </c>
    </row>
    <row r="3651" spans="1:8" x14ac:dyDescent="0.25">
      <c r="A3651" t="s">
        <v>8</v>
      </c>
      <c r="B3651" t="s">
        <v>9</v>
      </c>
      <c r="C3651">
        <v>240.49</v>
      </c>
      <c r="D3651">
        <f>-2456769 -489451</f>
        <v>-2946220</v>
      </c>
      <c r="E3651" t="s">
        <v>10</v>
      </c>
      <c r="F3651" t="s">
        <v>11</v>
      </c>
      <c r="G3651" s="1">
        <v>-2456769</v>
      </c>
      <c r="H3651" s="1">
        <v>-489451</v>
      </c>
    </row>
    <row r="3652" spans="1:8" x14ac:dyDescent="0.25">
      <c r="A3652" t="s">
        <v>8</v>
      </c>
      <c r="B3652" t="s">
        <v>9</v>
      </c>
      <c r="C3652">
        <v>240.5</v>
      </c>
      <c r="D3652">
        <f>-245677 -4894511</f>
        <v>-5140188</v>
      </c>
      <c r="E3652" t="s">
        <v>10</v>
      </c>
      <c r="F3652" t="s">
        <v>11</v>
      </c>
      <c r="G3652" s="1">
        <v>-245677</v>
      </c>
      <c r="H3652" s="1">
        <v>-4894511</v>
      </c>
    </row>
    <row r="3653" spans="1:8" x14ac:dyDescent="0.25">
      <c r="A3653" t="s">
        <v>8</v>
      </c>
      <c r="B3653" t="s">
        <v>9</v>
      </c>
      <c r="C3653">
        <v>240.51</v>
      </c>
      <c r="D3653">
        <f>-2456778 -4894528</f>
        <v>-7351306</v>
      </c>
      <c r="E3653" t="s">
        <v>10</v>
      </c>
      <c r="F3653" t="s">
        <v>11</v>
      </c>
      <c r="G3653" s="1">
        <v>-2456778</v>
      </c>
      <c r="H3653" s="1">
        <v>-4894528</v>
      </c>
    </row>
    <row r="3654" spans="1:8" x14ac:dyDescent="0.25">
      <c r="A3654" t="s">
        <v>8</v>
      </c>
      <c r="B3654" t="s">
        <v>9</v>
      </c>
      <c r="C3654">
        <v>240.52</v>
      </c>
      <c r="D3654">
        <f>-2456779 -4894529</f>
        <v>-7351308</v>
      </c>
      <c r="E3654" t="s">
        <v>10</v>
      </c>
      <c r="F3654" t="s">
        <v>11</v>
      </c>
      <c r="G3654" s="1">
        <v>-2456779</v>
      </c>
      <c r="H3654" s="1">
        <v>-4894529</v>
      </c>
    </row>
    <row r="3655" spans="1:8" x14ac:dyDescent="0.25">
      <c r="A3655" t="s">
        <v>8</v>
      </c>
      <c r="B3655" t="s">
        <v>9</v>
      </c>
      <c r="C3655">
        <v>240.53</v>
      </c>
      <c r="D3655">
        <f>-2456795 -489457</f>
        <v>-2946252</v>
      </c>
      <c r="E3655" t="s">
        <v>10</v>
      </c>
      <c r="F3655" t="s">
        <v>11</v>
      </c>
      <c r="G3655" s="1">
        <v>-2456795</v>
      </c>
      <c r="H3655" s="1">
        <v>-489457</v>
      </c>
    </row>
    <row r="3656" spans="1:8" x14ac:dyDescent="0.25">
      <c r="A3656" t="s">
        <v>8</v>
      </c>
      <c r="B3656" t="s">
        <v>9</v>
      </c>
      <c r="C3656">
        <v>240.54</v>
      </c>
      <c r="D3656">
        <f>-2456809 -489462</f>
        <v>-2946271</v>
      </c>
      <c r="E3656" t="s">
        <v>10</v>
      </c>
      <c r="F3656" t="s">
        <v>11</v>
      </c>
      <c r="G3656" s="1">
        <v>-2456809</v>
      </c>
      <c r="H3656" s="1">
        <v>-489462</v>
      </c>
    </row>
    <row r="3657" spans="1:8" x14ac:dyDescent="0.25">
      <c r="A3657" t="s">
        <v>8</v>
      </c>
      <c r="B3657" t="s">
        <v>9</v>
      </c>
      <c r="C3657">
        <v>240.55</v>
      </c>
      <c r="D3657">
        <f>-2456816 -4894638</f>
        <v>-7351454</v>
      </c>
      <c r="E3657" t="s">
        <v>10</v>
      </c>
      <c r="F3657" t="s">
        <v>11</v>
      </c>
      <c r="G3657" s="1">
        <v>-2456816</v>
      </c>
      <c r="H3657" s="1">
        <v>-4894638</v>
      </c>
    </row>
    <row r="3658" spans="1:8" x14ac:dyDescent="0.25">
      <c r="A3658" t="s">
        <v>8</v>
      </c>
      <c r="B3658" t="s">
        <v>9</v>
      </c>
      <c r="C3658">
        <v>240.56</v>
      </c>
      <c r="D3658">
        <f>-2456816 -489464</f>
        <v>-2946280</v>
      </c>
      <c r="E3658" t="s">
        <v>10</v>
      </c>
      <c r="F3658" t="s">
        <v>11</v>
      </c>
      <c r="G3658" s="1">
        <v>-2456816</v>
      </c>
      <c r="H3658" s="1">
        <v>-489464</v>
      </c>
    </row>
    <row r="3659" spans="1:8" x14ac:dyDescent="0.25">
      <c r="A3659" t="s">
        <v>8</v>
      </c>
      <c r="B3659" t="s">
        <v>9</v>
      </c>
      <c r="C3659">
        <v>240.57</v>
      </c>
      <c r="D3659">
        <f>-2456826 -4894664</f>
        <v>-7351490</v>
      </c>
      <c r="E3659" t="s">
        <v>10</v>
      </c>
      <c r="F3659" t="s">
        <v>11</v>
      </c>
      <c r="G3659" s="1">
        <v>-2456826</v>
      </c>
      <c r="H3659" s="1">
        <v>-4894664</v>
      </c>
    </row>
    <row r="3660" spans="1:8" x14ac:dyDescent="0.25">
      <c r="A3660" t="s">
        <v>8</v>
      </c>
      <c r="B3660" t="s">
        <v>9</v>
      </c>
      <c r="C3660">
        <v>240.58</v>
      </c>
      <c r="D3660">
        <f>-2456841 -4894691</f>
        <v>-7351532</v>
      </c>
      <c r="E3660" t="s">
        <v>10</v>
      </c>
      <c r="F3660" t="s">
        <v>11</v>
      </c>
      <c r="G3660" s="1">
        <v>-2456841</v>
      </c>
      <c r="H3660" s="1">
        <v>-4894691</v>
      </c>
    </row>
    <row r="3661" spans="1:8" x14ac:dyDescent="0.25">
      <c r="A3661" t="s">
        <v>8</v>
      </c>
      <c r="B3661" t="s">
        <v>9</v>
      </c>
      <c r="C3661">
        <v>240.59</v>
      </c>
      <c r="D3661">
        <f>-2456842 -4894692</f>
        <v>-7351534</v>
      </c>
      <c r="E3661" t="s">
        <v>10</v>
      </c>
      <c r="F3661" t="s">
        <v>11</v>
      </c>
      <c r="G3661" s="1">
        <v>-2456842</v>
      </c>
      <c r="H3661" s="1">
        <v>-4894692</v>
      </c>
    </row>
    <row r="3662" spans="1:8" x14ac:dyDescent="0.25">
      <c r="A3662" t="s">
        <v>8</v>
      </c>
      <c r="B3662" t="s">
        <v>9</v>
      </c>
      <c r="C3662">
        <v>240.6</v>
      </c>
      <c r="D3662">
        <f>-2456852 -4894707</f>
        <v>-7351559</v>
      </c>
      <c r="E3662" t="s">
        <v>10</v>
      </c>
      <c r="F3662" t="s">
        <v>11</v>
      </c>
      <c r="G3662" s="1">
        <v>-2456852</v>
      </c>
      <c r="H3662" s="1">
        <v>-4894707</v>
      </c>
    </row>
    <row r="3663" spans="1:8" x14ac:dyDescent="0.25">
      <c r="A3663" t="s">
        <v>8</v>
      </c>
      <c r="B3663" t="s">
        <v>9</v>
      </c>
      <c r="C3663">
        <v>240.61</v>
      </c>
      <c r="D3663">
        <f>-2456854 -4894711</f>
        <v>-7351565</v>
      </c>
      <c r="E3663" t="s">
        <v>10</v>
      </c>
      <c r="F3663" t="s">
        <v>11</v>
      </c>
      <c r="G3663" s="1">
        <v>-2456854</v>
      </c>
      <c r="H3663" s="1">
        <v>-4894711</v>
      </c>
    </row>
    <row r="3664" spans="1:8" x14ac:dyDescent="0.25">
      <c r="A3664" t="s">
        <v>8</v>
      </c>
      <c r="B3664" t="s">
        <v>9</v>
      </c>
      <c r="C3664">
        <v>240.62</v>
      </c>
      <c r="D3664">
        <f>-2456868 -4894731</f>
        <v>-7351599</v>
      </c>
      <c r="E3664" t="s">
        <v>10</v>
      </c>
      <c r="F3664" t="s">
        <v>11</v>
      </c>
      <c r="G3664" s="1">
        <v>-2456868</v>
      </c>
      <c r="H3664" s="1">
        <v>-4894731</v>
      </c>
    </row>
    <row r="3665" spans="1:8" x14ac:dyDescent="0.25">
      <c r="A3665" t="s">
        <v>8</v>
      </c>
      <c r="B3665" t="s">
        <v>9</v>
      </c>
      <c r="C3665">
        <v>240.63</v>
      </c>
      <c r="D3665">
        <f>-2456947 -4894824</f>
        <v>-7351771</v>
      </c>
      <c r="E3665" t="s">
        <v>10</v>
      </c>
      <c r="F3665" t="s">
        <v>11</v>
      </c>
      <c r="G3665" s="1">
        <v>-2456947</v>
      </c>
      <c r="H3665" s="1">
        <v>-4894824</v>
      </c>
    </row>
    <row r="3666" spans="1:8" x14ac:dyDescent="0.25">
      <c r="A3666" t="s">
        <v>8</v>
      </c>
      <c r="B3666" t="s">
        <v>9</v>
      </c>
      <c r="C3666">
        <v>240.64</v>
      </c>
      <c r="D3666">
        <f>-2456948 -4894824</f>
        <v>-7351772</v>
      </c>
      <c r="E3666" t="s">
        <v>10</v>
      </c>
      <c r="F3666" t="s">
        <v>11</v>
      </c>
      <c r="G3666" s="1">
        <v>-2456948</v>
      </c>
      <c r="H3666" s="1">
        <v>-4894824</v>
      </c>
    </row>
    <row r="3667" spans="1:8" x14ac:dyDescent="0.25">
      <c r="A3667" t="s">
        <v>8</v>
      </c>
      <c r="B3667" t="s">
        <v>9</v>
      </c>
      <c r="C3667">
        <v>240.65</v>
      </c>
      <c r="D3667">
        <f>-2456968 -489485</f>
        <v>-2946453</v>
      </c>
      <c r="E3667" t="s">
        <v>10</v>
      </c>
      <c r="F3667" t="s">
        <v>11</v>
      </c>
      <c r="G3667" s="1">
        <v>-2456968</v>
      </c>
      <c r="H3667" s="1">
        <v>-489485</v>
      </c>
    </row>
    <row r="3668" spans="1:8" x14ac:dyDescent="0.25">
      <c r="A3668" t="s">
        <v>8</v>
      </c>
      <c r="B3668" t="s">
        <v>9</v>
      </c>
      <c r="C3668">
        <v>240.66</v>
      </c>
      <c r="D3668">
        <f>-2456984 -4894867</f>
        <v>-7351851</v>
      </c>
      <c r="E3668" t="s">
        <v>10</v>
      </c>
      <c r="F3668" t="s">
        <v>11</v>
      </c>
      <c r="G3668" s="1">
        <v>-2456984</v>
      </c>
      <c r="H3668" s="1">
        <v>-4894867</v>
      </c>
    </row>
    <row r="3669" spans="1:8" x14ac:dyDescent="0.25">
      <c r="A3669" t="s">
        <v>8</v>
      </c>
      <c r="B3669" t="s">
        <v>9</v>
      </c>
      <c r="C3669">
        <v>240.67</v>
      </c>
      <c r="D3669">
        <f>-2456997 -4894889</f>
        <v>-7351886</v>
      </c>
      <c r="E3669" t="s">
        <v>10</v>
      </c>
      <c r="F3669" t="s">
        <v>11</v>
      </c>
      <c r="G3669" s="1">
        <v>-2456997</v>
      </c>
      <c r="H3669" s="1">
        <v>-4894889</v>
      </c>
    </row>
    <row r="3670" spans="1:8" x14ac:dyDescent="0.25">
      <c r="A3670" t="s">
        <v>8</v>
      </c>
      <c r="B3670" t="s">
        <v>9</v>
      </c>
      <c r="C3670">
        <v>240.68</v>
      </c>
      <c r="D3670">
        <f>-2457027 -4894955</f>
        <v>-7351982</v>
      </c>
      <c r="E3670" t="s">
        <v>10</v>
      </c>
      <c r="F3670" t="s">
        <v>11</v>
      </c>
      <c r="G3670" s="1">
        <v>-2457027</v>
      </c>
      <c r="H3670" s="1">
        <v>-4894955</v>
      </c>
    </row>
    <row r="3671" spans="1:8" x14ac:dyDescent="0.25">
      <c r="A3671" t="s">
        <v>8</v>
      </c>
      <c r="B3671" t="s">
        <v>9</v>
      </c>
      <c r="C3671">
        <v>240.69</v>
      </c>
      <c r="D3671">
        <f>-2457031 -4894962</f>
        <v>-7351993</v>
      </c>
      <c r="E3671" t="s">
        <v>10</v>
      </c>
      <c r="F3671" t="s">
        <v>11</v>
      </c>
      <c r="G3671" s="1">
        <v>-2457031</v>
      </c>
      <c r="H3671" s="1">
        <v>-4894962</v>
      </c>
    </row>
    <row r="3672" spans="1:8" x14ac:dyDescent="0.25">
      <c r="A3672" t="s">
        <v>8</v>
      </c>
      <c r="B3672" t="s">
        <v>9</v>
      </c>
      <c r="C3672">
        <v>240.7</v>
      </c>
      <c r="D3672">
        <f>-2457035 -4894986</f>
        <v>-7352021</v>
      </c>
      <c r="E3672" t="s">
        <v>10</v>
      </c>
      <c r="F3672" t="s">
        <v>11</v>
      </c>
      <c r="G3672" s="1">
        <v>-2457035</v>
      </c>
      <c r="H3672" s="1">
        <v>-4894986</v>
      </c>
    </row>
    <row r="3673" spans="1:8" x14ac:dyDescent="0.25">
      <c r="A3673" t="s">
        <v>8</v>
      </c>
      <c r="B3673" t="s">
        <v>9</v>
      </c>
      <c r="C3673">
        <v>240.71</v>
      </c>
      <c r="D3673">
        <f>-2457035 -4894993</f>
        <v>-7352028</v>
      </c>
      <c r="E3673" t="s">
        <v>10</v>
      </c>
      <c r="F3673" t="s">
        <v>11</v>
      </c>
      <c r="G3673" s="1">
        <v>-2457035</v>
      </c>
      <c r="H3673" s="1">
        <v>-4894993</v>
      </c>
    </row>
    <row r="3674" spans="1:8" x14ac:dyDescent="0.25">
      <c r="A3674" t="s">
        <v>8</v>
      </c>
      <c r="B3674" t="s">
        <v>9</v>
      </c>
      <c r="C3674">
        <v>240.72</v>
      </c>
      <c r="D3674">
        <f>-2457032 -4895008</f>
        <v>-7352040</v>
      </c>
      <c r="E3674" t="s">
        <v>10</v>
      </c>
      <c r="F3674" t="s">
        <v>11</v>
      </c>
      <c r="G3674" s="1">
        <v>-2457032</v>
      </c>
      <c r="H3674" s="1">
        <v>-4895008</v>
      </c>
    </row>
    <row r="3675" spans="1:8" x14ac:dyDescent="0.25">
      <c r="A3675" t="s">
        <v>8</v>
      </c>
      <c r="B3675" t="s">
        <v>9</v>
      </c>
      <c r="C3675">
        <v>240.73</v>
      </c>
      <c r="D3675">
        <f>-2457029 -4895018</f>
        <v>-7352047</v>
      </c>
      <c r="E3675" t="s">
        <v>10</v>
      </c>
      <c r="F3675" t="s">
        <v>11</v>
      </c>
      <c r="G3675" s="1">
        <v>-2457029</v>
      </c>
      <c r="H3675" s="1">
        <v>-4895018</v>
      </c>
    </row>
    <row r="3676" spans="1:8" x14ac:dyDescent="0.25">
      <c r="A3676" t="s">
        <v>8</v>
      </c>
      <c r="B3676" t="s">
        <v>9</v>
      </c>
      <c r="C3676">
        <v>240.74</v>
      </c>
      <c r="D3676">
        <f>-2457024 -489503</f>
        <v>-2946527</v>
      </c>
      <c r="E3676" t="s">
        <v>10</v>
      </c>
      <c r="F3676" t="s">
        <v>11</v>
      </c>
      <c r="G3676" s="1">
        <v>-2457024</v>
      </c>
      <c r="H3676" s="1">
        <v>-489503</v>
      </c>
    </row>
    <row r="3677" spans="1:8" x14ac:dyDescent="0.25">
      <c r="A3677" t="s">
        <v>8</v>
      </c>
      <c r="B3677" t="s">
        <v>9</v>
      </c>
      <c r="C3677">
        <v>240.75</v>
      </c>
      <c r="D3677">
        <f>-2457021 -4895059</f>
        <v>-7352080</v>
      </c>
      <c r="E3677" t="s">
        <v>10</v>
      </c>
      <c r="F3677" t="s">
        <v>11</v>
      </c>
      <c r="G3677" s="1">
        <v>-2457021</v>
      </c>
      <c r="H3677" s="1">
        <v>-4895059</v>
      </c>
    </row>
    <row r="3678" spans="1:8" x14ac:dyDescent="0.25">
      <c r="A3678" t="s">
        <v>8</v>
      </c>
      <c r="B3678" t="s">
        <v>9</v>
      </c>
      <c r="C3678">
        <v>240.76</v>
      </c>
      <c r="D3678">
        <f>-2457022 -4895069</f>
        <v>-7352091</v>
      </c>
      <c r="E3678" t="s">
        <v>10</v>
      </c>
      <c r="F3678" t="s">
        <v>11</v>
      </c>
      <c r="G3678" s="1">
        <v>-2457022</v>
      </c>
      <c r="H3678" s="1">
        <v>-4895069</v>
      </c>
    </row>
    <row r="3679" spans="1:8" x14ac:dyDescent="0.25">
      <c r="A3679" t="s">
        <v>8</v>
      </c>
      <c r="B3679" t="s">
        <v>9</v>
      </c>
      <c r="C3679">
        <v>240.77</v>
      </c>
      <c r="D3679">
        <f>-2457025 -4895078</f>
        <v>-7352103</v>
      </c>
      <c r="E3679" t="s">
        <v>10</v>
      </c>
      <c r="F3679" t="s">
        <v>11</v>
      </c>
      <c r="G3679" s="1">
        <v>-2457025</v>
      </c>
      <c r="H3679" s="1">
        <v>-4895078</v>
      </c>
    </row>
    <row r="3680" spans="1:8" x14ac:dyDescent="0.25">
      <c r="A3680" t="s">
        <v>8</v>
      </c>
      <c r="B3680" t="s">
        <v>9</v>
      </c>
      <c r="C3680">
        <v>240.78</v>
      </c>
      <c r="D3680">
        <f>-2457028 -4895083</f>
        <v>-7352111</v>
      </c>
      <c r="E3680" t="s">
        <v>10</v>
      </c>
      <c r="F3680" t="s">
        <v>11</v>
      </c>
      <c r="G3680" s="1">
        <v>-2457028</v>
      </c>
      <c r="H3680" s="1">
        <v>-4895083</v>
      </c>
    </row>
    <row r="3681" spans="1:8" x14ac:dyDescent="0.25">
      <c r="A3681" t="s">
        <v>8</v>
      </c>
      <c r="B3681" t="s">
        <v>9</v>
      </c>
      <c r="C3681">
        <v>240.79</v>
      </c>
      <c r="D3681">
        <f>-2457034 -4895089</f>
        <v>-7352123</v>
      </c>
      <c r="E3681" t="s">
        <v>10</v>
      </c>
      <c r="F3681" t="s">
        <v>11</v>
      </c>
      <c r="G3681" s="1">
        <v>-2457034</v>
      </c>
      <c r="H3681" s="1">
        <v>-4895089</v>
      </c>
    </row>
    <row r="3682" spans="1:8" x14ac:dyDescent="0.25">
      <c r="A3682" t="s">
        <v>8</v>
      </c>
      <c r="B3682" t="s">
        <v>9</v>
      </c>
      <c r="C3682">
        <v>240.8</v>
      </c>
      <c r="D3682">
        <f>-2457047 -4895095</f>
        <v>-7352142</v>
      </c>
      <c r="E3682" t="s">
        <v>10</v>
      </c>
      <c r="F3682" t="s">
        <v>11</v>
      </c>
      <c r="G3682" s="1">
        <v>-2457047</v>
      </c>
      <c r="H3682" s="1">
        <v>-4895095</v>
      </c>
    </row>
    <row r="3683" spans="1:8" x14ac:dyDescent="0.25">
      <c r="A3683" t="s">
        <v>8</v>
      </c>
      <c r="B3683" t="s">
        <v>9</v>
      </c>
      <c r="C3683">
        <v>240.81</v>
      </c>
      <c r="D3683">
        <f>-2457099 -4895111</f>
        <v>-7352210</v>
      </c>
      <c r="E3683" t="s">
        <v>10</v>
      </c>
      <c r="F3683" t="s">
        <v>11</v>
      </c>
      <c r="G3683" s="1">
        <v>-2457099</v>
      </c>
      <c r="H3683" s="1">
        <v>-4895111</v>
      </c>
    </row>
    <row r="3684" spans="1:8" x14ac:dyDescent="0.25">
      <c r="A3684" t="s">
        <v>8</v>
      </c>
      <c r="B3684" t="s">
        <v>9</v>
      </c>
      <c r="C3684">
        <v>240.82</v>
      </c>
      <c r="D3684">
        <f>-2457101 -4895111</f>
        <v>-7352212</v>
      </c>
      <c r="E3684" t="s">
        <v>10</v>
      </c>
      <c r="F3684" t="s">
        <v>11</v>
      </c>
      <c r="G3684" s="1">
        <v>-2457101</v>
      </c>
      <c r="H3684" s="1">
        <v>-4895111</v>
      </c>
    </row>
    <row r="3685" spans="1:8" x14ac:dyDescent="0.25">
      <c r="A3685" t="s">
        <v>8</v>
      </c>
      <c r="B3685" t="s">
        <v>9</v>
      </c>
      <c r="C3685">
        <v>240.83</v>
      </c>
      <c r="D3685">
        <f>-2457143 -4895122</f>
        <v>-7352265</v>
      </c>
      <c r="E3685" t="s">
        <v>10</v>
      </c>
      <c r="F3685" t="s">
        <v>11</v>
      </c>
      <c r="G3685" s="1">
        <v>-2457143</v>
      </c>
      <c r="H3685" s="1">
        <v>-4895122</v>
      </c>
    </row>
    <row r="3686" spans="1:8" x14ac:dyDescent="0.25">
      <c r="A3686" t="s">
        <v>8</v>
      </c>
      <c r="B3686" t="s">
        <v>9</v>
      </c>
      <c r="C3686">
        <v>240.84</v>
      </c>
      <c r="D3686">
        <f>-245717 -4895134</f>
        <v>-5140851</v>
      </c>
      <c r="E3686" t="s">
        <v>10</v>
      </c>
      <c r="F3686" t="s">
        <v>11</v>
      </c>
      <c r="G3686" s="1">
        <v>-245717</v>
      </c>
      <c r="H3686" s="1">
        <v>-4895134</v>
      </c>
    </row>
    <row r="3687" spans="1:8" x14ac:dyDescent="0.25">
      <c r="A3687" t="s">
        <v>8</v>
      </c>
      <c r="B3687" t="s">
        <v>9</v>
      </c>
      <c r="C3687">
        <v>240.85</v>
      </c>
      <c r="D3687">
        <f>-245719 -4895149</f>
        <v>-5140868</v>
      </c>
      <c r="E3687" t="s">
        <v>10</v>
      </c>
      <c r="F3687" t="s">
        <v>11</v>
      </c>
      <c r="G3687" s="1">
        <v>-245719</v>
      </c>
      <c r="H3687" s="1">
        <v>-4895149</v>
      </c>
    </row>
    <row r="3688" spans="1:8" x14ac:dyDescent="0.25">
      <c r="A3688" t="s">
        <v>8</v>
      </c>
      <c r="B3688" t="s">
        <v>9</v>
      </c>
      <c r="C3688">
        <v>240.86</v>
      </c>
      <c r="D3688">
        <f>-2457212 -4895168</f>
        <v>-7352380</v>
      </c>
      <c r="E3688" t="s">
        <v>10</v>
      </c>
      <c r="F3688" t="s">
        <v>11</v>
      </c>
      <c r="G3688" s="1">
        <v>-2457212</v>
      </c>
      <c r="H3688" s="1">
        <v>-4895168</v>
      </c>
    </row>
    <row r="3689" spans="1:8" x14ac:dyDescent="0.25">
      <c r="A3689" t="s">
        <v>8</v>
      </c>
      <c r="B3689" t="s">
        <v>9</v>
      </c>
      <c r="C3689">
        <v>240.87</v>
      </c>
      <c r="D3689">
        <f>-2457213 -4895168</f>
        <v>-7352381</v>
      </c>
      <c r="E3689" t="s">
        <v>10</v>
      </c>
      <c r="F3689" t="s">
        <v>11</v>
      </c>
      <c r="G3689" s="1">
        <v>-2457213</v>
      </c>
      <c r="H3689" s="1">
        <v>-4895168</v>
      </c>
    </row>
    <row r="3690" spans="1:8" x14ac:dyDescent="0.25">
      <c r="A3690" t="s">
        <v>8</v>
      </c>
      <c r="B3690" t="s">
        <v>9</v>
      </c>
      <c r="C3690">
        <v>240.88</v>
      </c>
      <c r="D3690">
        <f>-2457279 -4895223</f>
        <v>-7352502</v>
      </c>
      <c r="E3690" t="s">
        <v>10</v>
      </c>
      <c r="F3690" t="s">
        <v>11</v>
      </c>
      <c r="G3690" s="1">
        <v>-2457279</v>
      </c>
      <c r="H3690" s="1">
        <v>-4895223</v>
      </c>
    </row>
    <row r="3691" spans="1:8" x14ac:dyDescent="0.25">
      <c r="A3691" t="s">
        <v>8</v>
      </c>
      <c r="B3691" t="s">
        <v>9</v>
      </c>
      <c r="C3691">
        <v>240.89</v>
      </c>
      <c r="D3691">
        <f>-2457286 -4895227</f>
        <v>-7352513</v>
      </c>
      <c r="E3691" t="s">
        <v>10</v>
      </c>
      <c r="F3691" t="s">
        <v>11</v>
      </c>
      <c r="G3691" s="1">
        <v>-2457286</v>
      </c>
      <c r="H3691" s="1">
        <v>-4895227</v>
      </c>
    </row>
    <row r="3692" spans="1:8" x14ac:dyDescent="0.25">
      <c r="A3692" t="s">
        <v>8</v>
      </c>
      <c r="B3692" t="s">
        <v>9</v>
      </c>
      <c r="C3692">
        <v>240.9</v>
      </c>
      <c r="D3692">
        <f>-2457295 -4895231</f>
        <v>-7352526</v>
      </c>
      <c r="E3692" t="s">
        <v>10</v>
      </c>
      <c r="F3692" t="s">
        <v>11</v>
      </c>
      <c r="G3692" s="1">
        <v>-2457295</v>
      </c>
      <c r="H3692" s="1">
        <v>-4895231</v>
      </c>
    </row>
    <row r="3693" spans="1:8" x14ac:dyDescent="0.25">
      <c r="A3693" t="s">
        <v>8</v>
      </c>
      <c r="B3693" t="s">
        <v>9</v>
      </c>
      <c r="C3693">
        <v>240.91</v>
      </c>
      <c r="D3693">
        <f>-2457303 -4895233</f>
        <v>-7352536</v>
      </c>
      <c r="E3693" t="s">
        <v>10</v>
      </c>
      <c r="F3693" t="s">
        <v>11</v>
      </c>
      <c r="G3693" s="1">
        <v>-2457303</v>
      </c>
      <c r="H3693" s="1">
        <v>-4895233</v>
      </c>
    </row>
    <row r="3694" spans="1:8" x14ac:dyDescent="0.25">
      <c r="A3694" t="s">
        <v>8</v>
      </c>
      <c r="B3694" t="s">
        <v>9</v>
      </c>
      <c r="C3694">
        <v>240.92</v>
      </c>
      <c r="D3694">
        <f>-2457321 -4895235</f>
        <v>-7352556</v>
      </c>
      <c r="E3694" t="s">
        <v>10</v>
      </c>
      <c r="F3694" t="s">
        <v>11</v>
      </c>
      <c r="G3694" s="1">
        <v>-2457321</v>
      </c>
      <c r="H3694" s="1">
        <v>-4895235</v>
      </c>
    </row>
    <row r="3695" spans="1:8" x14ac:dyDescent="0.25">
      <c r="A3695" t="s">
        <v>8</v>
      </c>
      <c r="B3695" t="s">
        <v>9</v>
      </c>
      <c r="C3695">
        <v>240.93</v>
      </c>
      <c r="D3695">
        <f>-2457326 -4895235</f>
        <v>-7352561</v>
      </c>
      <c r="E3695" t="s">
        <v>10</v>
      </c>
      <c r="F3695" t="s">
        <v>11</v>
      </c>
      <c r="G3695" s="1">
        <v>-2457326</v>
      </c>
      <c r="H3695" s="1">
        <v>-4895235</v>
      </c>
    </row>
    <row r="3696" spans="1:8" x14ac:dyDescent="0.25">
      <c r="A3696" t="s">
        <v>8</v>
      </c>
      <c r="B3696" t="s">
        <v>9</v>
      </c>
      <c r="C3696">
        <v>240.94</v>
      </c>
      <c r="D3696">
        <f>-2457339 -489523</f>
        <v>-2946862</v>
      </c>
      <c r="E3696" t="s">
        <v>10</v>
      </c>
      <c r="F3696" t="s">
        <v>11</v>
      </c>
      <c r="G3696" s="1">
        <v>-2457339</v>
      </c>
      <c r="H3696" s="1">
        <v>-489523</v>
      </c>
    </row>
    <row r="3697" spans="1:8" x14ac:dyDescent="0.25">
      <c r="A3697" t="s">
        <v>8</v>
      </c>
      <c r="B3697" t="s">
        <v>9</v>
      </c>
      <c r="C3697">
        <v>240.95</v>
      </c>
      <c r="D3697">
        <f>-2457353 -4895223</f>
        <v>-7352576</v>
      </c>
      <c r="E3697" t="s">
        <v>10</v>
      </c>
      <c r="F3697" t="s">
        <v>11</v>
      </c>
      <c r="G3697" s="1">
        <v>-2457353</v>
      </c>
      <c r="H3697" s="1">
        <v>-4895223</v>
      </c>
    </row>
    <row r="3698" spans="1:8" x14ac:dyDescent="0.25">
      <c r="A3698" t="s">
        <v>8</v>
      </c>
      <c r="B3698" t="s">
        <v>9</v>
      </c>
      <c r="C3698">
        <v>240.96</v>
      </c>
      <c r="D3698">
        <f>-2457366 -4895212</f>
        <v>-7352578</v>
      </c>
      <c r="E3698" t="s">
        <v>10</v>
      </c>
      <c r="F3698" t="s">
        <v>11</v>
      </c>
      <c r="G3698" s="1">
        <v>-2457366</v>
      </c>
      <c r="H3698" s="1">
        <v>-4895212</v>
      </c>
    </row>
    <row r="3699" spans="1:8" x14ac:dyDescent="0.25">
      <c r="A3699" t="s">
        <v>8</v>
      </c>
      <c r="B3699" t="s">
        <v>9</v>
      </c>
      <c r="C3699">
        <v>240.97</v>
      </c>
      <c r="D3699">
        <f>-2457377 -4895195</f>
        <v>-7352572</v>
      </c>
      <c r="E3699" t="s">
        <v>10</v>
      </c>
      <c r="F3699" t="s">
        <v>11</v>
      </c>
      <c r="G3699" s="1">
        <v>-2457377</v>
      </c>
      <c r="H3699" s="1">
        <v>-4895195</v>
      </c>
    </row>
    <row r="3700" spans="1:8" x14ac:dyDescent="0.25">
      <c r="A3700" t="s">
        <v>8</v>
      </c>
      <c r="B3700" t="s">
        <v>9</v>
      </c>
      <c r="C3700">
        <v>240.98</v>
      </c>
      <c r="D3700">
        <f>-2457404 -4895133</f>
        <v>-7352537</v>
      </c>
      <c r="E3700" t="s">
        <v>10</v>
      </c>
      <c r="F3700" t="s">
        <v>11</v>
      </c>
      <c r="G3700" s="1">
        <v>-2457404</v>
      </c>
      <c r="H3700" s="1">
        <v>-4895133</v>
      </c>
    </row>
    <row r="3701" spans="1:8" x14ac:dyDescent="0.25">
      <c r="A3701" t="s">
        <v>8</v>
      </c>
      <c r="B3701" t="s">
        <v>9</v>
      </c>
      <c r="C3701">
        <v>240.99</v>
      </c>
      <c r="D3701">
        <f>-2457412 -4895122</f>
        <v>-7352534</v>
      </c>
      <c r="E3701" t="s">
        <v>10</v>
      </c>
      <c r="F3701" t="s">
        <v>11</v>
      </c>
      <c r="G3701" s="1">
        <v>-2457412</v>
      </c>
      <c r="H3701" s="1">
        <v>-4895122</v>
      </c>
    </row>
    <row r="3702" spans="1:8" x14ac:dyDescent="0.25">
      <c r="A3702" t="s">
        <v>8</v>
      </c>
      <c r="B3702" t="s">
        <v>9</v>
      </c>
      <c r="C3702">
        <v>241</v>
      </c>
      <c r="D3702">
        <f>-2457424 -489511</f>
        <v>-2946935</v>
      </c>
      <c r="E3702" t="s">
        <v>10</v>
      </c>
      <c r="F3702" t="s">
        <v>11</v>
      </c>
      <c r="G3702" s="1">
        <v>-2457424</v>
      </c>
      <c r="H3702" s="1">
        <v>-489511</v>
      </c>
    </row>
    <row r="3703" spans="1:8" x14ac:dyDescent="0.25">
      <c r="A3703" t="s">
        <v>8</v>
      </c>
      <c r="B3703" t="s">
        <v>9</v>
      </c>
      <c r="C3703">
        <v>241.01</v>
      </c>
      <c r="D3703">
        <f>-2457425 -489511</f>
        <v>-2946936</v>
      </c>
      <c r="E3703" t="s">
        <v>10</v>
      </c>
      <c r="F3703" t="s">
        <v>11</v>
      </c>
      <c r="G3703" s="1">
        <v>-2457425</v>
      </c>
      <c r="H3703" s="1">
        <v>-489511</v>
      </c>
    </row>
    <row r="3704" spans="1:8" x14ac:dyDescent="0.25">
      <c r="A3704" t="s">
        <v>8</v>
      </c>
      <c r="B3704" t="s">
        <v>9</v>
      </c>
      <c r="C3704">
        <v>241.02</v>
      </c>
      <c r="D3704">
        <f>-2457434 -4895103</f>
        <v>-7352537</v>
      </c>
      <c r="E3704" t="s">
        <v>10</v>
      </c>
      <c r="F3704" t="s">
        <v>11</v>
      </c>
      <c r="G3704" s="1">
        <v>-2457434</v>
      </c>
      <c r="H3704" s="1">
        <v>-4895103</v>
      </c>
    </row>
    <row r="3705" spans="1:8" x14ac:dyDescent="0.25">
      <c r="A3705" t="s">
        <v>8</v>
      </c>
      <c r="B3705" t="s">
        <v>9</v>
      </c>
      <c r="C3705">
        <v>241.03</v>
      </c>
      <c r="D3705">
        <f>-245744 -48951</f>
        <v>-294695</v>
      </c>
      <c r="E3705" t="s">
        <v>10</v>
      </c>
      <c r="F3705" t="s">
        <v>11</v>
      </c>
      <c r="G3705" s="1">
        <v>-245744</v>
      </c>
      <c r="H3705" s="1">
        <v>-48951</v>
      </c>
    </row>
    <row r="3706" spans="1:8" x14ac:dyDescent="0.25">
      <c r="A3706" t="s">
        <v>8</v>
      </c>
      <c r="B3706" t="s">
        <v>9</v>
      </c>
      <c r="C3706">
        <v>241.04</v>
      </c>
      <c r="D3706">
        <f>-2457451 -4895098</f>
        <v>-7352549</v>
      </c>
      <c r="E3706" t="s">
        <v>10</v>
      </c>
      <c r="F3706" t="s">
        <v>11</v>
      </c>
      <c r="G3706" s="1">
        <v>-2457451</v>
      </c>
      <c r="H3706" s="1">
        <v>-4895098</v>
      </c>
    </row>
    <row r="3707" spans="1:8" x14ac:dyDescent="0.25">
      <c r="A3707" t="s">
        <v>8</v>
      </c>
      <c r="B3707" t="s">
        <v>9</v>
      </c>
      <c r="C3707">
        <v>241.05</v>
      </c>
      <c r="D3707">
        <f>-2457476 -4895102</f>
        <v>-7352578</v>
      </c>
      <c r="E3707" t="s">
        <v>10</v>
      </c>
      <c r="F3707" t="s">
        <v>11</v>
      </c>
      <c r="G3707" s="1">
        <v>-2457476</v>
      </c>
      <c r="H3707" s="1">
        <v>-4895102</v>
      </c>
    </row>
    <row r="3708" spans="1:8" x14ac:dyDescent="0.25">
      <c r="A3708" t="s">
        <v>8</v>
      </c>
      <c r="B3708" t="s">
        <v>9</v>
      </c>
      <c r="C3708">
        <v>241.06</v>
      </c>
      <c r="D3708">
        <f>-2457476 -4895103</f>
        <v>-7352579</v>
      </c>
      <c r="E3708" t="s">
        <v>10</v>
      </c>
      <c r="F3708" t="s">
        <v>11</v>
      </c>
      <c r="G3708" s="1">
        <v>-2457476</v>
      </c>
      <c r="H3708" s="1">
        <v>-4895103</v>
      </c>
    </row>
    <row r="3709" spans="1:8" x14ac:dyDescent="0.25">
      <c r="A3709" t="s">
        <v>8</v>
      </c>
      <c r="B3709" t="s">
        <v>9</v>
      </c>
      <c r="C3709">
        <v>241.07</v>
      </c>
      <c r="D3709">
        <f>-245749 -4895106</f>
        <v>-5140855</v>
      </c>
      <c r="E3709" t="s">
        <v>10</v>
      </c>
      <c r="F3709" t="s">
        <v>11</v>
      </c>
      <c r="G3709" s="1">
        <v>-245749</v>
      </c>
      <c r="H3709" s="1">
        <v>-4895106</v>
      </c>
    </row>
    <row r="3710" spans="1:8" x14ac:dyDescent="0.25">
      <c r="A3710" t="s">
        <v>8</v>
      </c>
      <c r="B3710" t="s">
        <v>9</v>
      </c>
      <c r="C3710">
        <v>241.08</v>
      </c>
      <c r="D3710">
        <f>-2457508 -4895116</f>
        <v>-7352624</v>
      </c>
      <c r="E3710" t="s">
        <v>10</v>
      </c>
      <c r="F3710" t="s">
        <v>11</v>
      </c>
      <c r="G3710" s="1">
        <v>-2457508</v>
      </c>
      <c r="H3710" s="1">
        <v>-4895116</v>
      </c>
    </row>
    <row r="3711" spans="1:8" x14ac:dyDescent="0.25">
      <c r="A3711" t="s">
        <v>8</v>
      </c>
      <c r="B3711" t="s">
        <v>9</v>
      </c>
      <c r="C3711">
        <v>241.09</v>
      </c>
      <c r="D3711">
        <f>-2457524 -4895128</f>
        <v>-7352652</v>
      </c>
      <c r="E3711" t="s">
        <v>10</v>
      </c>
      <c r="F3711" t="s">
        <v>11</v>
      </c>
      <c r="G3711" s="1">
        <v>-2457524</v>
      </c>
      <c r="H3711" s="1">
        <v>-4895128</v>
      </c>
    </row>
    <row r="3712" spans="1:8" x14ac:dyDescent="0.25">
      <c r="A3712" t="s">
        <v>8</v>
      </c>
      <c r="B3712" t="s">
        <v>9</v>
      </c>
      <c r="C3712">
        <v>241.1</v>
      </c>
      <c r="D3712">
        <f>-2457529 -4895131</f>
        <v>-7352660</v>
      </c>
      <c r="E3712" t="s">
        <v>10</v>
      </c>
      <c r="F3712" t="s">
        <v>11</v>
      </c>
      <c r="G3712" s="1">
        <v>-2457529</v>
      </c>
      <c r="H3712" s="1">
        <v>-4895131</v>
      </c>
    </row>
    <row r="3713" spans="1:8" x14ac:dyDescent="0.25">
      <c r="A3713" t="s">
        <v>8</v>
      </c>
      <c r="B3713" t="s">
        <v>9</v>
      </c>
      <c r="C3713">
        <v>241.11</v>
      </c>
      <c r="D3713">
        <f>-2457556 -4895154</f>
        <v>-7352710</v>
      </c>
      <c r="E3713" t="s">
        <v>10</v>
      </c>
      <c r="F3713" t="s">
        <v>11</v>
      </c>
      <c r="G3713" s="1">
        <v>-2457556</v>
      </c>
      <c r="H3713" s="1">
        <v>-4895154</v>
      </c>
    </row>
    <row r="3714" spans="1:8" x14ac:dyDescent="0.25">
      <c r="A3714" t="s">
        <v>8</v>
      </c>
      <c r="B3714" t="s">
        <v>9</v>
      </c>
      <c r="C3714">
        <v>241.12</v>
      </c>
      <c r="D3714">
        <f>-2457583 -4895173</f>
        <v>-7352756</v>
      </c>
      <c r="E3714" t="s">
        <v>10</v>
      </c>
      <c r="F3714" t="s">
        <v>11</v>
      </c>
      <c r="G3714" s="1">
        <v>-2457583</v>
      </c>
      <c r="H3714" s="1">
        <v>-4895173</v>
      </c>
    </row>
    <row r="3715" spans="1:8" x14ac:dyDescent="0.25">
      <c r="A3715" t="s">
        <v>8</v>
      </c>
      <c r="B3715" t="s">
        <v>9</v>
      </c>
      <c r="C3715">
        <v>241.13</v>
      </c>
      <c r="D3715">
        <f>-2457722 -4895261</f>
        <v>-7352983</v>
      </c>
      <c r="E3715" t="s">
        <v>10</v>
      </c>
      <c r="F3715" t="s">
        <v>11</v>
      </c>
      <c r="G3715" s="1">
        <v>-2457722</v>
      </c>
      <c r="H3715" s="1">
        <v>-4895261</v>
      </c>
    </row>
    <row r="3716" spans="1:8" x14ac:dyDescent="0.25">
      <c r="A3716" t="s">
        <v>8</v>
      </c>
      <c r="B3716" t="s">
        <v>9</v>
      </c>
      <c r="C3716">
        <v>241.14</v>
      </c>
      <c r="D3716">
        <f>-2457861 -4895356</f>
        <v>-7353217</v>
      </c>
      <c r="E3716" t="s">
        <v>10</v>
      </c>
      <c r="F3716" t="s">
        <v>11</v>
      </c>
      <c r="G3716" s="1">
        <v>-2457861</v>
      </c>
      <c r="H3716" s="1">
        <v>-4895356</v>
      </c>
    </row>
    <row r="3717" spans="1:8" x14ac:dyDescent="0.25">
      <c r="A3717" t="s">
        <v>8</v>
      </c>
      <c r="B3717" t="s">
        <v>9</v>
      </c>
      <c r="C3717">
        <v>241.15</v>
      </c>
      <c r="D3717">
        <f>-2457865 -4895358</f>
        <v>-7353223</v>
      </c>
      <c r="E3717" t="s">
        <v>10</v>
      </c>
      <c r="F3717" t="s">
        <v>11</v>
      </c>
      <c r="G3717" s="1">
        <v>-2457865</v>
      </c>
      <c r="H3717" s="1">
        <v>-4895358</v>
      </c>
    </row>
    <row r="3718" spans="1:8" x14ac:dyDescent="0.25">
      <c r="A3718" t="s">
        <v>8</v>
      </c>
      <c r="B3718" t="s">
        <v>9</v>
      </c>
      <c r="C3718">
        <v>241.16</v>
      </c>
      <c r="D3718">
        <f>-2457876 -4895366</f>
        <v>-7353242</v>
      </c>
      <c r="E3718" t="s">
        <v>10</v>
      </c>
      <c r="F3718" t="s">
        <v>11</v>
      </c>
      <c r="G3718" s="1">
        <v>-2457876</v>
      </c>
      <c r="H3718" s="1">
        <v>-4895366</v>
      </c>
    </row>
    <row r="3719" spans="1:8" x14ac:dyDescent="0.25">
      <c r="A3719" t="s">
        <v>8</v>
      </c>
      <c r="B3719" t="s">
        <v>9</v>
      </c>
      <c r="C3719">
        <v>241.17</v>
      </c>
      <c r="D3719">
        <f>-2457936 -4895401</f>
        <v>-7353337</v>
      </c>
      <c r="E3719" t="s">
        <v>10</v>
      </c>
      <c r="F3719" t="s">
        <v>11</v>
      </c>
      <c r="G3719" s="1">
        <v>-2457936</v>
      </c>
      <c r="H3719" s="1">
        <v>-4895401</v>
      </c>
    </row>
    <row r="3720" spans="1:8" x14ac:dyDescent="0.25">
      <c r="A3720" t="s">
        <v>8</v>
      </c>
      <c r="B3720" t="s">
        <v>9</v>
      </c>
      <c r="C3720">
        <v>241.18</v>
      </c>
      <c r="D3720">
        <f>-2457974 -489542</f>
        <v>-2947516</v>
      </c>
      <c r="E3720" t="s">
        <v>10</v>
      </c>
      <c r="F3720" t="s">
        <v>11</v>
      </c>
      <c r="G3720" s="1">
        <v>-2457974</v>
      </c>
      <c r="H3720" s="1">
        <v>-489542</v>
      </c>
    </row>
    <row r="3721" spans="1:8" x14ac:dyDescent="0.25">
      <c r="A3721" t="s">
        <v>8</v>
      </c>
      <c r="B3721" t="s">
        <v>9</v>
      </c>
      <c r="C3721">
        <v>241.19</v>
      </c>
      <c r="D3721">
        <f>-245802 -4895434</f>
        <v>-5141236</v>
      </c>
      <c r="E3721" t="s">
        <v>10</v>
      </c>
      <c r="F3721" t="s">
        <v>11</v>
      </c>
      <c r="G3721" s="1">
        <v>-245802</v>
      </c>
      <c r="H3721" s="1">
        <v>-4895434</v>
      </c>
    </row>
    <row r="3722" spans="1:8" x14ac:dyDescent="0.25">
      <c r="A3722" t="s">
        <v>8</v>
      </c>
      <c r="B3722" t="s">
        <v>9</v>
      </c>
      <c r="C3722">
        <v>241.2</v>
      </c>
      <c r="D3722">
        <f>-2458037 -4895442</f>
        <v>-7353479</v>
      </c>
      <c r="E3722" t="s">
        <v>10</v>
      </c>
      <c r="F3722" t="s">
        <v>11</v>
      </c>
      <c r="G3722" s="1">
        <v>-2458037</v>
      </c>
      <c r="H3722" s="1">
        <v>-4895442</v>
      </c>
    </row>
    <row r="3723" spans="1:8" x14ac:dyDescent="0.25">
      <c r="A3723" t="s">
        <v>8</v>
      </c>
      <c r="B3723" t="s">
        <v>9</v>
      </c>
      <c r="C3723">
        <v>241.21</v>
      </c>
      <c r="D3723">
        <f>-245804 -4895444</f>
        <v>-5141248</v>
      </c>
      <c r="E3723" t="s">
        <v>10</v>
      </c>
      <c r="F3723" t="s">
        <v>11</v>
      </c>
      <c r="G3723" s="1">
        <v>-245804</v>
      </c>
      <c r="H3723" s="1">
        <v>-4895444</v>
      </c>
    </row>
    <row r="3724" spans="1:8" x14ac:dyDescent="0.25">
      <c r="A3724" t="s">
        <v>8</v>
      </c>
      <c r="B3724" t="s">
        <v>9</v>
      </c>
      <c r="C3724">
        <v>241.22</v>
      </c>
      <c r="D3724">
        <f>-2458052 -4895459</f>
        <v>-7353511</v>
      </c>
      <c r="E3724" t="s">
        <v>10</v>
      </c>
      <c r="F3724" t="s">
        <v>11</v>
      </c>
      <c r="G3724" s="1">
        <v>-2458052</v>
      </c>
      <c r="H3724" s="1">
        <v>-4895459</v>
      </c>
    </row>
    <row r="3725" spans="1:8" x14ac:dyDescent="0.25">
      <c r="A3725" t="s">
        <v>8</v>
      </c>
      <c r="B3725" t="s">
        <v>9</v>
      </c>
      <c r="C3725">
        <v>241.23</v>
      </c>
      <c r="D3725">
        <f>-2458052 -489546</f>
        <v>-2947598</v>
      </c>
      <c r="E3725" t="s">
        <v>10</v>
      </c>
      <c r="F3725" t="s">
        <v>11</v>
      </c>
      <c r="G3725" s="1">
        <v>-2458052</v>
      </c>
      <c r="H3725" s="1">
        <v>-489546</v>
      </c>
    </row>
    <row r="3726" spans="1:8" x14ac:dyDescent="0.25">
      <c r="A3726" t="s">
        <v>8</v>
      </c>
      <c r="B3726" t="s">
        <v>9</v>
      </c>
      <c r="C3726">
        <v>241.24</v>
      </c>
      <c r="D3726">
        <f>-2458061 -4895477</f>
        <v>-7353538</v>
      </c>
      <c r="E3726" t="s">
        <v>10</v>
      </c>
      <c r="F3726" t="s">
        <v>11</v>
      </c>
      <c r="G3726" s="1">
        <v>-2458061</v>
      </c>
      <c r="H3726" s="1">
        <v>-4895477</v>
      </c>
    </row>
    <row r="3727" spans="1:8" x14ac:dyDescent="0.25">
      <c r="A3727" t="s">
        <v>8</v>
      </c>
      <c r="B3727" t="s">
        <v>9</v>
      </c>
      <c r="C3727">
        <v>241.25</v>
      </c>
      <c r="D3727">
        <f>-2458062 -489548</f>
        <v>-2947610</v>
      </c>
      <c r="E3727" t="s">
        <v>10</v>
      </c>
      <c r="F3727" t="s">
        <v>11</v>
      </c>
      <c r="G3727" s="1">
        <v>-2458062</v>
      </c>
      <c r="H3727" s="1">
        <v>-489548</v>
      </c>
    </row>
    <row r="3728" spans="1:8" x14ac:dyDescent="0.25">
      <c r="A3728" t="s">
        <v>8</v>
      </c>
      <c r="B3728" t="s">
        <v>9</v>
      </c>
      <c r="C3728">
        <v>241.26</v>
      </c>
      <c r="D3728">
        <f>-2458074 -48955</f>
        <v>-2507029</v>
      </c>
      <c r="E3728" t="s">
        <v>10</v>
      </c>
      <c r="F3728" t="s">
        <v>11</v>
      </c>
      <c r="G3728" s="1">
        <v>-2458074</v>
      </c>
      <c r="H3728" s="1">
        <v>-48955</v>
      </c>
    </row>
    <row r="3729" spans="1:8" x14ac:dyDescent="0.25">
      <c r="A3729" t="s">
        <v>8</v>
      </c>
      <c r="B3729" t="s">
        <v>9</v>
      </c>
      <c r="C3729">
        <v>241.27</v>
      </c>
      <c r="D3729">
        <f>-2458088 -4895516</f>
        <v>-7353604</v>
      </c>
      <c r="E3729" t="s">
        <v>10</v>
      </c>
      <c r="F3729" t="s">
        <v>11</v>
      </c>
      <c r="G3729" s="1">
        <v>-2458088</v>
      </c>
      <c r="H3729" s="1">
        <v>-4895516</v>
      </c>
    </row>
    <row r="3730" spans="1:8" x14ac:dyDescent="0.25">
      <c r="A3730" t="s">
        <v>8</v>
      </c>
      <c r="B3730" t="s">
        <v>9</v>
      </c>
      <c r="C3730">
        <v>241.28</v>
      </c>
      <c r="D3730">
        <f>-2458114 -4895533</f>
        <v>-7353647</v>
      </c>
      <c r="E3730" t="s">
        <v>10</v>
      </c>
      <c r="F3730" t="s">
        <v>11</v>
      </c>
      <c r="G3730" s="1">
        <v>-2458114</v>
      </c>
      <c r="H3730" s="1">
        <v>-4895533</v>
      </c>
    </row>
    <row r="3731" spans="1:8" x14ac:dyDescent="0.25">
      <c r="A3731" t="s">
        <v>8</v>
      </c>
      <c r="B3731" t="s">
        <v>9</v>
      </c>
      <c r="C3731">
        <v>241.29</v>
      </c>
      <c r="D3731">
        <f>-2458134 -4895543</f>
        <v>-7353677</v>
      </c>
      <c r="E3731" t="s">
        <v>10</v>
      </c>
      <c r="F3731" t="s">
        <v>11</v>
      </c>
      <c r="G3731" s="1">
        <v>-2458134</v>
      </c>
      <c r="H3731" s="1">
        <v>-4895543</v>
      </c>
    </row>
    <row r="3732" spans="1:8" x14ac:dyDescent="0.25">
      <c r="A3732" t="s">
        <v>8</v>
      </c>
      <c r="B3732" t="s">
        <v>9</v>
      </c>
      <c r="C3732">
        <v>241.3</v>
      </c>
      <c r="D3732">
        <f>-2458156 -489555</f>
        <v>-2947711</v>
      </c>
      <c r="E3732" t="s">
        <v>10</v>
      </c>
      <c r="F3732" t="s">
        <v>11</v>
      </c>
      <c r="G3732" s="1">
        <v>-2458156</v>
      </c>
      <c r="H3732" s="1">
        <v>-489555</v>
      </c>
    </row>
    <row r="3733" spans="1:8" x14ac:dyDescent="0.25">
      <c r="A3733" t="s">
        <v>8</v>
      </c>
      <c r="B3733" t="s">
        <v>9</v>
      </c>
      <c r="C3733">
        <v>241.31</v>
      </c>
      <c r="D3733">
        <f>-245818 -4895554</f>
        <v>-5141372</v>
      </c>
      <c r="E3733" t="s">
        <v>10</v>
      </c>
      <c r="F3733" t="s">
        <v>11</v>
      </c>
      <c r="G3733" s="1">
        <v>-245818</v>
      </c>
      <c r="H3733" s="1">
        <v>-4895554</v>
      </c>
    </row>
    <row r="3734" spans="1:8" x14ac:dyDescent="0.25">
      <c r="A3734" t="s">
        <v>8</v>
      </c>
      <c r="B3734" t="s">
        <v>9</v>
      </c>
      <c r="C3734">
        <v>241.32</v>
      </c>
      <c r="D3734">
        <f>-245821 -4895562</f>
        <v>-5141383</v>
      </c>
      <c r="E3734" t="s">
        <v>10</v>
      </c>
      <c r="F3734" t="s">
        <v>11</v>
      </c>
      <c r="G3734" s="1">
        <v>-245821</v>
      </c>
      <c r="H3734" s="1">
        <v>-4895562</v>
      </c>
    </row>
    <row r="3735" spans="1:8" x14ac:dyDescent="0.25">
      <c r="A3735" t="s">
        <v>8</v>
      </c>
      <c r="B3735" t="s">
        <v>9</v>
      </c>
      <c r="C3735">
        <v>241.33</v>
      </c>
      <c r="D3735">
        <f>-2458214 -4895565</f>
        <v>-7353779</v>
      </c>
      <c r="E3735" t="s">
        <v>10</v>
      </c>
      <c r="F3735" t="s">
        <v>11</v>
      </c>
      <c r="G3735" s="1">
        <v>-2458214</v>
      </c>
      <c r="H3735" s="1">
        <v>-4895565</v>
      </c>
    </row>
    <row r="3736" spans="1:8" x14ac:dyDescent="0.25">
      <c r="A3736" t="s">
        <v>8</v>
      </c>
      <c r="B3736" t="s">
        <v>9</v>
      </c>
      <c r="C3736">
        <v>241.34</v>
      </c>
      <c r="D3736">
        <f>-245822 -4895568</f>
        <v>-5141390</v>
      </c>
      <c r="E3736" t="s">
        <v>10</v>
      </c>
      <c r="F3736" t="s">
        <v>11</v>
      </c>
      <c r="G3736" s="1">
        <v>-245822</v>
      </c>
      <c r="H3736" s="1">
        <v>-4895568</v>
      </c>
    </row>
    <row r="3737" spans="1:8" x14ac:dyDescent="0.25">
      <c r="A3737" t="s">
        <v>8</v>
      </c>
      <c r="B3737" t="s">
        <v>9</v>
      </c>
      <c r="C3737">
        <v>241.35</v>
      </c>
      <c r="D3737">
        <f>-2458222 -489557</f>
        <v>-2947779</v>
      </c>
      <c r="E3737" t="s">
        <v>10</v>
      </c>
      <c r="F3737" t="s">
        <v>11</v>
      </c>
      <c r="G3737" s="1">
        <v>-2458222</v>
      </c>
      <c r="H3737" s="1">
        <v>-489557</v>
      </c>
    </row>
    <row r="3738" spans="1:8" x14ac:dyDescent="0.25">
      <c r="A3738" t="s">
        <v>8</v>
      </c>
      <c r="B3738" t="s">
        <v>9</v>
      </c>
      <c r="C3738">
        <v>241.36</v>
      </c>
      <c r="D3738">
        <f>-2458227 -4895577</f>
        <v>-7353804</v>
      </c>
      <c r="E3738" t="s">
        <v>10</v>
      </c>
      <c r="F3738" t="s">
        <v>11</v>
      </c>
      <c r="G3738" s="1">
        <v>-2458227</v>
      </c>
      <c r="H3738" s="1">
        <v>-4895577</v>
      </c>
    </row>
    <row r="3739" spans="1:8" x14ac:dyDescent="0.25">
      <c r="A3739" t="s">
        <v>8</v>
      </c>
      <c r="B3739" t="s">
        <v>9</v>
      </c>
      <c r="C3739">
        <v>241.37</v>
      </c>
      <c r="D3739">
        <f>-2458231 -4895586</f>
        <v>-7353817</v>
      </c>
      <c r="E3739" t="s">
        <v>10</v>
      </c>
      <c r="F3739" t="s">
        <v>11</v>
      </c>
      <c r="G3739" s="1">
        <v>-2458231</v>
      </c>
      <c r="H3739" s="1">
        <v>-4895586</v>
      </c>
    </row>
    <row r="3740" spans="1:8" x14ac:dyDescent="0.25">
      <c r="A3740" t="s">
        <v>8</v>
      </c>
      <c r="B3740" t="s">
        <v>9</v>
      </c>
      <c r="C3740">
        <v>241.38</v>
      </c>
      <c r="D3740">
        <f>-2458232 -4895595</f>
        <v>-7353827</v>
      </c>
      <c r="E3740" t="s">
        <v>10</v>
      </c>
      <c r="F3740" t="s">
        <v>11</v>
      </c>
      <c r="G3740" s="1">
        <v>-2458232</v>
      </c>
      <c r="H3740" s="1">
        <v>-4895595</v>
      </c>
    </row>
    <row r="3741" spans="1:8" x14ac:dyDescent="0.25">
      <c r="A3741" t="s">
        <v>8</v>
      </c>
      <c r="B3741" t="s">
        <v>9</v>
      </c>
      <c r="C3741">
        <v>241.39</v>
      </c>
      <c r="D3741">
        <f>-2458231 -4895618</f>
        <v>-7353849</v>
      </c>
      <c r="E3741" t="s">
        <v>10</v>
      </c>
      <c r="F3741" t="s">
        <v>11</v>
      </c>
      <c r="G3741" s="1">
        <v>-2458231</v>
      </c>
      <c r="H3741" s="1">
        <v>-4895618</v>
      </c>
    </row>
    <row r="3742" spans="1:8" x14ac:dyDescent="0.25">
      <c r="A3742" t="s">
        <v>8</v>
      </c>
      <c r="B3742" t="s">
        <v>9</v>
      </c>
      <c r="C3742">
        <v>241.4</v>
      </c>
      <c r="D3742">
        <f>-245824 -4895684</f>
        <v>-5141508</v>
      </c>
      <c r="E3742" t="s">
        <v>10</v>
      </c>
      <c r="F3742" t="s">
        <v>11</v>
      </c>
      <c r="G3742" s="1">
        <v>-245824</v>
      </c>
      <c r="H3742" s="1">
        <v>-4895684</v>
      </c>
    </row>
    <row r="3743" spans="1:8" x14ac:dyDescent="0.25">
      <c r="A3743" t="s">
        <v>8</v>
      </c>
      <c r="B3743" t="s">
        <v>9</v>
      </c>
      <c r="C3743">
        <v>241.41</v>
      </c>
      <c r="D3743">
        <f>-2458246 -4895713</f>
        <v>-7353959</v>
      </c>
      <c r="E3743" t="s">
        <v>10</v>
      </c>
      <c r="F3743" t="s">
        <v>11</v>
      </c>
      <c r="G3743" s="1">
        <v>-2458246</v>
      </c>
      <c r="H3743" s="1">
        <v>-4895713</v>
      </c>
    </row>
    <row r="3744" spans="1:8" x14ac:dyDescent="0.25">
      <c r="A3744" t="s">
        <v>8</v>
      </c>
      <c r="B3744" t="s">
        <v>9</v>
      </c>
      <c r="C3744">
        <v>241.42</v>
      </c>
      <c r="D3744">
        <f>-2458251 -4895727</f>
        <v>-7353978</v>
      </c>
      <c r="E3744" t="s">
        <v>10</v>
      </c>
      <c r="F3744" t="s">
        <v>11</v>
      </c>
      <c r="G3744" s="1">
        <v>-2458251</v>
      </c>
      <c r="H3744" s="1">
        <v>-4895727</v>
      </c>
    </row>
    <row r="3745" spans="1:8" x14ac:dyDescent="0.25">
      <c r="A3745" t="s">
        <v>8</v>
      </c>
      <c r="B3745" t="s">
        <v>9</v>
      </c>
      <c r="C3745">
        <v>241.43</v>
      </c>
      <c r="D3745">
        <f>-2458254 -4895731</f>
        <v>-7353985</v>
      </c>
      <c r="E3745" t="s">
        <v>10</v>
      </c>
      <c r="F3745" t="s">
        <v>11</v>
      </c>
      <c r="G3745" s="1">
        <v>-2458254</v>
      </c>
      <c r="H3745" s="1">
        <v>-4895731</v>
      </c>
    </row>
    <row r="3746" spans="1:8" x14ac:dyDescent="0.25">
      <c r="A3746" t="s">
        <v>8</v>
      </c>
      <c r="B3746" t="s">
        <v>9</v>
      </c>
      <c r="C3746">
        <v>241.44</v>
      </c>
      <c r="D3746">
        <f>-2458257 -4895738</f>
        <v>-7353995</v>
      </c>
      <c r="E3746" t="s">
        <v>10</v>
      </c>
      <c r="F3746" t="s">
        <v>11</v>
      </c>
      <c r="G3746" s="1">
        <v>-2458257</v>
      </c>
      <c r="H3746" s="1">
        <v>-4895738</v>
      </c>
    </row>
    <row r="3747" spans="1:8" x14ac:dyDescent="0.25">
      <c r="A3747" t="s">
        <v>8</v>
      </c>
      <c r="B3747" t="s">
        <v>9</v>
      </c>
      <c r="C3747">
        <v>241.45</v>
      </c>
      <c r="D3747">
        <f>-2458259 -4895739</f>
        <v>-7353998</v>
      </c>
      <c r="E3747" t="s">
        <v>10</v>
      </c>
      <c r="F3747" t="s">
        <v>11</v>
      </c>
      <c r="G3747" s="1">
        <v>-2458259</v>
      </c>
      <c r="H3747" s="1">
        <v>-4895739</v>
      </c>
    </row>
    <row r="3748" spans="1:8" x14ac:dyDescent="0.25">
      <c r="A3748" t="s">
        <v>8</v>
      </c>
      <c r="B3748" t="s">
        <v>9</v>
      </c>
      <c r="C3748">
        <v>241.46</v>
      </c>
      <c r="D3748">
        <f>-2458266 -4895745</f>
        <v>-7354011</v>
      </c>
      <c r="E3748" t="s">
        <v>10</v>
      </c>
      <c r="F3748" t="s">
        <v>11</v>
      </c>
      <c r="G3748" s="1">
        <v>-2458266</v>
      </c>
      <c r="H3748" s="1">
        <v>-4895745</v>
      </c>
    </row>
    <row r="3749" spans="1:8" x14ac:dyDescent="0.25">
      <c r="A3749" t="s">
        <v>8</v>
      </c>
      <c r="B3749" t="s">
        <v>9</v>
      </c>
      <c r="C3749">
        <v>241.47</v>
      </c>
      <c r="D3749">
        <f>-2458324 -4895767</f>
        <v>-7354091</v>
      </c>
      <c r="E3749" t="s">
        <v>10</v>
      </c>
      <c r="F3749" t="s">
        <v>11</v>
      </c>
      <c r="G3749" s="1">
        <v>-2458324</v>
      </c>
      <c r="H3749" s="1">
        <v>-4895767</v>
      </c>
    </row>
    <row r="3750" spans="1:8" x14ac:dyDescent="0.25">
      <c r="A3750" t="s">
        <v>8</v>
      </c>
      <c r="B3750" t="s">
        <v>9</v>
      </c>
      <c r="C3750">
        <v>241.48</v>
      </c>
      <c r="D3750">
        <f>-2458352 -4895771</f>
        <v>-7354123</v>
      </c>
      <c r="E3750" t="s">
        <v>10</v>
      </c>
      <c r="F3750" t="s">
        <v>11</v>
      </c>
      <c r="G3750" s="1">
        <v>-2458352</v>
      </c>
      <c r="H3750" s="1">
        <v>-4895771</v>
      </c>
    </row>
    <row r="3751" spans="1:8" x14ac:dyDescent="0.25">
      <c r="A3751" t="s">
        <v>8</v>
      </c>
      <c r="B3751" t="s">
        <v>9</v>
      </c>
      <c r="C3751">
        <v>241.49</v>
      </c>
      <c r="D3751">
        <f>-2458369 -4895777</f>
        <v>-7354146</v>
      </c>
      <c r="E3751" t="s">
        <v>10</v>
      </c>
      <c r="F3751" t="s">
        <v>11</v>
      </c>
      <c r="G3751" s="1">
        <v>-2458369</v>
      </c>
      <c r="H3751" s="1">
        <v>-4895777</v>
      </c>
    </row>
    <row r="3752" spans="1:8" x14ac:dyDescent="0.25">
      <c r="A3752" t="s">
        <v>8</v>
      </c>
      <c r="B3752" t="s">
        <v>9</v>
      </c>
      <c r="C3752">
        <v>241.5</v>
      </c>
      <c r="D3752">
        <f>-245837 -4895777</f>
        <v>-5141614</v>
      </c>
      <c r="E3752" t="s">
        <v>10</v>
      </c>
      <c r="F3752" t="s">
        <v>11</v>
      </c>
      <c r="G3752" s="1">
        <v>-245837</v>
      </c>
      <c r="H3752" s="1">
        <v>-4895777</v>
      </c>
    </row>
    <row r="3753" spans="1:8" x14ac:dyDescent="0.25">
      <c r="A3753" t="s">
        <v>8</v>
      </c>
      <c r="B3753" t="s">
        <v>9</v>
      </c>
      <c r="C3753">
        <v>241.51</v>
      </c>
      <c r="D3753">
        <f>-2458389 -4895782</f>
        <v>-7354171</v>
      </c>
      <c r="E3753" t="s">
        <v>10</v>
      </c>
      <c r="F3753" t="s">
        <v>11</v>
      </c>
      <c r="G3753" s="1">
        <v>-2458389</v>
      </c>
      <c r="H3753" s="1">
        <v>-4895782</v>
      </c>
    </row>
    <row r="3754" spans="1:8" x14ac:dyDescent="0.25">
      <c r="A3754" t="s">
        <v>8</v>
      </c>
      <c r="B3754" t="s">
        <v>9</v>
      </c>
      <c r="C3754">
        <v>241.52</v>
      </c>
      <c r="D3754">
        <f>-2458431 -4895804</f>
        <v>-7354235</v>
      </c>
      <c r="E3754" t="s">
        <v>10</v>
      </c>
      <c r="F3754" t="s">
        <v>11</v>
      </c>
      <c r="G3754" s="1">
        <v>-2458431</v>
      </c>
      <c r="H3754" s="1">
        <v>-4895804</v>
      </c>
    </row>
    <row r="3755" spans="1:8" x14ac:dyDescent="0.25">
      <c r="A3755" t="s">
        <v>8</v>
      </c>
      <c r="B3755" t="s">
        <v>9</v>
      </c>
      <c r="C3755">
        <v>241.53</v>
      </c>
      <c r="D3755">
        <f>-245846 -4895812</f>
        <v>-5141658</v>
      </c>
      <c r="E3755" t="s">
        <v>10</v>
      </c>
      <c r="F3755" t="s">
        <v>11</v>
      </c>
      <c r="G3755" s="1">
        <v>-245846</v>
      </c>
      <c r="H3755" s="1">
        <v>-4895812</v>
      </c>
    </row>
    <row r="3756" spans="1:8" x14ac:dyDescent="0.25">
      <c r="A3756" t="s">
        <v>8</v>
      </c>
      <c r="B3756" t="s">
        <v>9</v>
      </c>
      <c r="C3756">
        <v>241.54</v>
      </c>
      <c r="D3756">
        <f>-2458483 -4895816</f>
        <v>-7354299</v>
      </c>
      <c r="E3756" t="s">
        <v>10</v>
      </c>
      <c r="F3756" t="s">
        <v>11</v>
      </c>
      <c r="G3756" s="1">
        <v>-2458483</v>
      </c>
      <c r="H3756" s="1">
        <v>-4895816</v>
      </c>
    </row>
    <row r="3757" spans="1:8" x14ac:dyDescent="0.25">
      <c r="A3757" t="s">
        <v>8</v>
      </c>
      <c r="B3757" t="s">
        <v>9</v>
      </c>
      <c r="C3757">
        <v>241.55</v>
      </c>
      <c r="D3757">
        <f>-2458512 -4895816</f>
        <v>-7354328</v>
      </c>
      <c r="E3757" t="s">
        <v>10</v>
      </c>
      <c r="F3757" t="s">
        <v>11</v>
      </c>
      <c r="G3757" s="1">
        <v>-2458512</v>
      </c>
      <c r="H3757" s="1">
        <v>-4895816</v>
      </c>
    </row>
    <row r="3758" spans="1:8" x14ac:dyDescent="0.25">
      <c r="A3758" t="s">
        <v>8</v>
      </c>
      <c r="B3758" t="s">
        <v>9</v>
      </c>
      <c r="C3758">
        <v>241.56</v>
      </c>
      <c r="D3758">
        <f>-2458524 -4895815</f>
        <v>-7354339</v>
      </c>
      <c r="E3758" t="s">
        <v>10</v>
      </c>
      <c r="F3758" t="s">
        <v>11</v>
      </c>
      <c r="G3758" s="1">
        <v>-2458524</v>
      </c>
      <c r="H3758" s="1">
        <v>-4895815</v>
      </c>
    </row>
    <row r="3759" spans="1:8" x14ac:dyDescent="0.25">
      <c r="A3759" t="s">
        <v>8</v>
      </c>
      <c r="B3759" t="s">
        <v>9</v>
      </c>
      <c r="C3759">
        <v>241.57</v>
      </c>
      <c r="D3759">
        <f>-2458543 -4895815</f>
        <v>-7354358</v>
      </c>
      <c r="E3759" t="s">
        <v>10</v>
      </c>
      <c r="F3759" t="s">
        <v>11</v>
      </c>
      <c r="G3759" s="1">
        <v>-2458543</v>
      </c>
      <c r="H3759" s="1">
        <v>-4895815</v>
      </c>
    </row>
    <row r="3760" spans="1:8" x14ac:dyDescent="0.25">
      <c r="A3760" t="s">
        <v>8</v>
      </c>
      <c r="B3760" t="s">
        <v>9</v>
      </c>
      <c r="C3760">
        <v>241.58</v>
      </c>
      <c r="D3760">
        <f>-2458549 -4895816</f>
        <v>-7354365</v>
      </c>
      <c r="E3760" t="s">
        <v>10</v>
      </c>
      <c r="F3760" t="s">
        <v>11</v>
      </c>
      <c r="G3760" s="1">
        <v>-2458549</v>
      </c>
      <c r="H3760" s="1">
        <v>-4895816</v>
      </c>
    </row>
    <row r="3761" spans="1:8" x14ac:dyDescent="0.25">
      <c r="A3761" t="s">
        <v>8</v>
      </c>
      <c r="B3761" t="s">
        <v>9</v>
      </c>
      <c r="C3761">
        <v>241.59</v>
      </c>
      <c r="D3761">
        <f>-2458568 -4895824</f>
        <v>-7354392</v>
      </c>
      <c r="E3761" t="s">
        <v>10</v>
      </c>
      <c r="F3761" t="s">
        <v>11</v>
      </c>
      <c r="G3761" s="1">
        <v>-2458568</v>
      </c>
      <c r="H3761" s="1">
        <v>-4895824</v>
      </c>
    </row>
    <row r="3762" spans="1:8" x14ac:dyDescent="0.25">
      <c r="A3762" t="s">
        <v>8</v>
      </c>
      <c r="B3762" t="s">
        <v>9</v>
      </c>
      <c r="C3762">
        <v>241.6</v>
      </c>
      <c r="D3762">
        <f>-2458577 -489583</f>
        <v>-2948160</v>
      </c>
      <c r="E3762" t="s">
        <v>10</v>
      </c>
      <c r="F3762" t="s">
        <v>11</v>
      </c>
      <c r="G3762" s="1">
        <v>-2458577</v>
      </c>
      <c r="H3762" s="1">
        <v>-489583</v>
      </c>
    </row>
    <row r="3763" spans="1:8" x14ac:dyDescent="0.25">
      <c r="A3763" t="s">
        <v>8</v>
      </c>
      <c r="B3763" t="s">
        <v>9</v>
      </c>
      <c r="C3763">
        <v>241.61</v>
      </c>
      <c r="D3763">
        <f>-2458584 -489584</f>
        <v>-2948168</v>
      </c>
      <c r="E3763" t="s">
        <v>10</v>
      </c>
      <c r="F3763" t="s">
        <v>11</v>
      </c>
      <c r="G3763" s="1">
        <v>-2458584</v>
      </c>
      <c r="H3763" s="1">
        <v>-489584</v>
      </c>
    </row>
    <row r="3764" spans="1:8" x14ac:dyDescent="0.25">
      <c r="A3764" t="s">
        <v>8</v>
      </c>
      <c r="B3764" t="s">
        <v>9</v>
      </c>
      <c r="C3764">
        <v>241.62</v>
      </c>
      <c r="D3764">
        <f>-2458588 -4895848</f>
        <v>-7354436</v>
      </c>
      <c r="E3764" t="s">
        <v>10</v>
      </c>
      <c r="F3764" t="s">
        <v>11</v>
      </c>
      <c r="G3764" s="1">
        <v>-2458588</v>
      </c>
      <c r="H3764" s="1">
        <v>-4895848</v>
      </c>
    </row>
    <row r="3765" spans="1:8" x14ac:dyDescent="0.25">
      <c r="A3765" t="s">
        <v>8</v>
      </c>
      <c r="B3765" t="s">
        <v>9</v>
      </c>
      <c r="C3765">
        <v>241.63</v>
      </c>
      <c r="D3765">
        <f>-2458591 -4895861</f>
        <v>-7354452</v>
      </c>
      <c r="E3765" t="s">
        <v>10</v>
      </c>
      <c r="F3765" t="s">
        <v>11</v>
      </c>
      <c r="G3765" s="1">
        <v>-2458591</v>
      </c>
      <c r="H3765" s="1">
        <v>-4895861</v>
      </c>
    </row>
    <row r="3766" spans="1:8" x14ac:dyDescent="0.25">
      <c r="A3766" t="s">
        <v>8</v>
      </c>
      <c r="B3766" t="s">
        <v>9</v>
      </c>
      <c r="C3766">
        <v>241.64</v>
      </c>
      <c r="D3766">
        <f>-2458593 -4895875</f>
        <v>-7354468</v>
      </c>
      <c r="E3766" t="s">
        <v>10</v>
      </c>
      <c r="F3766" t="s">
        <v>11</v>
      </c>
      <c r="G3766" s="1">
        <v>-2458593</v>
      </c>
      <c r="H3766" s="1">
        <v>-4895875</v>
      </c>
    </row>
    <row r="3767" spans="1:8" x14ac:dyDescent="0.25">
      <c r="A3767" t="s">
        <v>8</v>
      </c>
      <c r="B3767" t="s">
        <v>9</v>
      </c>
      <c r="C3767">
        <v>241.65</v>
      </c>
      <c r="D3767">
        <f>-2458605 -4895925</f>
        <v>-7354530</v>
      </c>
      <c r="E3767" t="s">
        <v>10</v>
      </c>
      <c r="F3767" t="s">
        <v>11</v>
      </c>
      <c r="G3767" s="1">
        <v>-2458605</v>
      </c>
      <c r="H3767" s="1">
        <v>-4895925</v>
      </c>
    </row>
    <row r="3768" spans="1:8" x14ac:dyDescent="0.25">
      <c r="A3768" t="s">
        <v>8</v>
      </c>
      <c r="B3768" t="s">
        <v>9</v>
      </c>
      <c r="C3768">
        <v>241.66</v>
      </c>
      <c r="D3768">
        <f>-2458618 -4895953</f>
        <v>-7354571</v>
      </c>
      <c r="E3768" t="s">
        <v>10</v>
      </c>
      <c r="F3768" t="s">
        <v>11</v>
      </c>
      <c r="G3768" s="1">
        <v>-2458618</v>
      </c>
      <c r="H3768" s="1">
        <v>-4895953</v>
      </c>
    </row>
    <row r="3769" spans="1:8" x14ac:dyDescent="0.25">
      <c r="A3769" t="s">
        <v>8</v>
      </c>
      <c r="B3769" t="s">
        <v>9</v>
      </c>
      <c r="C3769">
        <v>241.67</v>
      </c>
      <c r="D3769">
        <f>-245866 -4896022</f>
        <v>-5141888</v>
      </c>
      <c r="E3769" t="s">
        <v>10</v>
      </c>
      <c r="F3769" t="s">
        <v>11</v>
      </c>
      <c r="G3769" s="1">
        <v>-245866</v>
      </c>
      <c r="H3769" s="1">
        <v>-4896022</v>
      </c>
    </row>
    <row r="3770" spans="1:8" x14ac:dyDescent="0.25">
      <c r="A3770" t="s">
        <v>8</v>
      </c>
      <c r="B3770" t="s">
        <v>9</v>
      </c>
      <c r="C3770">
        <v>241.68</v>
      </c>
      <c r="D3770">
        <f>-245866 -4896023</f>
        <v>-5141889</v>
      </c>
      <c r="E3770" t="s">
        <v>10</v>
      </c>
      <c r="F3770" t="s">
        <v>11</v>
      </c>
      <c r="G3770" s="1">
        <v>-245866</v>
      </c>
      <c r="H3770" s="1">
        <v>-4896023</v>
      </c>
    </row>
    <row r="3771" spans="1:8" x14ac:dyDescent="0.25">
      <c r="A3771" t="s">
        <v>8</v>
      </c>
      <c r="B3771" t="s">
        <v>9</v>
      </c>
      <c r="C3771">
        <v>241.69</v>
      </c>
      <c r="D3771">
        <f>-2458702 -4896096</f>
        <v>-7354798</v>
      </c>
      <c r="E3771" t="s">
        <v>10</v>
      </c>
      <c r="F3771" t="s">
        <v>11</v>
      </c>
      <c r="G3771" s="1">
        <v>-2458702</v>
      </c>
      <c r="H3771" s="1">
        <v>-4896096</v>
      </c>
    </row>
    <row r="3772" spans="1:8" x14ac:dyDescent="0.25">
      <c r="A3772" t="s">
        <v>8</v>
      </c>
      <c r="B3772" t="s">
        <v>9</v>
      </c>
      <c r="C3772">
        <v>241.7</v>
      </c>
      <c r="D3772">
        <f>-2458713 -4896112</f>
        <v>-7354825</v>
      </c>
      <c r="E3772" t="s">
        <v>10</v>
      </c>
      <c r="F3772" t="s">
        <v>11</v>
      </c>
      <c r="G3772" s="1">
        <v>-2458713</v>
      </c>
      <c r="H3772" s="1">
        <v>-4896112</v>
      </c>
    </row>
    <row r="3773" spans="1:8" x14ac:dyDescent="0.25">
      <c r="A3773" t="s">
        <v>8</v>
      </c>
      <c r="B3773" t="s">
        <v>9</v>
      </c>
      <c r="C3773">
        <v>241.71</v>
      </c>
      <c r="D3773">
        <f>-2458718 -4896118</f>
        <v>-7354836</v>
      </c>
      <c r="E3773" t="s">
        <v>10</v>
      </c>
      <c r="F3773" t="s">
        <v>11</v>
      </c>
      <c r="G3773" s="1">
        <v>-2458718</v>
      </c>
      <c r="H3773" s="1">
        <v>-4896118</v>
      </c>
    </row>
    <row r="3774" spans="1:8" x14ac:dyDescent="0.25">
      <c r="A3774" t="s">
        <v>8</v>
      </c>
      <c r="B3774" t="s">
        <v>9</v>
      </c>
      <c r="C3774">
        <v>241.72</v>
      </c>
      <c r="D3774">
        <f>-2458723 -4896122</f>
        <v>-7354845</v>
      </c>
      <c r="E3774" t="s">
        <v>10</v>
      </c>
      <c r="F3774" t="s">
        <v>11</v>
      </c>
      <c r="G3774" s="1">
        <v>-2458723</v>
      </c>
      <c r="H3774" s="1">
        <v>-4896122</v>
      </c>
    </row>
    <row r="3775" spans="1:8" x14ac:dyDescent="0.25">
      <c r="A3775" t="s">
        <v>8</v>
      </c>
      <c r="B3775" t="s">
        <v>9</v>
      </c>
      <c r="C3775">
        <v>241.73</v>
      </c>
      <c r="D3775">
        <f>-2458734 -4896127</f>
        <v>-7354861</v>
      </c>
      <c r="E3775" t="s">
        <v>10</v>
      </c>
      <c r="F3775" t="s">
        <v>11</v>
      </c>
      <c r="G3775" s="1">
        <v>-2458734</v>
      </c>
      <c r="H3775" s="1">
        <v>-4896127</v>
      </c>
    </row>
    <row r="3776" spans="1:8" x14ac:dyDescent="0.25">
      <c r="A3776" t="s">
        <v>8</v>
      </c>
      <c r="B3776" t="s">
        <v>9</v>
      </c>
      <c r="C3776">
        <v>241.74</v>
      </c>
      <c r="D3776">
        <f>-2458775 -4896138</f>
        <v>-7354913</v>
      </c>
      <c r="E3776" t="s">
        <v>10</v>
      </c>
      <c r="F3776" t="s">
        <v>11</v>
      </c>
      <c r="G3776" s="1">
        <v>-2458775</v>
      </c>
      <c r="H3776" s="1">
        <v>-4896138</v>
      </c>
    </row>
    <row r="3777" spans="1:8" x14ac:dyDescent="0.25">
      <c r="A3777" t="s">
        <v>8</v>
      </c>
      <c r="B3777" t="s">
        <v>9</v>
      </c>
      <c r="C3777">
        <v>241.75</v>
      </c>
      <c r="D3777">
        <f>-2458789 -4896146</f>
        <v>-7354935</v>
      </c>
      <c r="E3777" t="s">
        <v>10</v>
      </c>
      <c r="F3777" t="s">
        <v>11</v>
      </c>
      <c r="G3777" s="1">
        <v>-2458789</v>
      </c>
      <c r="H3777" s="1">
        <v>-4896146</v>
      </c>
    </row>
    <row r="3778" spans="1:8" x14ac:dyDescent="0.25">
      <c r="A3778" t="s">
        <v>8</v>
      </c>
      <c r="B3778" t="s">
        <v>9</v>
      </c>
      <c r="C3778">
        <v>241.76</v>
      </c>
      <c r="D3778">
        <f>-2458813 -4896165</f>
        <v>-7354978</v>
      </c>
      <c r="E3778" t="s">
        <v>10</v>
      </c>
      <c r="F3778" t="s">
        <v>11</v>
      </c>
      <c r="G3778" s="1">
        <v>-2458813</v>
      </c>
      <c r="H3778" s="1">
        <v>-4896165</v>
      </c>
    </row>
    <row r="3779" spans="1:8" x14ac:dyDescent="0.25">
      <c r="A3779" t="s">
        <v>8</v>
      </c>
      <c r="B3779" t="s">
        <v>9</v>
      </c>
      <c r="C3779">
        <v>241.77</v>
      </c>
      <c r="D3779">
        <f>-2458847 -4896187</f>
        <v>-7355034</v>
      </c>
      <c r="E3779" t="s">
        <v>10</v>
      </c>
      <c r="F3779" t="s">
        <v>11</v>
      </c>
      <c r="G3779" s="1">
        <v>-2458847</v>
      </c>
      <c r="H3779" s="1">
        <v>-4896187</v>
      </c>
    </row>
    <row r="3780" spans="1:8" x14ac:dyDescent="0.25">
      <c r="A3780" t="s">
        <v>8</v>
      </c>
      <c r="B3780" t="s">
        <v>9</v>
      </c>
      <c r="C3780">
        <v>241.78</v>
      </c>
      <c r="D3780">
        <f>-245887 -4896197</f>
        <v>-5142084</v>
      </c>
      <c r="E3780" t="s">
        <v>10</v>
      </c>
      <c r="F3780" t="s">
        <v>11</v>
      </c>
      <c r="G3780" s="1">
        <v>-245887</v>
      </c>
      <c r="H3780" s="1">
        <v>-4896197</v>
      </c>
    </row>
    <row r="3781" spans="1:8" x14ac:dyDescent="0.25">
      <c r="A3781" t="s">
        <v>8</v>
      </c>
      <c r="B3781" t="s">
        <v>9</v>
      </c>
      <c r="C3781">
        <v>241.79</v>
      </c>
      <c r="D3781">
        <f>-2458871 -4896198</f>
        <v>-7355069</v>
      </c>
      <c r="E3781" t="s">
        <v>10</v>
      </c>
      <c r="F3781" t="s">
        <v>11</v>
      </c>
      <c r="G3781" s="1">
        <v>-2458871</v>
      </c>
      <c r="H3781" s="1">
        <v>-4896198</v>
      </c>
    </row>
    <row r="3782" spans="1:8" x14ac:dyDescent="0.25">
      <c r="A3782" t="s">
        <v>8</v>
      </c>
      <c r="B3782" t="s">
        <v>9</v>
      </c>
      <c r="C3782">
        <v>241.8</v>
      </c>
      <c r="D3782">
        <f>-24589 -4896204</f>
        <v>-4920793</v>
      </c>
      <c r="E3782" t="s">
        <v>10</v>
      </c>
      <c r="F3782" t="s">
        <v>11</v>
      </c>
      <c r="G3782" s="1">
        <v>-24589</v>
      </c>
      <c r="H3782" s="1">
        <v>-4896204</v>
      </c>
    </row>
    <row r="3783" spans="1:8" x14ac:dyDescent="0.25">
      <c r="A3783" t="s">
        <v>8</v>
      </c>
      <c r="B3783" t="s">
        <v>9</v>
      </c>
      <c r="C3783">
        <v>241.81</v>
      </c>
      <c r="D3783">
        <f>-245891 -4896207</f>
        <v>-5142098</v>
      </c>
      <c r="E3783" t="s">
        <v>10</v>
      </c>
      <c r="F3783" t="s">
        <v>11</v>
      </c>
      <c r="G3783" s="1">
        <v>-245891</v>
      </c>
      <c r="H3783" s="1">
        <v>-4896207</v>
      </c>
    </row>
    <row r="3784" spans="1:8" x14ac:dyDescent="0.25">
      <c r="A3784" t="s">
        <v>8</v>
      </c>
      <c r="B3784" t="s">
        <v>9</v>
      </c>
      <c r="C3784">
        <v>241.82</v>
      </c>
      <c r="D3784">
        <f>-2458926 -4896219</f>
        <v>-7355145</v>
      </c>
      <c r="E3784" t="s">
        <v>10</v>
      </c>
      <c r="F3784" t="s">
        <v>11</v>
      </c>
      <c r="G3784" s="1">
        <v>-2458926</v>
      </c>
      <c r="H3784" s="1">
        <v>-4896219</v>
      </c>
    </row>
    <row r="3785" spans="1:8" x14ac:dyDescent="0.25">
      <c r="A3785" t="s">
        <v>8</v>
      </c>
      <c r="B3785" t="s">
        <v>9</v>
      </c>
      <c r="C3785">
        <v>241.83</v>
      </c>
      <c r="D3785">
        <f>-2458937 -4896229</f>
        <v>-7355166</v>
      </c>
      <c r="E3785" t="s">
        <v>10</v>
      </c>
      <c r="F3785" t="s">
        <v>11</v>
      </c>
      <c r="G3785" s="1">
        <v>-2458937</v>
      </c>
      <c r="H3785" s="1">
        <v>-4896229</v>
      </c>
    </row>
    <row r="3786" spans="1:8" x14ac:dyDescent="0.25">
      <c r="A3786" t="s">
        <v>8</v>
      </c>
      <c r="B3786" t="s">
        <v>9</v>
      </c>
      <c r="C3786">
        <v>241.84</v>
      </c>
      <c r="D3786">
        <f>-2458939 -489623</f>
        <v>-2948562</v>
      </c>
      <c r="E3786" t="s">
        <v>10</v>
      </c>
      <c r="F3786" t="s">
        <v>11</v>
      </c>
      <c r="G3786" s="1">
        <v>-2458939</v>
      </c>
      <c r="H3786" s="1">
        <v>-489623</v>
      </c>
    </row>
    <row r="3787" spans="1:8" x14ac:dyDescent="0.25">
      <c r="A3787" t="s">
        <v>8</v>
      </c>
      <c r="B3787" t="s">
        <v>9</v>
      </c>
      <c r="C3787">
        <v>241.85</v>
      </c>
      <c r="D3787">
        <f>-2458941 -4896235</f>
        <v>-7355176</v>
      </c>
      <c r="E3787" t="s">
        <v>10</v>
      </c>
      <c r="F3787" t="s">
        <v>11</v>
      </c>
      <c r="G3787" s="1">
        <v>-2458941</v>
      </c>
      <c r="H3787" s="1">
        <v>-4896235</v>
      </c>
    </row>
    <row r="3788" spans="1:8" x14ac:dyDescent="0.25">
      <c r="A3788" t="s">
        <v>8</v>
      </c>
      <c r="B3788" t="s">
        <v>9</v>
      </c>
      <c r="C3788">
        <v>241.86</v>
      </c>
      <c r="D3788">
        <f>-2458942 -4896241</f>
        <v>-7355183</v>
      </c>
      <c r="E3788" t="s">
        <v>10</v>
      </c>
      <c r="F3788" t="s">
        <v>11</v>
      </c>
      <c r="G3788" s="1">
        <v>-2458942</v>
      </c>
      <c r="H3788" s="1">
        <v>-4896241</v>
      </c>
    </row>
    <row r="3789" spans="1:8" x14ac:dyDescent="0.25">
      <c r="A3789" t="s">
        <v>8</v>
      </c>
      <c r="B3789" t="s">
        <v>9</v>
      </c>
      <c r="C3789">
        <v>241.87</v>
      </c>
      <c r="D3789">
        <f>-2458941 -4896244</f>
        <v>-7355185</v>
      </c>
      <c r="E3789" t="s">
        <v>10</v>
      </c>
      <c r="F3789" t="s">
        <v>11</v>
      </c>
      <c r="G3789" s="1">
        <v>-2458941</v>
      </c>
      <c r="H3789" s="1">
        <v>-4896244</v>
      </c>
    </row>
    <row r="3790" spans="1:8" x14ac:dyDescent="0.25">
      <c r="A3790" t="s">
        <v>8</v>
      </c>
      <c r="B3790" t="s">
        <v>9</v>
      </c>
      <c r="C3790">
        <v>241.88</v>
      </c>
      <c r="D3790">
        <f>-2458939 -4896271</f>
        <v>-7355210</v>
      </c>
      <c r="E3790" t="s">
        <v>10</v>
      </c>
      <c r="F3790" t="s">
        <v>11</v>
      </c>
      <c r="G3790" s="1">
        <v>-2458939</v>
      </c>
      <c r="H3790" s="1">
        <v>-4896271</v>
      </c>
    </row>
    <row r="3791" spans="1:8" x14ac:dyDescent="0.25">
      <c r="A3791" t="s">
        <v>8</v>
      </c>
      <c r="B3791" t="s">
        <v>9</v>
      </c>
      <c r="C3791">
        <v>241.89</v>
      </c>
      <c r="D3791">
        <f>-2458937 -4896283</f>
        <v>-7355220</v>
      </c>
      <c r="E3791" t="s">
        <v>10</v>
      </c>
      <c r="F3791" t="s">
        <v>11</v>
      </c>
      <c r="G3791" s="1">
        <v>-2458937</v>
      </c>
      <c r="H3791" s="1">
        <v>-4896283</v>
      </c>
    </row>
    <row r="3792" spans="1:8" x14ac:dyDescent="0.25">
      <c r="A3792" t="s">
        <v>8</v>
      </c>
      <c r="B3792" t="s">
        <v>9</v>
      </c>
      <c r="C3792">
        <v>241.9</v>
      </c>
      <c r="D3792">
        <f>-2458935 -4896314</f>
        <v>-7355249</v>
      </c>
      <c r="E3792" t="s">
        <v>10</v>
      </c>
      <c r="F3792" t="s">
        <v>11</v>
      </c>
      <c r="G3792" s="1">
        <v>-2458935</v>
      </c>
      <c r="H3792" s="1">
        <v>-4896314</v>
      </c>
    </row>
    <row r="3793" spans="1:8" x14ac:dyDescent="0.25">
      <c r="A3793" t="s">
        <v>8</v>
      </c>
      <c r="B3793" t="s">
        <v>9</v>
      </c>
      <c r="C3793">
        <v>241.91</v>
      </c>
      <c r="D3793">
        <f>-2458937 -4896328</f>
        <v>-7355265</v>
      </c>
      <c r="E3793" t="s">
        <v>10</v>
      </c>
      <c r="F3793" t="s">
        <v>11</v>
      </c>
      <c r="G3793" s="1">
        <v>-2458937</v>
      </c>
      <c r="H3793" s="1">
        <v>-4896328</v>
      </c>
    </row>
    <row r="3794" spans="1:8" x14ac:dyDescent="0.25">
      <c r="A3794" t="s">
        <v>8</v>
      </c>
      <c r="B3794" t="s">
        <v>9</v>
      </c>
      <c r="C3794">
        <v>241.92</v>
      </c>
      <c r="D3794">
        <f>-2458942 -4896345</f>
        <v>-7355287</v>
      </c>
      <c r="E3794" t="s">
        <v>10</v>
      </c>
      <c r="F3794" t="s">
        <v>11</v>
      </c>
      <c r="G3794" s="1">
        <v>-2458942</v>
      </c>
      <c r="H3794" s="1">
        <v>-4896345</v>
      </c>
    </row>
    <row r="3795" spans="1:8" x14ac:dyDescent="0.25">
      <c r="A3795" t="s">
        <v>8</v>
      </c>
      <c r="B3795" t="s">
        <v>9</v>
      </c>
      <c r="C3795">
        <v>241.93</v>
      </c>
      <c r="D3795">
        <f>-2458948 -4896357</f>
        <v>-7355305</v>
      </c>
      <c r="E3795" t="s">
        <v>10</v>
      </c>
      <c r="F3795" t="s">
        <v>11</v>
      </c>
      <c r="G3795" s="1">
        <v>-2458948</v>
      </c>
      <c r="H3795" s="1">
        <v>-4896357</v>
      </c>
    </row>
    <row r="3796" spans="1:8" x14ac:dyDescent="0.25">
      <c r="A3796" t="s">
        <v>8</v>
      </c>
      <c r="B3796" t="s">
        <v>9</v>
      </c>
      <c r="C3796">
        <v>241.94</v>
      </c>
      <c r="D3796">
        <f>-2458956 -4896369</f>
        <v>-7355325</v>
      </c>
      <c r="E3796" t="s">
        <v>10</v>
      </c>
      <c r="F3796" t="s">
        <v>11</v>
      </c>
      <c r="G3796" s="1">
        <v>-2458956</v>
      </c>
      <c r="H3796" s="1">
        <v>-4896369</v>
      </c>
    </row>
    <row r="3797" spans="1:8" x14ac:dyDescent="0.25">
      <c r="A3797" t="s">
        <v>8</v>
      </c>
      <c r="B3797" t="s">
        <v>9</v>
      </c>
      <c r="C3797">
        <v>241.95</v>
      </c>
      <c r="D3797">
        <f>-2458975 -4896388</f>
        <v>-7355363</v>
      </c>
      <c r="E3797" t="s">
        <v>10</v>
      </c>
      <c r="F3797" t="s">
        <v>11</v>
      </c>
      <c r="G3797" s="1">
        <v>-2458975</v>
      </c>
      <c r="H3797" s="1">
        <v>-4896388</v>
      </c>
    </row>
    <row r="3798" spans="1:8" x14ac:dyDescent="0.25">
      <c r="A3798" t="s">
        <v>8</v>
      </c>
      <c r="B3798" t="s">
        <v>9</v>
      </c>
      <c r="C3798">
        <v>241.96</v>
      </c>
      <c r="D3798">
        <f>-2458987 -4896396</f>
        <v>-7355383</v>
      </c>
      <c r="E3798" t="s">
        <v>10</v>
      </c>
      <c r="F3798" t="s">
        <v>11</v>
      </c>
      <c r="G3798" s="1">
        <v>-2458987</v>
      </c>
      <c r="H3798" s="1">
        <v>-4896396</v>
      </c>
    </row>
    <row r="3799" spans="1:8" x14ac:dyDescent="0.25">
      <c r="A3799" t="s">
        <v>8</v>
      </c>
      <c r="B3799" t="s">
        <v>9</v>
      </c>
      <c r="C3799">
        <v>241.97</v>
      </c>
      <c r="D3799">
        <f>-2459005 -4896406</f>
        <v>-7355411</v>
      </c>
      <c r="E3799" t="s">
        <v>10</v>
      </c>
      <c r="F3799" t="s">
        <v>11</v>
      </c>
      <c r="G3799" s="1">
        <v>-2459005</v>
      </c>
      <c r="H3799" s="1">
        <v>-4896406</v>
      </c>
    </row>
    <row r="3800" spans="1:8" x14ac:dyDescent="0.25">
      <c r="A3800" t="s">
        <v>8</v>
      </c>
      <c r="B3800" t="s">
        <v>9</v>
      </c>
      <c r="C3800">
        <v>241.98</v>
      </c>
      <c r="D3800">
        <f>-2459006 -4896407</f>
        <v>-7355413</v>
      </c>
      <c r="E3800" t="s">
        <v>10</v>
      </c>
      <c r="F3800" t="s">
        <v>11</v>
      </c>
      <c r="G3800" s="1">
        <v>-2459006</v>
      </c>
      <c r="H3800" s="1">
        <v>-4896407</v>
      </c>
    </row>
    <row r="3801" spans="1:8" x14ac:dyDescent="0.25">
      <c r="A3801" t="s">
        <v>8</v>
      </c>
      <c r="B3801" t="s">
        <v>9</v>
      </c>
      <c r="C3801">
        <v>241.99</v>
      </c>
      <c r="D3801">
        <f>-2459009 -4896407</f>
        <v>-7355416</v>
      </c>
      <c r="E3801" t="s">
        <v>10</v>
      </c>
      <c r="F3801" t="s">
        <v>11</v>
      </c>
      <c r="G3801" s="1">
        <v>-2459009</v>
      </c>
      <c r="H3801" s="1">
        <v>-4896407</v>
      </c>
    </row>
    <row r="3802" spans="1:8" x14ac:dyDescent="0.25">
      <c r="A3802" t="s">
        <v>8</v>
      </c>
      <c r="B3802" t="s">
        <v>9</v>
      </c>
      <c r="C3802">
        <v>242</v>
      </c>
      <c r="D3802">
        <f>-2459172 -4896455</f>
        <v>-7355627</v>
      </c>
      <c r="E3802" t="s">
        <v>10</v>
      </c>
      <c r="F3802" t="s">
        <v>11</v>
      </c>
      <c r="G3802" s="1">
        <v>-2459172</v>
      </c>
      <c r="H3802" s="1">
        <v>-4896455</v>
      </c>
    </row>
    <row r="3803" spans="1:8" x14ac:dyDescent="0.25">
      <c r="A3803" t="s">
        <v>8</v>
      </c>
      <c r="B3803" t="s">
        <v>9</v>
      </c>
      <c r="C3803">
        <v>242.01</v>
      </c>
      <c r="D3803">
        <f>-2459182 -4896459</f>
        <v>-7355641</v>
      </c>
      <c r="E3803" t="s">
        <v>10</v>
      </c>
      <c r="F3803" t="s">
        <v>11</v>
      </c>
      <c r="G3803" s="1">
        <v>-2459182</v>
      </c>
      <c r="H3803" s="1">
        <v>-4896459</v>
      </c>
    </row>
    <row r="3804" spans="1:8" x14ac:dyDescent="0.25">
      <c r="A3804" t="s">
        <v>8</v>
      </c>
      <c r="B3804" t="s">
        <v>9</v>
      </c>
      <c r="C3804">
        <v>242.02</v>
      </c>
      <c r="D3804">
        <f>-2459184 -4896459</f>
        <v>-7355643</v>
      </c>
      <c r="E3804" t="s">
        <v>10</v>
      </c>
      <c r="F3804" t="s">
        <v>11</v>
      </c>
      <c r="G3804" s="1">
        <v>-2459184</v>
      </c>
      <c r="H3804" s="1">
        <v>-4896459</v>
      </c>
    </row>
    <row r="3805" spans="1:8" x14ac:dyDescent="0.25">
      <c r="A3805" t="s">
        <v>8</v>
      </c>
      <c r="B3805" t="s">
        <v>9</v>
      </c>
      <c r="C3805">
        <v>242.03</v>
      </c>
      <c r="D3805">
        <f>-2459198 -4896464</f>
        <v>-7355662</v>
      </c>
      <c r="E3805" t="s">
        <v>10</v>
      </c>
      <c r="F3805" t="s">
        <v>11</v>
      </c>
      <c r="G3805" s="1">
        <v>-2459198</v>
      </c>
      <c r="H3805" s="1">
        <v>-4896464</v>
      </c>
    </row>
    <row r="3806" spans="1:8" x14ac:dyDescent="0.25">
      <c r="A3806" t="s">
        <v>8</v>
      </c>
      <c r="B3806" t="s">
        <v>9</v>
      </c>
      <c r="C3806">
        <v>242.04</v>
      </c>
      <c r="D3806">
        <f>-2459213 -4896473</f>
        <v>-7355686</v>
      </c>
      <c r="E3806" t="s">
        <v>10</v>
      </c>
      <c r="F3806" t="s">
        <v>11</v>
      </c>
      <c r="G3806" s="1">
        <v>-2459213</v>
      </c>
      <c r="H3806" s="1">
        <v>-4896473</v>
      </c>
    </row>
    <row r="3807" spans="1:8" x14ac:dyDescent="0.25">
      <c r="A3807" t="s">
        <v>8</v>
      </c>
      <c r="B3807" t="s">
        <v>9</v>
      </c>
      <c r="C3807">
        <v>242.05</v>
      </c>
      <c r="D3807">
        <f>-2459213 -4896474</f>
        <v>-7355687</v>
      </c>
      <c r="E3807" t="s">
        <v>10</v>
      </c>
      <c r="F3807" t="s">
        <v>11</v>
      </c>
      <c r="G3807" s="1">
        <v>-2459213</v>
      </c>
      <c r="H3807" s="1">
        <v>-4896474</v>
      </c>
    </row>
    <row r="3808" spans="1:8" x14ac:dyDescent="0.25">
      <c r="A3808" t="s">
        <v>8</v>
      </c>
      <c r="B3808" t="s">
        <v>9</v>
      </c>
      <c r="C3808">
        <v>242.06</v>
      </c>
      <c r="D3808">
        <f>-2459218 -4896477</f>
        <v>-7355695</v>
      </c>
      <c r="E3808" t="s">
        <v>10</v>
      </c>
      <c r="F3808" t="s">
        <v>11</v>
      </c>
      <c r="G3808" s="1">
        <v>-2459218</v>
      </c>
      <c r="H3808" s="1">
        <v>-4896477</v>
      </c>
    </row>
    <row r="3809" spans="1:8" x14ac:dyDescent="0.25">
      <c r="A3809" t="s">
        <v>8</v>
      </c>
      <c r="B3809" t="s">
        <v>9</v>
      </c>
      <c r="C3809">
        <v>242.07</v>
      </c>
      <c r="D3809">
        <f>-2459224 -4896482</f>
        <v>-7355706</v>
      </c>
      <c r="E3809" t="s">
        <v>10</v>
      </c>
      <c r="F3809" t="s">
        <v>11</v>
      </c>
      <c r="G3809" s="1">
        <v>-2459224</v>
      </c>
      <c r="H3809" s="1">
        <v>-4896482</v>
      </c>
    </row>
    <row r="3810" spans="1:8" x14ac:dyDescent="0.25">
      <c r="A3810" t="s">
        <v>8</v>
      </c>
      <c r="B3810" t="s">
        <v>9</v>
      </c>
      <c r="C3810">
        <v>242.08</v>
      </c>
      <c r="D3810">
        <f>-2459228 -4896488</f>
        <v>-7355716</v>
      </c>
      <c r="E3810" t="s">
        <v>10</v>
      </c>
      <c r="F3810" t="s">
        <v>11</v>
      </c>
      <c r="G3810" s="1">
        <v>-2459228</v>
      </c>
      <c r="H3810" s="1">
        <v>-4896488</v>
      </c>
    </row>
    <row r="3811" spans="1:8" x14ac:dyDescent="0.25">
      <c r="A3811" t="s">
        <v>8</v>
      </c>
      <c r="B3811" t="s">
        <v>9</v>
      </c>
      <c r="C3811">
        <v>242.09</v>
      </c>
      <c r="D3811">
        <f>-2459234 -4896501</f>
        <v>-7355735</v>
      </c>
      <c r="E3811" t="s">
        <v>10</v>
      </c>
      <c r="F3811" t="s">
        <v>11</v>
      </c>
      <c r="G3811" s="1">
        <v>-2459234</v>
      </c>
      <c r="H3811" s="1">
        <v>-4896501</v>
      </c>
    </row>
    <row r="3812" spans="1:8" x14ac:dyDescent="0.25">
      <c r="A3812" t="s">
        <v>8</v>
      </c>
      <c r="B3812" t="s">
        <v>9</v>
      </c>
      <c r="C3812">
        <v>242.1</v>
      </c>
      <c r="D3812">
        <f>-2459239 -4896517</f>
        <v>-7355756</v>
      </c>
      <c r="E3812" t="s">
        <v>10</v>
      </c>
      <c r="F3812" t="s">
        <v>11</v>
      </c>
      <c r="G3812" s="1">
        <v>-2459239</v>
      </c>
      <c r="H3812" s="1">
        <v>-4896517</v>
      </c>
    </row>
    <row r="3813" spans="1:8" x14ac:dyDescent="0.25">
      <c r="A3813" t="s">
        <v>8</v>
      </c>
      <c r="B3813" t="s">
        <v>9</v>
      </c>
      <c r="C3813">
        <v>242.11</v>
      </c>
      <c r="D3813">
        <f>-2459245 -4896531</f>
        <v>-7355776</v>
      </c>
      <c r="E3813" t="s">
        <v>10</v>
      </c>
      <c r="F3813" t="s">
        <v>11</v>
      </c>
      <c r="G3813" s="1">
        <v>-2459245</v>
      </c>
      <c r="H3813" s="1">
        <v>-4896531</v>
      </c>
    </row>
    <row r="3814" spans="1:8" x14ac:dyDescent="0.25">
      <c r="A3814" t="s">
        <v>8</v>
      </c>
      <c r="B3814" t="s">
        <v>9</v>
      </c>
      <c r="C3814">
        <v>242.12</v>
      </c>
      <c r="D3814">
        <f>-2459253 -4896543</f>
        <v>-7355796</v>
      </c>
      <c r="E3814" t="s">
        <v>10</v>
      </c>
      <c r="F3814" t="s">
        <v>11</v>
      </c>
      <c r="G3814" s="1">
        <v>-2459253</v>
      </c>
      <c r="H3814" s="1">
        <v>-4896543</v>
      </c>
    </row>
    <row r="3815" spans="1:8" x14ac:dyDescent="0.25">
      <c r="A3815" t="s">
        <v>8</v>
      </c>
      <c r="B3815" t="s">
        <v>9</v>
      </c>
      <c r="C3815">
        <v>242.13</v>
      </c>
      <c r="D3815">
        <f>-2459274 -4896563</f>
        <v>-7355837</v>
      </c>
      <c r="E3815" t="s">
        <v>10</v>
      </c>
      <c r="F3815" t="s">
        <v>11</v>
      </c>
      <c r="G3815" s="1">
        <v>-2459274</v>
      </c>
      <c r="H3815" s="1">
        <v>-4896563</v>
      </c>
    </row>
    <row r="3816" spans="1:8" x14ac:dyDescent="0.25">
      <c r="A3816" t="s">
        <v>8</v>
      </c>
      <c r="B3816" t="s">
        <v>9</v>
      </c>
      <c r="C3816">
        <v>242.14</v>
      </c>
      <c r="D3816">
        <f>-2459279 -4896566</f>
        <v>-7355845</v>
      </c>
      <c r="E3816" t="s">
        <v>10</v>
      </c>
      <c r="F3816" t="s">
        <v>11</v>
      </c>
      <c r="G3816" s="1">
        <v>-2459279</v>
      </c>
      <c r="H3816" s="1">
        <v>-4896566</v>
      </c>
    </row>
    <row r="3817" spans="1:8" x14ac:dyDescent="0.25">
      <c r="A3817" t="s">
        <v>8</v>
      </c>
      <c r="B3817" t="s">
        <v>9</v>
      </c>
      <c r="C3817">
        <v>242.15</v>
      </c>
      <c r="D3817">
        <f>-24593 -4896572</f>
        <v>-4921165</v>
      </c>
      <c r="E3817" t="s">
        <v>10</v>
      </c>
      <c r="F3817" t="s">
        <v>11</v>
      </c>
      <c r="G3817" s="1">
        <v>-24593</v>
      </c>
      <c r="H3817" s="1">
        <v>-4896572</v>
      </c>
    </row>
    <row r="3818" spans="1:8" x14ac:dyDescent="0.25">
      <c r="A3818" t="s">
        <v>8</v>
      </c>
      <c r="B3818" t="s">
        <v>9</v>
      </c>
      <c r="C3818">
        <v>242.16</v>
      </c>
      <c r="D3818">
        <f>-2459308 -4896576</f>
        <v>-7355884</v>
      </c>
      <c r="E3818" t="s">
        <v>10</v>
      </c>
      <c r="F3818" t="s">
        <v>11</v>
      </c>
      <c r="G3818" s="1">
        <v>-2459308</v>
      </c>
      <c r="H3818" s="1">
        <v>-4896576</v>
      </c>
    </row>
    <row r="3819" spans="1:8" x14ac:dyDescent="0.25">
      <c r="A3819" t="s">
        <v>8</v>
      </c>
      <c r="B3819" t="s">
        <v>9</v>
      </c>
      <c r="C3819">
        <v>242.17</v>
      </c>
      <c r="D3819">
        <f>-245931 -4896579</f>
        <v>-5142510</v>
      </c>
      <c r="E3819" t="s">
        <v>10</v>
      </c>
      <c r="F3819" t="s">
        <v>11</v>
      </c>
      <c r="G3819" s="1">
        <v>-245931</v>
      </c>
      <c r="H3819" s="1">
        <v>-4896579</v>
      </c>
    </row>
    <row r="3820" spans="1:8" x14ac:dyDescent="0.25">
      <c r="A3820" t="s">
        <v>8</v>
      </c>
      <c r="B3820" t="s">
        <v>9</v>
      </c>
      <c r="C3820">
        <v>242.18</v>
      </c>
      <c r="D3820">
        <f>-2459315 -4896583</f>
        <v>-7355898</v>
      </c>
      <c r="E3820" t="s">
        <v>10</v>
      </c>
      <c r="F3820" t="s">
        <v>11</v>
      </c>
      <c r="G3820" s="1">
        <v>-2459315</v>
      </c>
      <c r="H3820" s="1">
        <v>-4896583</v>
      </c>
    </row>
    <row r="3821" spans="1:8" x14ac:dyDescent="0.25">
      <c r="A3821" t="s">
        <v>8</v>
      </c>
      <c r="B3821" t="s">
        <v>9</v>
      </c>
      <c r="C3821">
        <v>242.19</v>
      </c>
      <c r="D3821">
        <f>-245933 -4896609</f>
        <v>-5142542</v>
      </c>
      <c r="E3821" t="s">
        <v>10</v>
      </c>
      <c r="F3821" t="s">
        <v>11</v>
      </c>
      <c r="G3821" s="1">
        <v>-245933</v>
      </c>
      <c r="H3821" s="1">
        <v>-4896609</v>
      </c>
    </row>
    <row r="3822" spans="1:8" x14ac:dyDescent="0.25">
      <c r="A3822" t="s">
        <v>8</v>
      </c>
      <c r="B3822" t="s">
        <v>9</v>
      </c>
      <c r="C3822">
        <v>242.2</v>
      </c>
      <c r="D3822">
        <f>-2459339 -4896628</f>
        <v>-7355967</v>
      </c>
      <c r="E3822" t="s">
        <v>10</v>
      </c>
      <c r="F3822" t="s">
        <v>11</v>
      </c>
      <c r="G3822" s="1">
        <v>-2459339</v>
      </c>
      <c r="H3822" s="1">
        <v>-4896628</v>
      </c>
    </row>
    <row r="3823" spans="1:8" x14ac:dyDescent="0.25">
      <c r="A3823" t="s">
        <v>8</v>
      </c>
      <c r="B3823" t="s">
        <v>9</v>
      </c>
      <c r="C3823">
        <v>242.21</v>
      </c>
      <c r="D3823">
        <f>-2459341 -489663</f>
        <v>-2949004</v>
      </c>
      <c r="E3823" t="s">
        <v>10</v>
      </c>
      <c r="F3823" t="s">
        <v>11</v>
      </c>
      <c r="G3823" s="1">
        <v>-2459341</v>
      </c>
      <c r="H3823" s="1">
        <v>-489663</v>
      </c>
    </row>
    <row r="3824" spans="1:8" x14ac:dyDescent="0.25">
      <c r="A3824" t="s">
        <v>8</v>
      </c>
      <c r="B3824" t="s">
        <v>9</v>
      </c>
      <c r="C3824">
        <v>242.22</v>
      </c>
      <c r="D3824">
        <f>-2459346 -4896637</f>
        <v>-7355983</v>
      </c>
      <c r="E3824" t="s">
        <v>10</v>
      </c>
      <c r="F3824" t="s">
        <v>11</v>
      </c>
      <c r="G3824" s="1">
        <v>-2459346</v>
      </c>
      <c r="H3824" s="1">
        <v>-4896637</v>
      </c>
    </row>
    <row r="3825" spans="1:8" x14ac:dyDescent="0.25">
      <c r="A3825" t="s">
        <v>8</v>
      </c>
      <c r="B3825" t="s">
        <v>9</v>
      </c>
      <c r="C3825">
        <v>242.23</v>
      </c>
      <c r="D3825">
        <f>-245936 -489665</f>
        <v>-735601</v>
      </c>
      <c r="E3825" t="s">
        <v>10</v>
      </c>
      <c r="F3825" t="s">
        <v>11</v>
      </c>
      <c r="G3825" s="1">
        <v>-245936</v>
      </c>
      <c r="H3825" s="1">
        <v>-489665</v>
      </c>
    </row>
    <row r="3826" spans="1:8" x14ac:dyDescent="0.25">
      <c r="A3826" t="s">
        <v>8</v>
      </c>
      <c r="B3826" t="s">
        <v>9</v>
      </c>
      <c r="C3826">
        <v>242.24</v>
      </c>
      <c r="D3826">
        <f>-2459376 -4896662</f>
        <v>-7356038</v>
      </c>
      <c r="E3826" t="s">
        <v>10</v>
      </c>
      <c r="F3826" t="s">
        <v>11</v>
      </c>
      <c r="G3826" s="1">
        <v>-2459376</v>
      </c>
      <c r="H3826" s="1">
        <v>-4896662</v>
      </c>
    </row>
    <row r="3827" spans="1:8" x14ac:dyDescent="0.25">
      <c r="A3827" t="s">
        <v>8</v>
      </c>
      <c r="B3827" t="s">
        <v>9</v>
      </c>
      <c r="C3827">
        <v>242.25</v>
      </c>
      <c r="D3827">
        <f>-2459396 -4896673</f>
        <v>-7356069</v>
      </c>
      <c r="E3827" t="s">
        <v>10</v>
      </c>
      <c r="F3827" t="s">
        <v>11</v>
      </c>
      <c r="G3827" s="1">
        <v>-2459396</v>
      </c>
      <c r="H3827" s="1">
        <v>-4896673</v>
      </c>
    </row>
    <row r="3828" spans="1:8" x14ac:dyDescent="0.25">
      <c r="A3828" t="s">
        <v>8</v>
      </c>
      <c r="B3828" t="s">
        <v>9</v>
      </c>
      <c r="C3828">
        <v>242.26</v>
      </c>
      <c r="D3828">
        <f>-2459412 -4896678</f>
        <v>-7356090</v>
      </c>
      <c r="E3828" t="s">
        <v>10</v>
      </c>
      <c r="F3828" t="s">
        <v>11</v>
      </c>
      <c r="G3828" s="1">
        <v>-2459412</v>
      </c>
      <c r="H3828" s="1">
        <v>-4896678</v>
      </c>
    </row>
    <row r="3829" spans="1:8" x14ac:dyDescent="0.25">
      <c r="A3829" t="s">
        <v>8</v>
      </c>
      <c r="B3829" t="s">
        <v>9</v>
      </c>
      <c r="C3829">
        <v>242.27</v>
      </c>
      <c r="D3829">
        <f>-2459432 -4896686</f>
        <v>-7356118</v>
      </c>
      <c r="E3829" t="s">
        <v>10</v>
      </c>
      <c r="F3829" t="s">
        <v>11</v>
      </c>
      <c r="G3829" s="1">
        <v>-2459432</v>
      </c>
      <c r="H3829" s="1">
        <v>-4896686</v>
      </c>
    </row>
    <row r="3830" spans="1:8" x14ac:dyDescent="0.25">
      <c r="A3830" t="s">
        <v>8</v>
      </c>
      <c r="B3830" t="s">
        <v>9</v>
      </c>
      <c r="C3830">
        <v>242.28</v>
      </c>
      <c r="D3830">
        <f>-2459448 -489669</f>
        <v>-2949117</v>
      </c>
      <c r="E3830" t="s">
        <v>10</v>
      </c>
      <c r="F3830" t="s">
        <v>11</v>
      </c>
      <c r="G3830" s="1">
        <v>-2459448</v>
      </c>
      <c r="H3830" s="1">
        <v>-489669</v>
      </c>
    </row>
    <row r="3831" spans="1:8" x14ac:dyDescent="0.25">
      <c r="A3831" t="s">
        <v>8</v>
      </c>
      <c r="B3831" t="s">
        <v>9</v>
      </c>
      <c r="C3831">
        <v>242.29</v>
      </c>
      <c r="D3831">
        <f>-2459467 -4896692</f>
        <v>-7356159</v>
      </c>
      <c r="E3831" t="s">
        <v>10</v>
      </c>
      <c r="F3831" t="s">
        <v>11</v>
      </c>
      <c r="G3831" s="1">
        <v>-2459467</v>
      </c>
      <c r="H3831" s="1">
        <v>-4896692</v>
      </c>
    </row>
    <row r="3832" spans="1:8" x14ac:dyDescent="0.25">
      <c r="A3832" t="s">
        <v>8</v>
      </c>
      <c r="B3832" t="s">
        <v>9</v>
      </c>
      <c r="C3832">
        <v>242.3</v>
      </c>
      <c r="D3832">
        <f>-245947 -4896693</f>
        <v>-5142640</v>
      </c>
      <c r="E3832" t="s">
        <v>10</v>
      </c>
      <c r="F3832" t="s">
        <v>11</v>
      </c>
      <c r="G3832" s="1">
        <v>-245947</v>
      </c>
      <c r="H3832" s="1">
        <v>-4896693</v>
      </c>
    </row>
    <row r="3833" spans="1:8" x14ac:dyDescent="0.25">
      <c r="A3833" t="s">
        <v>8</v>
      </c>
      <c r="B3833" t="s">
        <v>9</v>
      </c>
      <c r="C3833">
        <v>242.31</v>
      </c>
      <c r="D3833">
        <f>-2459504 -4896698</f>
        <v>-7356202</v>
      </c>
      <c r="E3833" t="s">
        <v>10</v>
      </c>
      <c r="F3833" t="s">
        <v>11</v>
      </c>
      <c r="G3833" s="1">
        <v>-2459504</v>
      </c>
      <c r="H3833" s="1">
        <v>-4896698</v>
      </c>
    </row>
    <row r="3834" spans="1:8" x14ac:dyDescent="0.25">
      <c r="A3834" t="s">
        <v>8</v>
      </c>
      <c r="B3834" t="s">
        <v>9</v>
      </c>
      <c r="C3834">
        <v>242.32</v>
      </c>
      <c r="D3834">
        <f>-2459518 -4896699</f>
        <v>-7356217</v>
      </c>
      <c r="E3834" t="s">
        <v>10</v>
      </c>
      <c r="F3834" t="s">
        <v>11</v>
      </c>
      <c r="G3834" s="1">
        <v>-2459518</v>
      </c>
      <c r="H3834" s="1">
        <v>-4896699</v>
      </c>
    </row>
    <row r="3835" spans="1:8" x14ac:dyDescent="0.25">
      <c r="A3835" t="s">
        <v>8</v>
      </c>
      <c r="B3835" t="s">
        <v>9</v>
      </c>
      <c r="C3835">
        <v>242.33</v>
      </c>
      <c r="D3835">
        <f>-2459524 -4896701</f>
        <v>-7356225</v>
      </c>
      <c r="E3835" t="s">
        <v>10</v>
      </c>
      <c r="F3835" t="s">
        <v>11</v>
      </c>
      <c r="G3835" s="1">
        <v>-2459524</v>
      </c>
      <c r="H3835" s="1">
        <v>-4896701</v>
      </c>
    </row>
    <row r="3836" spans="1:8" x14ac:dyDescent="0.25">
      <c r="A3836" t="s">
        <v>8</v>
      </c>
      <c r="B3836" t="s">
        <v>9</v>
      </c>
      <c r="C3836">
        <v>242.34</v>
      </c>
      <c r="D3836">
        <f>-2459528 -4896704</f>
        <v>-7356232</v>
      </c>
      <c r="E3836" t="s">
        <v>10</v>
      </c>
      <c r="F3836" t="s">
        <v>11</v>
      </c>
      <c r="G3836" s="1">
        <v>-2459528</v>
      </c>
      <c r="H3836" s="1">
        <v>-4896704</v>
      </c>
    </row>
    <row r="3837" spans="1:8" x14ac:dyDescent="0.25">
      <c r="A3837" t="s">
        <v>8</v>
      </c>
      <c r="B3837" t="s">
        <v>9</v>
      </c>
      <c r="C3837">
        <v>242.35</v>
      </c>
      <c r="D3837">
        <f>-2459533 -4896709</f>
        <v>-7356242</v>
      </c>
      <c r="E3837" t="s">
        <v>10</v>
      </c>
      <c r="F3837" t="s">
        <v>11</v>
      </c>
      <c r="G3837" s="1">
        <v>-2459533</v>
      </c>
      <c r="H3837" s="1">
        <v>-4896709</v>
      </c>
    </row>
    <row r="3838" spans="1:8" x14ac:dyDescent="0.25">
      <c r="A3838" t="s">
        <v>8</v>
      </c>
      <c r="B3838" t="s">
        <v>9</v>
      </c>
      <c r="C3838">
        <v>242.36</v>
      </c>
      <c r="D3838">
        <f>-2459541 -4896723</f>
        <v>-7356264</v>
      </c>
      <c r="E3838" t="s">
        <v>10</v>
      </c>
      <c r="F3838" t="s">
        <v>11</v>
      </c>
      <c r="G3838" s="1">
        <v>-2459541</v>
      </c>
      <c r="H3838" s="1">
        <v>-4896723</v>
      </c>
    </row>
    <row r="3839" spans="1:8" x14ac:dyDescent="0.25">
      <c r="A3839" t="s">
        <v>8</v>
      </c>
      <c r="B3839" t="s">
        <v>9</v>
      </c>
      <c r="C3839">
        <v>242.37</v>
      </c>
      <c r="D3839">
        <f>-2459545 -4896734</f>
        <v>-7356279</v>
      </c>
      <c r="E3839" t="s">
        <v>10</v>
      </c>
      <c r="F3839" t="s">
        <v>11</v>
      </c>
      <c r="G3839" s="1">
        <v>-2459545</v>
      </c>
      <c r="H3839" s="1">
        <v>-4896734</v>
      </c>
    </row>
    <row r="3840" spans="1:8" x14ac:dyDescent="0.25">
      <c r="A3840" t="s">
        <v>8</v>
      </c>
      <c r="B3840" t="s">
        <v>9</v>
      </c>
      <c r="C3840">
        <v>242.38</v>
      </c>
      <c r="D3840">
        <f>-2459615 -4896848</f>
        <v>-7356463</v>
      </c>
      <c r="E3840" t="s">
        <v>10</v>
      </c>
      <c r="F3840" t="s">
        <v>11</v>
      </c>
      <c r="G3840" s="1">
        <v>-2459615</v>
      </c>
      <c r="H3840" s="1">
        <v>-4896848</v>
      </c>
    </row>
    <row r="3841" spans="1:8" x14ac:dyDescent="0.25">
      <c r="A3841" t="s">
        <v>8</v>
      </c>
      <c r="B3841" t="s">
        <v>9</v>
      </c>
      <c r="C3841">
        <v>242.39</v>
      </c>
      <c r="D3841">
        <f>-2459627 -4896864</f>
        <v>-7356491</v>
      </c>
      <c r="E3841" t="s">
        <v>10</v>
      </c>
      <c r="F3841" t="s">
        <v>11</v>
      </c>
      <c r="G3841" s="1">
        <v>-2459627</v>
      </c>
      <c r="H3841" s="1">
        <v>-4896864</v>
      </c>
    </row>
    <row r="3842" spans="1:8" x14ac:dyDescent="0.25">
      <c r="A3842" t="s">
        <v>8</v>
      </c>
      <c r="B3842" t="s">
        <v>9</v>
      </c>
      <c r="C3842">
        <v>242.4</v>
      </c>
      <c r="D3842">
        <f>-245963 -4896871</f>
        <v>-5142834</v>
      </c>
      <c r="E3842" t="s">
        <v>10</v>
      </c>
      <c r="F3842" t="s">
        <v>11</v>
      </c>
      <c r="G3842" s="1">
        <v>-245963</v>
      </c>
      <c r="H3842" s="1">
        <v>-4896871</v>
      </c>
    </row>
    <row r="3843" spans="1:8" x14ac:dyDescent="0.25">
      <c r="A3843" t="s">
        <v>8</v>
      </c>
      <c r="B3843" t="s">
        <v>9</v>
      </c>
      <c r="C3843">
        <v>242.41</v>
      </c>
      <c r="D3843">
        <f>-2459633 -4896876</f>
        <v>-7356509</v>
      </c>
      <c r="E3843" t="s">
        <v>10</v>
      </c>
      <c r="F3843" t="s">
        <v>11</v>
      </c>
      <c r="G3843" s="1">
        <v>-2459633</v>
      </c>
      <c r="H3843" s="1">
        <v>-4896876</v>
      </c>
    </row>
    <row r="3844" spans="1:8" x14ac:dyDescent="0.25">
      <c r="A3844" t="s">
        <v>8</v>
      </c>
      <c r="B3844" t="s">
        <v>9</v>
      </c>
      <c r="C3844">
        <v>242.42</v>
      </c>
      <c r="D3844">
        <f>-2459635 -4896885</f>
        <v>-7356520</v>
      </c>
      <c r="E3844" t="s">
        <v>10</v>
      </c>
      <c r="F3844" t="s">
        <v>11</v>
      </c>
      <c r="G3844" s="1">
        <v>-2459635</v>
      </c>
      <c r="H3844" s="1">
        <v>-4896885</v>
      </c>
    </row>
    <row r="3845" spans="1:8" x14ac:dyDescent="0.25">
      <c r="A3845" t="s">
        <v>8</v>
      </c>
      <c r="B3845" t="s">
        <v>9</v>
      </c>
      <c r="C3845">
        <v>242.43</v>
      </c>
      <c r="D3845">
        <f>-2459636 -4896916</f>
        <v>-7356552</v>
      </c>
      <c r="E3845" t="s">
        <v>10</v>
      </c>
      <c r="F3845" t="s">
        <v>11</v>
      </c>
      <c r="G3845" s="1">
        <v>-2459636</v>
      </c>
      <c r="H3845" s="1">
        <v>-4896916</v>
      </c>
    </row>
    <row r="3846" spans="1:8" x14ac:dyDescent="0.25">
      <c r="A3846" t="s">
        <v>8</v>
      </c>
      <c r="B3846" t="s">
        <v>9</v>
      </c>
      <c r="C3846">
        <v>242.44</v>
      </c>
      <c r="D3846">
        <f>-2459638 -4896933</f>
        <v>-7356571</v>
      </c>
      <c r="E3846" t="s">
        <v>10</v>
      </c>
      <c r="F3846" t="s">
        <v>11</v>
      </c>
      <c r="G3846" s="1">
        <v>-2459638</v>
      </c>
      <c r="H3846" s="1">
        <v>-4896933</v>
      </c>
    </row>
    <row r="3847" spans="1:8" x14ac:dyDescent="0.25">
      <c r="A3847" t="s">
        <v>8</v>
      </c>
      <c r="B3847" t="s">
        <v>9</v>
      </c>
      <c r="C3847">
        <v>242.45</v>
      </c>
      <c r="D3847">
        <f>-245964 -4896942</f>
        <v>-5142906</v>
      </c>
      <c r="E3847" t="s">
        <v>10</v>
      </c>
      <c r="F3847" t="s">
        <v>11</v>
      </c>
      <c r="G3847" s="1">
        <v>-245964</v>
      </c>
      <c r="H3847" s="1">
        <v>-4896942</v>
      </c>
    </row>
    <row r="3848" spans="1:8" x14ac:dyDescent="0.25">
      <c r="A3848" t="s">
        <v>8</v>
      </c>
      <c r="B3848" t="s">
        <v>9</v>
      </c>
      <c r="C3848">
        <v>242.46</v>
      </c>
      <c r="D3848">
        <f>-2459646 -4896952</f>
        <v>-7356598</v>
      </c>
      <c r="E3848" t="s">
        <v>10</v>
      </c>
      <c r="F3848" t="s">
        <v>11</v>
      </c>
      <c r="G3848" s="1">
        <v>-2459646</v>
      </c>
      <c r="H3848" s="1">
        <v>-4896952</v>
      </c>
    </row>
    <row r="3849" spans="1:8" x14ac:dyDescent="0.25">
      <c r="A3849" t="s">
        <v>8</v>
      </c>
      <c r="B3849" t="s">
        <v>9</v>
      </c>
      <c r="C3849">
        <v>242.47</v>
      </c>
      <c r="D3849">
        <f>-2459665 -4896972</f>
        <v>-7356637</v>
      </c>
      <c r="E3849" t="s">
        <v>10</v>
      </c>
      <c r="F3849" t="s">
        <v>11</v>
      </c>
      <c r="G3849" s="1">
        <v>-2459665</v>
      </c>
      <c r="H3849" s="1">
        <v>-4896972</v>
      </c>
    </row>
    <row r="3850" spans="1:8" x14ac:dyDescent="0.25">
      <c r="A3850" t="s">
        <v>8</v>
      </c>
      <c r="B3850" t="s">
        <v>9</v>
      </c>
      <c r="C3850">
        <v>242.48</v>
      </c>
      <c r="D3850">
        <f>-2459672 -4896976</f>
        <v>-7356648</v>
      </c>
      <c r="E3850" t="s">
        <v>10</v>
      </c>
      <c r="F3850" t="s">
        <v>11</v>
      </c>
      <c r="G3850" s="1">
        <v>-2459672</v>
      </c>
      <c r="H3850" s="1">
        <v>-4896976</v>
      </c>
    </row>
    <row r="3851" spans="1:8" x14ac:dyDescent="0.25">
      <c r="A3851" t="s">
        <v>8</v>
      </c>
      <c r="B3851" t="s">
        <v>9</v>
      </c>
      <c r="C3851">
        <v>242.49</v>
      </c>
      <c r="D3851">
        <f>-2459688 -4896979</f>
        <v>-7356667</v>
      </c>
      <c r="E3851" t="s">
        <v>10</v>
      </c>
      <c r="F3851" t="s">
        <v>11</v>
      </c>
      <c r="G3851" s="1">
        <v>-2459688</v>
      </c>
      <c r="H3851" s="1">
        <v>-4896979</v>
      </c>
    </row>
    <row r="3852" spans="1:8" x14ac:dyDescent="0.25">
      <c r="A3852" t="s">
        <v>8</v>
      </c>
      <c r="B3852" t="s">
        <v>9</v>
      </c>
      <c r="C3852">
        <v>242.5</v>
      </c>
      <c r="D3852">
        <f>-2459693 -4896979</f>
        <v>-7356672</v>
      </c>
      <c r="E3852" t="s">
        <v>10</v>
      </c>
      <c r="F3852" t="s">
        <v>11</v>
      </c>
      <c r="G3852" s="1">
        <v>-2459693</v>
      </c>
      <c r="H3852" s="1">
        <v>-4896979</v>
      </c>
    </row>
    <row r="3853" spans="1:8" x14ac:dyDescent="0.25">
      <c r="A3853" t="s">
        <v>8</v>
      </c>
      <c r="B3853" t="s">
        <v>9</v>
      </c>
      <c r="C3853">
        <v>242.51</v>
      </c>
      <c r="D3853">
        <f>-2459698 -4896981</f>
        <v>-7356679</v>
      </c>
      <c r="E3853" t="s">
        <v>10</v>
      </c>
      <c r="F3853" t="s">
        <v>11</v>
      </c>
      <c r="G3853" s="1">
        <v>-2459698</v>
      </c>
      <c r="H3853" s="1">
        <v>-4896981</v>
      </c>
    </row>
    <row r="3854" spans="1:8" x14ac:dyDescent="0.25">
      <c r="A3854" t="s">
        <v>8</v>
      </c>
      <c r="B3854" t="s">
        <v>9</v>
      </c>
      <c r="C3854">
        <v>242.52</v>
      </c>
      <c r="D3854">
        <f>-2459701 -4896981</f>
        <v>-7356682</v>
      </c>
      <c r="E3854" t="s">
        <v>10</v>
      </c>
      <c r="F3854" t="s">
        <v>11</v>
      </c>
      <c r="G3854" s="1">
        <v>-2459701</v>
      </c>
      <c r="H3854" s="1">
        <v>-4896981</v>
      </c>
    </row>
    <row r="3855" spans="1:8" x14ac:dyDescent="0.25">
      <c r="A3855" t="s">
        <v>8</v>
      </c>
      <c r="B3855" t="s">
        <v>9</v>
      </c>
      <c r="C3855">
        <v>242.53</v>
      </c>
      <c r="D3855">
        <f>-2459705 -489698</f>
        <v>-2949403</v>
      </c>
      <c r="E3855" t="s">
        <v>10</v>
      </c>
      <c r="F3855" t="s">
        <v>11</v>
      </c>
      <c r="G3855" s="1">
        <v>-2459705</v>
      </c>
      <c r="H3855" s="1">
        <v>-489698</v>
      </c>
    </row>
    <row r="3856" spans="1:8" x14ac:dyDescent="0.25">
      <c r="A3856" t="s">
        <v>8</v>
      </c>
      <c r="B3856" t="s">
        <v>9</v>
      </c>
      <c r="C3856">
        <v>242.54</v>
      </c>
      <c r="D3856">
        <f>-2459709 -4896978</f>
        <v>-7356687</v>
      </c>
      <c r="E3856" t="s">
        <v>10</v>
      </c>
      <c r="F3856" t="s">
        <v>11</v>
      </c>
      <c r="G3856" s="1">
        <v>-2459709</v>
      </c>
      <c r="H3856" s="1">
        <v>-4896978</v>
      </c>
    </row>
    <row r="3857" spans="1:8" x14ac:dyDescent="0.25">
      <c r="A3857" t="s">
        <v>8</v>
      </c>
      <c r="B3857" t="s">
        <v>9</v>
      </c>
      <c r="C3857">
        <v>242.55</v>
      </c>
      <c r="D3857">
        <f>-2459711 -4896975</f>
        <v>-7356686</v>
      </c>
      <c r="E3857" t="s">
        <v>10</v>
      </c>
      <c r="F3857" t="s">
        <v>11</v>
      </c>
      <c r="G3857" s="1">
        <v>-2459711</v>
      </c>
      <c r="H3857" s="1">
        <v>-4896975</v>
      </c>
    </row>
    <row r="3858" spans="1:8" x14ac:dyDescent="0.25">
      <c r="A3858" t="s">
        <v>8</v>
      </c>
      <c r="B3858" t="s">
        <v>9</v>
      </c>
      <c r="C3858">
        <v>242.56</v>
      </c>
      <c r="D3858">
        <f>-2459713 -4896973</f>
        <v>-7356686</v>
      </c>
      <c r="E3858" t="s">
        <v>10</v>
      </c>
      <c r="F3858" t="s">
        <v>11</v>
      </c>
      <c r="G3858" s="1">
        <v>-2459713</v>
      </c>
      <c r="H3858" s="1">
        <v>-4896973</v>
      </c>
    </row>
    <row r="3859" spans="1:8" x14ac:dyDescent="0.25">
      <c r="A3859" t="s">
        <v>8</v>
      </c>
      <c r="B3859" t="s">
        <v>9</v>
      </c>
      <c r="C3859">
        <v>242.57</v>
      </c>
      <c r="D3859">
        <f>-2459717 -4896966</f>
        <v>-7356683</v>
      </c>
      <c r="E3859" t="s">
        <v>10</v>
      </c>
      <c r="F3859" t="s">
        <v>11</v>
      </c>
      <c r="G3859" s="1">
        <v>-2459717</v>
      </c>
      <c r="H3859" s="1">
        <v>-4896966</v>
      </c>
    </row>
    <row r="3860" spans="1:8" x14ac:dyDescent="0.25">
      <c r="A3860" t="s">
        <v>8</v>
      </c>
      <c r="B3860" t="s">
        <v>9</v>
      </c>
      <c r="C3860">
        <v>242.58</v>
      </c>
      <c r="D3860">
        <f>-2459732 -4896933</f>
        <v>-7356665</v>
      </c>
      <c r="E3860" t="s">
        <v>10</v>
      </c>
      <c r="F3860" t="s">
        <v>11</v>
      </c>
      <c r="G3860" s="1">
        <v>-2459732</v>
      </c>
      <c r="H3860" s="1">
        <v>-4896933</v>
      </c>
    </row>
    <row r="3861" spans="1:8" x14ac:dyDescent="0.25">
      <c r="A3861" t="s">
        <v>8</v>
      </c>
      <c r="B3861" t="s">
        <v>9</v>
      </c>
      <c r="C3861">
        <v>242.59</v>
      </c>
      <c r="D3861">
        <f>-2459738 -4896924</f>
        <v>-7356662</v>
      </c>
      <c r="E3861" t="s">
        <v>10</v>
      </c>
      <c r="F3861" t="s">
        <v>11</v>
      </c>
      <c r="G3861" s="1">
        <v>-2459738</v>
      </c>
      <c r="H3861" s="1">
        <v>-4896924</v>
      </c>
    </row>
    <row r="3862" spans="1:8" x14ac:dyDescent="0.25">
      <c r="A3862" t="s">
        <v>8</v>
      </c>
      <c r="B3862" t="s">
        <v>9</v>
      </c>
      <c r="C3862">
        <v>242.6</v>
      </c>
      <c r="D3862">
        <f>-2459738 -4896923</f>
        <v>-7356661</v>
      </c>
      <c r="E3862" t="s">
        <v>10</v>
      </c>
      <c r="F3862" t="s">
        <v>11</v>
      </c>
      <c r="G3862" s="1">
        <v>-2459738</v>
      </c>
      <c r="H3862" s="1">
        <v>-4896923</v>
      </c>
    </row>
    <row r="3863" spans="1:8" x14ac:dyDescent="0.25">
      <c r="A3863" t="s">
        <v>8</v>
      </c>
      <c r="B3863" t="s">
        <v>9</v>
      </c>
      <c r="C3863">
        <v>242.61</v>
      </c>
      <c r="D3863">
        <f>-2459743 -4896918</f>
        <v>-7356661</v>
      </c>
      <c r="E3863" t="s">
        <v>10</v>
      </c>
      <c r="F3863" t="s">
        <v>11</v>
      </c>
      <c r="G3863" s="1">
        <v>-2459743</v>
      </c>
      <c r="H3863" s="1">
        <v>-4896918</v>
      </c>
    </row>
    <row r="3864" spans="1:8" x14ac:dyDescent="0.25">
      <c r="A3864" t="s">
        <v>8</v>
      </c>
      <c r="B3864" t="s">
        <v>9</v>
      </c>
      <c r="C3864">
        <v>242.62</v>
      </c>
      <c r="D3864">
        <f>-2459762 -4896909</f>
        <v>-7356671</v>
      </c>
      <c r="E3864" t="s">
        <v>10</v>
      </c>
      <c r="F3864" t="s">
        <v>11</v>
      </c>
      <c r="G3864" s="1">
        <v>-2459762</v>
      </c>
      <c r="H3864" s="1">
        <v>-4896909</v>
      </c>
    </row>
    <row r="3865" spans="1:8" x14ac:dyDescent="0.25">
      <c r="A3865" t="s">
        <v>8</v>
      </c>
      <c r="B3865" t="s">
        <v>9</v>
      </c>
      <c r="C3865">
        <v>242.63</v>
      </c>
      <c r="D3865">
        <f>-2459768 -4896908</f>
        <v>-7356676</v>
      </c>
      <c r="E3865" t="s">
        <v>10</v>
      </c>
      <c r="F3865" t="s">
        <v>11</v>
      </c>
      <c r="G3865" s="1">
        <v>-2459768</v>
      </c>
      <c r="H3865" s="1">
        <v>-4896908</v>
      </c>
    </row>
    <row r="3866" spans="1:8" x14ac:dyDescent="0.25">
      <c r="A3866" t="s">
        <v>8</v>
      </c>
      <c r="B3866" t="s">
        <v>9</v>
      </c>
      <c r="C3866">
        <v>242.64</v>
      </c>
      <c r="D3866">
        <f>-2459772 -4896908</f>
        <v>-7356680</v>
      </c>
      <c r="E3866" t="s">
        <v>10</v>
      </c>
      <c r="F3866" t="s">
        <v>11</v>
      </c>
      <c r="G3866" s="1">
        <v>-2459772</v>
      </c>
      <c r="H3866" s="1">
        <v>-4896908</v>
      </c>
    </row>
    <row r="3867" spans="1:8" x14ac:dyDescent="0.25">
      <c r="A3867" t="s">
        <v>8</v>
      </c>
      <c r="B3867" t="s">
        <v>9</v>
      </c>
      <c r="C3867">
        <v>242.65</v>
      </c>
      <c r="D3867">
        <f>-2459785 -4896911</f>
        <v>-7356696</v>
      </c>
      <c r="E3867" t="s">
        <v>10</v>
      </c>
      <c r="F3867" t="s">
        <v>11</v>
      </c>
      <c r="G3867" s="1">
        <v>-2459785</v>
      </c>
      <c r="H3867" s="1">
        <v>-4896911</v>
      </c>
    </row>
    <row r="3868" spans="1:8" x14ac:dyDescent="0.25">
      <c r="A3868" t="s">
        <v>8</v>
      </c>
      <c r="B3868" t="s">
        <v>9</v>
      </c>
      <c r="C3868">
        <v>242.66</v>
      </c>
      <c r="D3868">
        <f>-2459787 -4896912</f>
        <v>-7356699</v>
      </c>
      <c r="E3868" t="s">
        <v>10</v>
      </c>
      <c r="F3868" t="s">
        <v>11</v>
      </c>
      <c r="G3868" s="1">
        <v>-2459787</v>
      </c>
      <c r="H3868" s="1">
        <v>-4896912</v>
      </c>
    </row>
    <row r="3869" spans="1:8" x14ac:dyDescent="0.25">
      <c r="A3869" t="s">
        <v>8</v>
      </c>
      <c r="B3869" t="s">
        <v>9</v>
      </c>
      <c r="C3869">
        <v>242.67</v>
      </c>
      <c r="D3869">
        <f>-2459791 -4896913</f>
        <v>-7356704</v>
      </c>
      <c r="E3869" t="s">
        <v>10</v>
      </c>
      <c r="F3869" t="s">
        <v>11</v>
      </c>
      <c r="G3869" s="1">
        <v>-2459791</v>
      </c>
      <c r="H3869" s="1">
        <v>-4896913</v>
      </c>
    </row>
    <row r="3870" spans="1:8" x14ac:dyDescent="0.25">
      <c r="A3870" t="s">
        <v>8</v>
      </c>
      <c r="B3870" t="s">
        <v>9</v>
      </c>
      <c r="C3870">
        <v>242.68</v>
      </c>
      <c r="D3870">
        <f>-2459823 -4896934</f>
        <v>-7356757</v>
      </c>
      <c r="E3870" t="s">
        <v>10</v>
      </c>
      <c r="F3870" t="s">
        <v>11</v>
      </c>
      <c r="G3870" s="1">
        <v>-2459823</v>
      </c>
      <c r="H3870" s="1">
        <v>-4896934</v>
      </c>
    </row>
    <row r="3871" spans="1:8" x14ac:dyDescent="0.25">
      <c r="A3871" t="s">
        <v>8</v>
      </c>
      <c r="B3871" t="s">
        <v>9</v>
      </c>
      <c r="C3871">
        <v>242.69</v>
      </c>
      <c r="D3871">
        <f>-245984 -4896949</f>
        <v>-5142933</v>
      </c>
      <c r="E3871" t="s">
        <v>10</v>
      </c>
      <c r="F3871" t="s">
        <v>11</v>
      </c>
      <c r="G3871" s="1">
        <v>-245984</v>
      </c>
      <c r="H3871" s="1">
        <v>-4896949</v>
      </c>
    </row>
    <row r="3872" spans="1:8" x14ac:dyDescent="0.25">
      <c r="A3872" t="s">
        <v>8</v>
      </c>
      <c r="B3872" t="s">
        <v>9</v>
      </c>
      <c r="C3872">
        <v>242.7</v>
      </c>
      <c r="D3872">
        <f>-2459847 -489696</f>
        <v>-2949543</v>
      </c>
      <c r="E3872" t="s">
        <v>10</v>
      </c>
      <c r="F3872" t="s">
        <v>11</v>
      </c>
      <c r="G3872" s="1">
        <v>-2459847</v>
      </c>
      <c r="H3872" s="1">
        <v>-489696</v>
      </c>
    </row>
    <row r="3873" spans="1:8" x14ac:dyDescent="0.25">
      <c r="A3873" t="s">
        <v>8</v>
      </c>
      <c r="B3873" t="s">
        <v>9</v>
      </c>
      <c r="C3873">
        <v>242.71</v>
      </c>
      <c r="D3873">
        <f>-2459851 -4896968</f>
        <v>-7356819</v>
      </c>
      <c r="E3873" t="s">
        <v>10</v>
      </c>
      <c r="F3873" t="s">
        <v>11</v>
      </c>
      <c r="G3873" s="1">
        <v>-2459851</v>
      </c>
      <c r="H3873" s="1">
        <v>-4896968</v>
      </c>
    </row>
    <row r="3874" spans="1:8" x14ac:dyDescent="0.25">
      <c r="A3874" t="s">
        <v>8</v>
      </c>
      <c r="B3874" t="s">
        <v>9</v>
      </c>
      <c r="C3874">
        <v>242.72</v>
      </c>
      <c r="D3874">
        <f>-2459854 -4896976</f>
        <v>-7356830</v>
      </c>
      <c r="E3874" t="s">
        <v>10</v>
      </c>
      <c r="F3874" t="s">
        <v>11</v>
      </c>
      <c r="G3874" s="1">
        <v>-2459854</v>
      </c>
      <c r="H3874" s="1">
        <v>-4896976</v>
      </c>
    </row>
    <row r="3875" spans="1:8" x14ac:dyDescent="0.25">
      <c r="A3875" t="s">
        <v>8</v>
      </c>
      <c r="B3875" t="s">
        <v>9</v>
      </c>
      <c r="C3875">
        <v>242.73</v>
      </c>
      <c r="D3875">
        <f>-2459858 -4896991</f>
        <v>-7356849</v>
      </c>
      <c r="E3875" t="s">
        <v>10</v>
      </c>
      <c r="F3875" t="s">
        <v>11</v>
      </c>
      <c r="G3875" s="1">
        <v>-2459858</v>
      </c>
      <c r="H3875" s="1">
        <v>-4896991</v>
      </c>
    </row>
    <row r="3876" spans="1:8" x14ac:dyDescent="0.25">
      <c r="A3876" t="s">
        <v>8</v>
      </c>
      <c r="B3876" t="s">
        <v>9</v>
      </c>
      <c r="C3876">
        <v>242.74</v>
      </c>
      <c r="D3876">
        <f>-2459858 -4896998</f>
        <v>-7356856</v>
      </c>
      <c r="E3876" t="s">
        <v>10</v>
      </c>
      <c r="F3876" t="s">
        <v>11</v>
      </c>
      <c r="G3876" s="1">
        <v>-2459858</v>
      </c>
      <c r="H3876" s="1">
        <v>-4896998</v>
      </c>
    </row>
    <row r="3877" spans="1:8" x14ac:dyDescent="0.25">
      <c r="A3877" t="s">
        <v>8</v>
      </c>
      <c r="B3877" t="s">
        <v>9</v>
      </c>
      <c r="C3877">
        <v>242.75</v>
      </c>
      <c r="D3877">
        <f>-245986 -4897012</f>
        <v>-5142998</v>
      </c>
      <c r="E3877" t="s">
        <v>10</v>
      </c>
      <c r="F3877" t="s">
        <v>11</v>
      </c>
      <c r="G3877" s="1">
        <v>-245986</v>
      </c>
      <c r="H3877" s="1">
        <v>-4897012</v>
      </c>
    </row>
    <row r="3878" spans="1:8" x14ac:dyDescent="0.25">
      <c r="A3878" t="s">
        <v>8</v>
      </c>
      <c r="B3878" t="s">
        <v>9</v>
      </c>
      <c r="C3878">
        <v>242.76</v>
      </c>
      <c r="D3878">
        <f>-245986 -4897106</f>
        <v>-5143092</v>
      </c>
      <c r="E3878" t="s">
        <v>10</v>
      </c>
      <c r="F3878" t="s">
        <v>11</v>
      </c>
      <c r="G3878" s="1">
        <v>-245986</v>
      </c>
      <c r="H3878" s="1">
        <v>-4897106</v>
      </c>
    </row>
    <row r="3879" spans="1:8" x14ac:dyDescent="0.25">
      <c r="A3879" t="s">
        <v>8</v>
      </c>
      <c r="B3879" t="s">
        <v>9</v>
      </c>
      <c r="C3879">
        <v>242.77</v>
      </c>
      <c r="D3879">
        <f>-2459856 -4897125</f>
        <v>-7356981</v>
      </c>
      <c r="E3879" t="s">
        <v>10</v>
      </c>
      <c r="F3879" t="s">
        <v>11</v>
      </c>
      <c r="G3879" s="1">
        <v>-2459856</v>
      </c>
      <c r="H3879" s="1">
        <v>-4897125</v>
      </c>
    </row>
    <row r="3880" spans="1:8" x14ac:dyDescent="0.25">
      <c r="A3880" t="s">
        <v>8</v>
      </c>
      <c r="B3880" t="s">
        <v>9</v>
      </c>
      <c r="C3880">
        <v>242.78</v>
      </c>
      <c r="D3880">
        <f>-2459849 -4897142</f>
        <v>-7356991</v>
      </c>
      <c r="E3880" t="s">
        <v>10</v>
      </c>
      <c r="F3880" t="s">
        <v>11</v>
      </c>
      <c r="G3880" s="1">
        <v>-2459849</v>
      </c>
      <c r="H3880" s="1">
        <v>-4897142</v>
      </c>
    </row>
    <row r="3881" spans="1:8" x14ac:dyDescent="0.25">
      <c r="A3881" t="s">
        <v>8</v>
      </c>
      <c r="B3881" t="s">
        <v>9</v>
      </c>
      <c r="C3881">
        <v>242.79</v>
      </c>
      <c r="D3881">
        <f>-2459847 -4897149</f>
        <v>-7356996</v>
      </c>
      <c r="E3881" t="s">
        <v>10</v>
      </c>
      <c r="F3881" t="s">
        <v>11</v>
      </c>
      <c r="G3881" s="1">
        <v>-2459847</v>
      </c>
      <c r="H3881" s="1">
        <v>-4897149</v>
      </c>
    </row>
    <row r="3882" spans="1:8" x14ac:dyDescent="0.25">
      <c r="A3882" t="s">
        <v>8</v>
      </c>
      <c r="B3882" t="s">
        <v>9</v>
      </c>
      <c r="C3882">
        <v>242.8</v>
      </c>
      <c r="D3882">
        <f>-2459847 -4897151</f>
        <v>-7356998</v>
      </c>
      <c r="E3882" t="s">
        <v>10</v>
      </c>
      <c r="F3882" t="s">
        <v>11</v>
      </c>
      <c r="G3882" s="1">
        <v>-2459847</v>
      </c>
      <c r="H3882" s="1">
        <v>-4897151</v>
      </c>
    </row>
    <row r="3883" spans="1:8" x14ac:dyDescent="0.25">
      <c r="A3883" t="s">
        <v>8</v>
      </c>
      <c r="B3883" t="s">
        <v>9</v>
      </c>
      <c r="C3883">
        <v>242.81</v>
      </c>
      <c r="D3883">
        <f>-2459842 -4897171</f>
        <v>-7357013</v>
      </c>
      <c r="E3883" t="s">
        <v>10</v>
      </c>
      <c r="F3883" t="s">
        <v>11</v>
      </c>
      <c r="G3883" s="1">
        <v>-2459842</v>
      </c>
      <c r="H3883" s="1">
        <v>-4897171</v>
      </c>
    </row>
    <row r="3884" spans="1:8" x14ac:dyDescent="0.25">
      <c r="A3884" t="s">
        <v>8</v>
      </c>
      <c r="B3884" t="s">
        <v>9</v>
      </c>
      <c r="C3884">
        <v>242.82</v>
      </c>
      <c r="D3884">
        <f>-2459841 -489718</f>
        <v>-2949559</v>
      </c>
      <c r="E3884" t="s">
        <v>10</v>
      </c>
      <c r="F3884" t="s">
        <v>11</v>
      </c>
      <c r="G3884" s="1">
        <v>-2459841</v>
      </c>
      <c r="H3884" s="1">
        <v>-489718</v>
      </c>
    </row>
    <row r="3885" spans="1:8" x14ac:dyDescent="0.25">
      <c r="A3885" t="s">
        <v>8</v>
      </c>
      <c r="B3885" t="s">
        <v>9</v>
      </c>
      <c r="C3885">
        <v>242.83</v>
      </c>
      <c r="D3885">
        <f>-2459841 -4897188</f>
        <v>-7357029</v>
      </c>
      <c r="E3885" t="s">
        <v>10</v>
      </c>
      <c r="F3885" t="s">
        <v>11</v>
      </c>
      <c r="G3885" s="1">
        <v>-2459841</v>
      </c>
      <c r="H3885" s="1">
        <v>-4897188</v>
      </c>
    </row>
    <row r="3886" spans="1:8" x14ac:dyDescent="0.25">
      <c r="A3886" t="s">
        <v>8</v>
      </c>
      <c r="B3886" t="s">
        <v>9</v>
      </c>
      <c r="C3886">
        <v>242.84</v>
      </c>
      <c r="D3886">
        <f>-2459847 -4897208</f>
        <v>-7357055</v>
      </c>
      <c r="E3886" t="s">
        <v>10</v>
      </c>
      <c r="F3886" t="s">
        <v>11</v>
      </c>
      <c r="G3886" s="1">
        <v>-2459847</v>
      </c>
      <c r="H3886" s="1">
        <v>-4897208</v>
      </c>
    </row>
    <row r="3887" spans="1:8" x14ac:dyDescent="0.25">
      <c r="A3887" t="s">
        <v>8</v>
      </c>
      <c r="B3887" t="s">
        <v>9</v>
      </c>
      <c r="C3887">
        <v>242.85</v>
      </c>
      <c r="D3887">
        <f>-2459856 -4897224</f>
        <v>-7357080</v>
      </c>
      <c r="E3887" t="s">
        <v>10</v>
      </c>
      <c r="F3887" t="s">
        <v>11</v>
      </c>
      <c r="G3887" s="1">
        <v>-2459856</v>
      </c>
      <c r="H3887" s="1">
        <v>-4897224</v>
      </c>
    </row>
    <row r="3888" spans="1:8" x14ac:dyDescent="0.25">
      <c r="A3888" t="s">
        <v>8</v>
      </c>
      <c r="B3888" t="s">
        <v>9</v>
      </c>
      <c r="C3888">
        <v>242.86</v>
      </c>
      <c r="D3888">
        <f>-2459857 -4897225</f>
        <v>-7357082</v>
      </c>
      <c r="E3888" t="s">
        <v>10</v>
      </c>
      <c r="F3888" t="s">
        <v>11</v>
      </c>
      <c r="G3888" s="1">
        <v>-2459857</v>
      </c>
      <c r="H3888" s="1">
        <v>-4897225</v>
      </c>
    </row>
    <row r="3889" spans="1:8" x14ac:dyDescent="0.25">
      <c r="A3889" t="s">
        <v>8</v>
      </c>
      <c r="B3889" t="s">
        <v>9</v>
      </c>
      <c r="C3889">
        <v>242.87</v>
      </c>
      <c r="D3889">
        <f>-2459869 -4897248</f>
        <v>-7357117</v>
      </c>
      <c r="E3889" t="s">
        <v>10</v>
      </c>
      <c r="F3889" t="s">
        <v>11</v>
      </c>
      <c r="G3889" s="1">
        <v>-2459869</v>
      </c>
      <c r="H3889" s="1">
        <v>-4897248</v>
      </c>
    </row>
    <row r="3890" spans="1:8" x14ac:dyDescent="0.25">
      <c r="A3890" t="s">
        <v>8</v>
      </c>
      <c r="B3890" t="s">
        <v>9</v>
      </c>
      <c r="C3890">
        <v>242.88</v>
      </c>
      <c r="D3890">
        <f>-2459878 -4897262</f>
        <v>-7357140</v>
      </c>
      <c r="E3890" t="s">
        <v>10</v>
      </c>
      <c r="F3890" t="s">
        <v>11</v>
      </c>
      <c r="G3890" s="1">
        <v>-2459878</v>
      </c>
      <c r="H3890" s="1">
        <v>-4897262</v>
      </c>
    </row>
    <row r="3891" spans="1:8" x14ac:dyDescent="0.25">
      <c r="A3891" t="s">
        <v>8</v>
      </c>
      <c r="B3891" t="s">
        <v>9</v>
      </c>
      <c r="C3891">
        <v>242.89</v>
      </c>
      <c r="D3891">
        <f>-245989 -4897277</f>
        <v>-5143266</v>
      </c>
      <c r="E3891" t="s">
        <v>10</v>
      </c>
      <c r="F3891" t="s">
        <v>11</v>
      </c>
      <c r="G3891" s="1">
        <v>-245989</v>
      </c>
      <c r="H3891" s="1">
        <v>-4897277</v>
      </c>
    </row>
    <row r="3892" spans="1:8" x14ac:dyDescent="0.25">
      <c r="A3892" t="s">
        <v>8</v>
      </c>
      <c r="B3892" t="s">
        <v>9</v>
      </c>
      <c r="C3892">
        <v>242.9</v>
      </c>
      <c r="D3892">
        <f>-2459896 -4897283</f>
        <v>-7357179</v>
      </c>
      <c r="E3892" t="s">
        <v>10</v>
      </c>
      <c r="F3892" t="s">
        <v>11</v>
      </c>
      <c r="G3892" s="1">
        <v>-2459896</v>
      </c>
      <c r="H3892" s="1">
        <v>-4897283</v>
      </c>
    </row>
    <row r="3893" spans="1:8" x14ac:dyDescent="0.25">
      <c r="A3893" t="s">
        <v>8</v>
      </c>
      <c r="B3893" t="s">
        <v>9</v>
      </c>
      <c r="C3893">
        <v>242.91</v>
      </c>
      <c r="D3893">
        <f>-2459898 -4897284</f>
        <v>-7357182</v>
      </c>
      <c r="E3893" t="s">
        <v>10</v>
      </c>
      <c r="F3893" t="s">
        <v>11</v>
      </c>
      <c r="G3893" s="1">
        <v>-2459898</v>
      </c>
      <c r="H3893" s="1">
        <v>-4897284</v>
      </c>
    </row>
    <row r="3894" spans="1:8" x14ac:dyDescent="0.25">
      <c r="A3894" t="s">
        <v>8</v>
      </c>
      <c r="B3894" t="s">
        <v>9</v>
      </c>
      <c r="C3894">
        <v>242.92</v>
      </c>
      <c r="D3894">
        <f>-2459905 -489729</f>
        <v>-2949634</v>
      </c>
      <c r="E3894" t="s">
        <v>10</v>
      </c>
      <c r="F3894" t="s">
        <v>11</v>
      </c>
      <c r="G3894" s="1">
        <v>-2459905</v>
      </c>
      <c r="H3894" s="1">
        <v>-489729</v>
      </c>
    </row>
    <row r="3895" spans="1:8" x14ac:dyDescent="0.25">
      <c r="A3895" t="s">
        <v>8</v>
      </c>
      <c r="B3895" t="s">
        <v>9</v>
      </c>
      <c r="C3895">
        <v>242.93</v>
      </c>
      <c r="D3895">
        <f>-2459912 -4897294</f>
        <v>-7357206</v>
      </c>
      <c r="E3895" t="s">
        <v>10</v>
      </c>
      <c r="F3895" t="s">
        <v>11</v>
      </c>
      <c r="G3895" s="1">
        <v>-2459912</v>
      </c>
      <c r="H3895" s="1">
        <v>-4897294</v>
      </c>
    </row>
    <row r="3896" spans="1:8" x14ac:dyDescent="0.25">
      <c r="A3896" t="s">
        <v>8</v>
      </c>
      <c r="B3896" t="s">
        <v>9</v>
      </c>
      <c r="C3896">
        <v>242.94</v>
      </c>
      <c r="D3896">
        <f>-2459916 -4897295</f>
        <v>-7357211</v>
      </c>
      <c r="E3896" t="s">
        <v>10</v>
      </c>
      <c r="F3896" t="s">
        <v>11</v>
      </c>
      <c r="G3896" s="1">
        <v>-2459916</v>
      </c>
      <c r="H3896" s="1">
        <v>-4897295</v>
      </c>
    </row>
    <row r="3897" spans="1:8" x14ac:dyDescent="0.25">
      <c r="A3897" t="s">
        <v>8</v>
      </c>
      <c r="B3897" t="s">
        <v>9</v>
      </c>
      <c r="C3897">
        <v>242.95</v>
      </c>
      <c r="D3897">
        <f>-2459918 -4897296</f>
        <v>-7357214</v>
      </c>
      <c r="E3897" t="s">
        <v>10</v>
      </c>
      <c r="F3897" t="s">
        <v>11</v>
      </c>
      <c r="G3897" s="1">
        <v>-2459918</v>
      </c>
      <c r="H3897" s="1">
        <v>-4897296</v>
      </c>
    </row>
    <row r="3898" spans="1:8" x14ac:dyDescent="0.25">
      <c r="A3898" t="s">
        <v>8</v>
      </c>
      <c r="B3898" t="s">
        <v>9</v>
      </c>
      <c r="C3898">
        <v>242.96</v>
      </c>
      <c r="D3898">
        <f>-2459933 -4897298</f>
        <v>-7357231</v>
      </c>
      <c r="E3898" t="s">
        <v>10</v>
      </c>
      <c r="F3898" t="s">
        <v>11</v>
      </c>
      <c r="G3898" s="1">
        <v>-2459933</v>
      </c>
      <c r="H3898" s="1">
        <v>-4897298</v>
      </c>
    </row>
    <row r="3899" spans="1:8" x14ac:dyDescent="0.25">
      <c r="A3899" t="s">
        <v>8</v>
      </c>
      <c r="B3899" t="s">
        <v>9</v>
      </c>
      <c r="C3899">
        <v>242.97</v>
      </c>
      <c r="D3899">
        <f>-2459947 -4897298</f>
        <v>-7357245</v>
      </c>
      <c r="E3899" t="s">
        <v>10</v>
      </c>
      <c r="F3899" t="s">
        <v>11</v>
      </c>
      <c r="G3899" s="1">
        <v>-2459947</v>
      </c>
      <c r="H3899" s="1">
        <v>-4897298</v>
      </c>
    </row>
    <row r="3900" spans="1:8" x14ac:dyDescent="0.25">
      <c r="A3900" t="s">
        <v>8</v>
      </c>
      <c r="B3900" t="s">
        <v>9</v>
      </c>
      <c r="C3900">
        <v>242.98</v>
      </c>
      <c r="D3900">
        <f>-2459951 -4897297</f>
        <v>-7357248</v>
      </c>
      <c r="E3900" t="s">
        <v>10</v>
      </c>
      <c r="F3900" t="s">
        <v>11</v>
      </c>
      <c r="G3900" s="1">
        <v>-2459951</v>
      </c>
      <c r="H3900" s="1">
        <v>-4897297</v>
      </c>
    </row>
    <row r="3901" spans="1:8" x14ac:dyDescent="0.25">
      <c r="A3901" t="s">
        <v>8</v>
      </c>
      <c r="B3901" t="s">
        <v>9</v>
      </c>
      <c r="C3901">
        <v>242.99</v>
      </c>
      <c r="D3901">
        <f>-2459951 -4897296</f>
        <v>-7357247</v>
      </c>
      <c r="E3901" t="s">
        <v>10</v>
      </c>
      <c r="F3901" t="s">
        <v>11</v>
      </c>
      <c r="G3901" s="1">
        <v>-2459951</v>
      </c>
      <c r="H3901" s="1">
        <v>-4897296</v>
      </c>
    </row>
    <row r="3902" spans="1:8" x14ac:dyDescent="0.25">
      <c r="A3902" t="s">
        <v>8</v>
      </c>
      <c r="B3902" t="s">
        <v>9</v>
      </c>
      <c r="C3902">
        <v>243</v>
      </c>
      <c r="D3902">
        <f>-2459955 -4897294</f>
        <v>-7357249</v>
      </c>
      <c r="E3902" t="s">
        <v>10</v>
      </c>
      <c r="F3902" t="s">
        <v>11</v>
      </c>
      <c r="G3902" s="1">
        <v>-2459955</v>
      </c>
      <c r="H3902" s="1">
        <v>-4897294</v>
      </c>
    </row>
    <row r="3903" spans="1:8" x14ac:dyDescent="0.25">
      <c r="A3903" t="s">
        <v>8</v>
      </c>
      <c r="B3903" t="s">
        <v>9</v>
      </c>
      <c r="C3903">
        <v>243.01</v>
      </c>
      <c r="D3903">
        <f>-2459962 -4897281</f>
        <v>-7357243</v>
      </c>
      <c r="E3903" t="s">
        <v>10</v>
      </c>
      <c r="F3903" t="s">
        <v>11</v>
      </c>
      <c r="G3903" s="1">
        <v>-2459962</v>
      </c>
      <c r="H3903" s="1">
        <v>-4897281</v>
      </c>
    </row>
    <row r="3904" spans="1:8" x14ac:dyDescent="0.25">
      <c r="A3904" t="s">
        <v>8</v>
      </c>
      <c r="B3904" t="s">
        <v>9</v>
      </c>
      <c r="C3904">
        <v>243.02</v>
      </c>
      <c r="D3904">
        <f>-2459972 -489727</f>
        <v>-2949699</v>
      </c>
      <c r="E3904" t="s">
        <v>10</v>
      </c>
      <c r="F3904" t="s">
        <v>11</v>
      </c>
      <c r="G3904" s="1">
        <v>-2459972</v>
      </c>
      <c r="H3904" s="1">
        <v>-489727</v>
      </c>
    </row>
    <row r="3905" spans="1:8" x14ac:dyDescent="0.25">
      <c r="A3905" t="s">
        <v>8</v>
      </c>
      <c r="B3905" t="s">
        <v>9</v>
      </c>
      <c r="C3905">
        <v>243.03</v>
      </c>
      <c r="D3905">
        <f>-2459973 -489727</f>
        <v>-2949700</v>
      </c>
      <c r="E3905" t="s">
        <v>10</v>
      </c>
      <c r="F3905" t="s">
        <v>11</v>
      </c>
      <c r="G3905" s="1">
        <v>-2459973</v>
      </c>
      <c r="H3905" s="1">
        <v>-489727</v>
      </c>
    </row>
    <row r="3906" spans="1:8" x14ac:dyDescent="0.25">
      <c r="A3906" t="s">
        <v>8</v>
      </c>
      <c r="B3906" t="s">
        <v>9</v>
      </c>
      <c r="C3906">
        <v>243.04</v>
      </c>
      <c r="D3906">
        <f>-2459976 -4897269</f>
        <v>-7357245</v>
      </c>
      <c r="E3906" t="s">
        <v>10</v>
      </c>
      <c r="F3906" t="s">
        <v>11</v>
      </c>
      <c r="G3906" s="1">
        <v>-2459976</v>
      </c>
      <c r="H3906" s="1">
        <v>-4897269</v>
      </c>
    </row>
    <row r="3907" spans="1:8" x14ac:dyDescent="0.25">
      <c r="A3907" t="s">
        <v>8</v>
      </c>
      <c r="B3907" t="s">
        <v>9</v>
      </c>
      <c r="C3907">
        <v>243.05</v>
      </c>
      <c r="D3907">
        <f>-2459976 -4897268</f>
        <v>-7357244</v>
      </c>
      <c r="E3907" t="s">
        <v>10</v>
      </c>
      <c r="F3907" t="s">
        <v>11</v>
      </c>
      <c r="G3907" s="1">
        <v>-2459976</v>
      </c>
      <c r="H3907" s="1">
        <v>-4897268</v>
      </c>
    </row>
    <row r="3908" spans="1:8" x14ac:dyDescent="0.25">
      <c r="A3908" t="s">
        <v>8</v>
      </c>
      <c r="B3908" t="s">
        <v>9</v>
      </c>
      <c r="C3908">
        <v>243.06</v>
      </c>
      <c r="D3908">
        <f>-2459981 -4897267</f>
        <v>-7357248</v>
      </c>
      <c r="E3908" t="s">
        <v>10</v>
      </c>
      <c r="F3908" t="s">
        <v>11</v>
      </c>
      <c r="G3908" s="1">
        <v>-2459981</v>
      </c>
      <c r="H3908" s="1">
        <v>-4897267</v>
      </c>
    </row>
    <row r="3909" spans="1:8" x14ac:dyDescent="0.25">
      <c r="A3909" t="s">
        <v>8</v>
      </c>
      <c r="B3909" t="s">
        <v>9</v>
      </c>
      <c r="C3909">
        <v>243.07</v>
      </c>
      <c r="D3909">
        <f>-2459984 -4897267</f>
        <v>-7357251</v>
      </c>
      <c r="E3909" t="s">
        <v>10</v>
      </c>
      <c r="F3909" t="s">
        <v>11</v>
      </c>
      <c r="G3909" s="1">
        <v>-2459984</v>
      </c>
      <c r="H3909" s="1">
        <v>-4897267</v>
      </c>
    </row>
    <row r="3910" spans="1:8" x14ac:dyDescent="0.25">
      <c r="A3910" t="s">
        <v>8</v>
      </c>
      <c r="B3910" t="s">
        <v>9</v>
      </c>
      <c r="C3910">
        <v>243.08</v>
      </c>
      <c r="D3910">
        <f>-2459988 -4897266</f>
        <v>-7357254</v>
      </c>
      <c r="E3910" t="s">
        <v>10</v>
      </c>
      <c r="F3910" t="s">
        <v>11</v>
      </c>
      <c r="G3910" s="1">
        <v>-2459988</v>
      </c>
      <c r="H3910" s="1">
        <v>-4897266</v>
      </c>
    </row>
    <row r="3911" spans="1:8" x14ac:dyDescent="0.25">
      <c r="A3911" t="s">
        <v>8</v>
      </c>
      <c r="B3911" t="s">
        <v>9</v>
      </c>
      <c r="C3911">
        <v>243.09</v>
      </c>
      <c r="D3911">
        <f>-2459992 -4897266</f>
        <v>-7357258</v>
      </c>
      <c r="E3911" t="s">
        <v>10</v>
      </c>
      <c r="F3911" t="s">
        <v>11</v>
      </c>
      <c r="G3911" s="1">
        <v>-2459992</v>
      </c>
      <c r="H3911" s="1">
        <v>-4897266</v>
      </c>
    </row>
    <row r="3912" spans="1:8" x14ac:dyDescent="0.25">
      <c r="A3912" t="s">
        <v>8</v>
      </c>
      <c r="B3912" t="s">
        <v>9</v>
      </c>
      <c r="C3912">
        <v>243.1</v>
      </c>
      <c r="D3912">
        <f>-2459993 -4897267</f>
        <v>-7357260</v>
      </c>
      <c r="E3912" t="s">
        <v>10</v>
      </c>
      <c r="F3912" t="s">
        <v>11</v>
      </c>
      <c r="G3912" s="1">
        <v>-2459993</v>
      </c>
      <c r="H3912" s="1">
        <v>-4897267</v>
      </c>
    </row>
    <row r="3913" spans="1:8" x14ac:dyDescent="0.25">
      <c r="A3913" t="s">
        <v>8</v>
      </c>
      <c r="B3913" t="s">
        <v>9</v>
      </c>
      <c r="C3913">
        <v>243.11</v>
      </c>
      <c r="D3913">
        <f>-2459995 -4897267</f>
        <v>-7357262</v>
      </c>
      <c r="E3913" t="s">
        <v>10</v>
      </c>
      <c r="F3913" t="s">
        <v>11</v>
      </c>
      <c r="G3913" s="1">
        <v>-2459995</v>
      </c>
      <c r="H3913" s="1">
        <v>-4897267</v>
      </c>
    </row>
    <row r="3914" spans="1:8" x14ac:dyDescent="0.25">
      <c r="A3914" t="s">
        <v>8</v>
      </c>
      <c r="B3914" t="s">
        <v>9</v>
      </c>
      <c r="C3914">
        <v>243.12</v>
      </c>
      <c r="D3914">
        <f>-2459999 -489727</f>
        <v>-2949726</v>
      </c>
      <c r="E3914" t="s">
        <v>10</v>
      </c>
      <c r="F3914" t="s">
        <v>11</v>
      </c>
      <c r="G3914" s="1">
        <v>-2459999</v>
      </c>
      <c r="H3914" s="1">
        <v>-489727</v>
      </c>
    </row>
    <row r="3915" spans="1:8" x14ac:dyDescent="0.25">
      <c r="A3915" t="s">
        <v>8</v>
      </c>
      <c r="B3915" t="s">
        <v>9</v>
      </c>
      <c r="C3915">
        <v>243.13</v>
      </c>
      <c r="D3915">
        <f>-246004 -4897308</f>
        <v>-5143312</v>
      </c>
      <c r="E3915" t="s">
        <v>10</v>
      </c>
      <c r="F3915" t="s">
        <v>11</v>
      </c>
      <c r="G3915" s="1">
        <v>-246004</v>
      </c>
      <c r="H3915" s="1">
        <v>-4897308</v>
      </c>
    </row>
    <row r="3916" spans="1:8" x14ac:dyDescent="0.25">
      <c r="A3916" t="s">
        <v>8</v>
      </c>
      <c r="B3916" t="s">
        <v>9</v>
      </c>
      <c r="C3916">
        <v>243.14</v>
      </c>
      <c r="D3916">
        <f>-2460051 -4897312</f>
        <v>-7357363</v>
      </c>
      <c r="E3916" t="s">
        <v>10</v>
      </c>
      <c r="F3916" t="s">
        <v>11</v>
      </c>
      <c r="G3916" s="1">
        <v>-2460051</v>
      </c>
      <c r="H3916" s="1">
        <v>-4897312</v>
      </c>
    </row>
    <row r="3917" spans="1:8" x14ac:dyDescent="0.25">
      <c r="A3917" t="s">
        <v>8</v>
      </c>
      <c r="B3917" t="s">
        <v>9</v>
      </c>
      <c r="C3917">
        <v>243.15</v>
      </c>
      <c r="D3917">
        <f>-2460061 -4897312</f>
        <v>-7357373</v>
      </c>
      <c r="E3917" t="s">
        <v>10</v>
      </c>
      <c r="F3917" t="s">
        <v>11</v>
      </c>
      <c r="G3917" s="1">
        <v>-2460061</v>
      </c>
      <c r="H3917" s="1">
        <v>-4897312</v>
      </c>
    </row>
    <row r="3918" spans="1:8" x14ac:dyDescent="0.25">
      <c r="A3918" t="s">
        <v>8</v>
      </c>
      <c r="B3918" t="s">
        <v>9</v>
      </c>
      <c r="C3918">
        <v>243.16</v>
      </c>
      <c r="D3918">
        <f>-2460068 -489731</f>
        <v>-2949799</v>
      </c>
      <c r="E3918" t="s">
        <v>10</v>
      </c>
      <c r="F3918" t="s">
        <v>11</v>
      </c>
      <c r="G3918" s="1">
        <v>-2460068</v>
      </c>
      <c r="H3918" s="1">
        <v>-489731</v>
      </c>
    </row>
    <row r="3919" spans="1:8" x14ac:dyDescent="0.25">
      <c r="A3919" t="s">
        <v>8</v>
      </c>
      <c r="B3919" t="s">
        <v>9</v>
      </c>
      <c r="C3919">
        <v>243.17</v>
      </c>
      <c r="D3919">
        <f>-2460069 -489731</f>
        <v>-2949800</v>
      </c>
      <c r="E3919" t="s">
        <v>10</v>
      </c>
      <c r="F3919" t="s">
        <v>11</v>
      </c>
      <c r="G3919" s="1">
        <v>-2460069</v>
      </c>
      <c r="H3919" s="1">
        <v>-489731</v>
      </c>
    </row>
    <row r="3920" spans="1:8" x14ac:dyDescent="0.25">
      <c r="A3920" t="s">
        <v>8</v>
      </c>
      <c r="B3920" t="s">
        <v>9</v>
      </c>
      <c r="C3920">
        <v>243.18</v>
      </c>
      <c r="D3920">
        <f>-2460079 -4897306</f>
        <v>-7357385</v>
      </c>
      <c r="E3920" t="s">
        <v>10</v>
      </c>
      <c r="F3920" t="s">
        <v>11</v>
      </c>
      <c r="G3920" s="1">
        <v>-2460079</v>
      </c>
      <c r="H3920" s="1">
        <v>-4897306</v>
      </c>
    </row>
    <row r="3921" spans="1:8" x14ac:dyDescent="0.25">
      <c r="A3921" t="s">
        <v>8</v>
      </c>
      <c r="B3921" t="s">
        <v>9</v>
      </c>
      <c r="C3921">
        <v>243.19</v>
      </c>
      <c r="D3921">
        <f>-24601 -4897302</f>
        <v>-4921903</v>
      </c>
      <c r="E3921" t="s">
        <v>10</v>
      </c>
      <c r="F3921" t="s">
        <v>11</v>
      </c>
      <c r="G3921" s="1">
        <v>-24601</v>
      </c>
      <c r="H3921" s="1">
        <v>-4897302</v>
      </c>
    </row>
    <row r="3922" spans="1:8" x14ac:dyDescent="0.25">
      <c r="A3922" t="s">
        <v>8</v>
      </c>
      <c r="B3922" t="s">
        <v>9</v>
      </c>
      <c r="C3922">
        <v>243.2</v>
      </c>
      <c r="D3922">
        <f>-2460102 -4897301</f>
        <v>-7357403</v>
      </c>
      <c r="E3922" t="s">
        <v>10</v>
      </c>
      <c r="F3922" t="s">
        <v>11</v>
      </c>
      <c r="G3922" s="1">
        <v>-2460102</v>
      </c>
      <c r="H3922" s="1">
        <v>-4897301</v>
      </c>
    </row>
    <row r="3923" spans="1:8" x14ac:dyDescent="0.25">
      <c r="A3923" t="s">
        <v>8</v>
      </c>
      <c r="B3923" t="s">
        <v>9</v>
      </c>
      <c r="C3923">
        <v>243.21</v>
      </c>
      <c r="D3923">
        <f>-2460123 -4897299</f>
        <v>-7357422</v>
      </c>
      <c r="E3923" t="s">
        <v>10</v>
      </c>
      <c r="F3923" t="s">
        <v>11</v>
      </c>
      <c r="G3923" s="1">
        <v>-2460123</v>
      </c>
      <c r="H3923" s="1">
        <v>-4897299</v>
      </c>
    </row>
    <row r="3924" spans="1:8" x14ac:dyDescent="0.25">
      <c r="A3924" t="s">
        <v>8</v>
      </c>
      <c r="B3924" t="s">
        <v>9</v>
      </c>
      <c r="C3924">
        <v>243.22</v>
      </c>
      <c r="D3924">
        <f>-246014 -48973</f>
        <v>-294987</v>
      </c>
      <c r="E3924" t="s">
        <v>10</v>
      </c>
      <c r="F3924" t="s">
        <v>11</v>
      </c>
      <c r="G3924" s="1">
        <v>-246014</v>
      </c>
      <c r="H3924" s="1">
        <v>-48973</v>
      </c>
    </row>
    <row r="3925" spans="1:8" x14ac:dyDescent="0.25">
      <c r="A3925" t="s">
        <v>8</v>
      </c>
      <c r="B3925" t="s">
        <v>9</v>
      </c>
      <c r="C3925">
        <v>243.23</v>
      </c>
      <c r="D3925">
        <f>-2460165 -4897305</f>
        <v>-7357470</v>
      </c>
      <c r="E3925" t="s">
        <v>10</v>
      </c>
      <c r="F3925" t="s">
        <v>11</v>
      </c>
      <c r="G3925" s="1">
        <v>-2460165</v>
      </c>
      <c r="H3925" s="1">
        <v>-4897305</v>
      </c>
    </row>
    <row r="3926" spans="1:8" x14ac:dyDescent="0.25">
      <c r="A3926" t="s">
        <v>8</v>
      </c>
      <c r="B3926" t="s">
        <v>9</v>
      </c>
      <c r="C3926">
        <v>243.24</v>
      </c>
      <c r="D3926">
        <f>-2460183 -489731</f>
        <v>-2949914</v>
      </c>
      <c r="E3926" t="s">
        <v>10</v>
      </c>
      <c r="F3926" t="s">
        <v>11</v>
      </c>
      <c r="G3926" s="1">
        <v>-2460183</v>
      </c>
      <c r="H3926" s="1">
        <v>-489731</v>
      </c>
    </row>
    <row r="3927" spans="1:8" x14ac:dyDescent="0.25">
      <c r="A3927" t="s">
        <v>8</v>
      </c>
      <c r="B3927" t="s">
        <v>9</v>
      </c>
      <c r="C3927">
        <v>243.25</v>
      </c>
      <c r="D3927">
        <f>-2460187 -489731</f>
        <v>-2949918</v>
      </c>
      <c r="E3927" t="s">
        <v>10</v>
      </c>
      <c r="F3927" t="s">
        <v>11</v>
      </c>
      <c r="G3927" s="1">
        <v>-2460187</v>
      </c>
      <c r="H3927" s="1">
        <v>-489731</v>
      </c>
    </row>
    <row r="3928" spans="1:8" x14ac:dyDescent="0.25">
      <c r="A3928" t="s">
        <v>8</v>
      </c>
      <c r="B3928" t="s">
        <v>9</v>
      </c>
      <c r="C3928">
        <v>243.26</v>
      </c>
      <c r="D3928">
        <f>-246019 -4897309</f>
        <v>-5143328</v>
      </c>
      <c r="E3928" t="s">
        <v>10</v>
      </c>
      <c r="F3928" t="s">
        <v>11</v>
      </c>
      <c r="G3928" s="1">
        <v>-246019</v>
      </c>
      <c r="H3928" s="1">
        <v>-4897309</v>
      </c>
    </row>
    <row r="3929" spans="1:8" x14ac:dyDescent="0.25">
      <c r="A3929" t="s">
        <v>8</v>
      </c>
      <c r="B3929" t="s">
        <v>9</v>
      </c>
      <c r="C3929">
        <v>243.27</v>
      </c>
      <c r="D3929">
        <f>-2460191 -4897308</f>
        <v>-7357499</v>
      </c>
      <c r="E3929" t="s">
        <v>10</v>
      </c>
      <c r="F3929" t="s">
        <v>11</v>
      </c>
      <c r="G3929" s="1">
        <v>-2460191</v>
      </c>
      <c r="H3929" s="1">
        <v>-4897308</v>
      </c>
    </row>
    <row r="3930" spans="1:8" x14ac:dyDescent="0.25">
      <c r="A3930" t="s">
        <v>8</v>
      </c>
      <c r="B3930" t="s">
        <v>9</v>
      </c>
      <c r="C3930">
        <v>243.28</v>
      </c>
      <c r="D3930">
        <f>-2460193 -4897308</f>
        <v>-7357501</v>
      </c>
      <c r="E3930" t="s">
        <v>10</v>
      </c>
      <c r="F3930" t="s">
        <v>11</v>
      </c>
      <c r="G3930" s="1">
        <v>-2460193</v>
      </c>
      <c r="H3930" s="1">
        <v>-4897308</v>
      </c>
    </row>
    <row r="3931" spans="1:8" x14ac:dyDescent="0.25">
      <c r="A3931" t="s">
        <v>8</v>
      </c>
      <c r="B3931" t="s">
        <v>9</v>
      </c>
      <c r="C3931">
        <v>243.29</v>
      </c>
      <c r="D3931">
        <f>-2460194 -4897306</f>
        <v>-7357500</v>
      </c>
      <c r="E3931" t="s">
        <v>10</v>
      </c>
      <c r="F3931" t="s">
        <v>11</v>
      </c>
      <c r="G3931" s="1">
        <v>-2460194</v>
      </c>
      <c r="H3931" s="1">
        <v>-4897306</v>
      </c>
    </row>
    <row r="3932" spans="1:8" x14ac:dyDescent="0.25">
      <c r="A3932" t="s">
        <v>8</v>
      </c>
      <c r="B3932" t="s">
        <v>9</v>
      </c>
      <c r="C3932">
        <v>243.3</v>
      </c>
      <c r="D3932">
        <f>-2460197 -4897304</f>
        <v>-7357501</v>
      </c>
      <c r="E3932" t="s">
        <v>10</v>
      </c>
      <c r="F3932" t="s">
        <v>11</v>
      </c>
      <c r="G3932" s="1">
        <v>-2460197</v>
      </c>
      <c r="H3932" s="1">
        <v>-4897304</v>
      </c>
    </row>
    <row r="3933" spans="1:8" x14ac:dyDescent="0.25">
      <c r="A3933" t="s">
        <v>8</v>
      </c>
      <c r="B3933" t="s">
        <v>9</v>
      </c>
      <c r="C3933">
        <v>243.31</v>
      </c>
      <c r="D3933">
        <f>-24602 -48973</f>
        <v>-73575</v>
      </c>
      <c r="E3933" t="s">
        <v>10</v>
      </c>
      <c r="F3933" t="s">
        <v>11</v>
      </c>
      <c r="G3933" s="1">
        <v>-24602</v>
      </c>
      <c r="H3933" s="1">
        <v>-48973</v>
      </c>
    </row>
    <row r="3934" spans="1:8" x14ac:dyDescent="0.25">
      <c r="A3934" t="s">
        <v>8</v>
      </c>
      <c r="B3934" t="s">
        <v>9</v>
      </c>
      <c r="C3934">
        <v>243.32</v>
      </c>
      <c r="D3934">
        <f>-2460215 -4897268</f>
        <v>-7357483</v>
      </c>
      <c r="E3934" t="s">
        <v>10</v>
      </c>
      <c r="F3934" t="s">
        <v>11</v>
      </c>
      <c r="G3934" s="1">
        <v>-2460215</v>
      </c>
      <c r="H3934" s="1">
        <v>-4897268</v>
      </c>
    </row>
    <row r="3935" spans="1:8" x14ac:dyDescent="0.25">
      <c r="A3935" t="s">
        <v>8</v>
      </c>
      <c r="B3935" t="s">
        <v>9</v>
      </c>
      <c r="C3935">
        <v>243.33</v>
      </c>
      <c r="D3935">
        <f>-2460235 -4897235</f>
        <v>-7357470</v>
      </c>
      <c r="E3935" t="s">
        <v>10</v>
      </c>
      <c r="F3935" t="s">
        <v>11</v>
      </c>
      <c r="G3935" s="1">
        <v>-2460235</v>
      </c>
      <c r="H3935" s="1">
        <v>-4897235</v>
      </c>
    </row>
    <row r="3936" spans="1:8" x14ac:dyDescent="0.25">
      <c r="A3936" t="s">
        <v>8</v>
      </c>
      <c r="B3936" t="s">
        <v>9</v>
      </c>
      <c r="C3936">
        <v>243.34</v>
      </c>
      <c r="D3936">
        <f>-246025 -4897204</f>
        <v>-5143229</v>
      </c>
      <c r="E3936" t="s">
        <v>10</v>
      </c>
      <c r="F3936" t="s">
        <v>11</v>
      </c>
      <c r="G3936" s="1">
        <v>-246025</v>
      </c>
      <c r="H3936" s="1">
        <v>-4897204</v>
      </c>
    </row>
    <row r="3937" spans="1:8" x14ac:dyDescent="0.25">
      <c r="A3937" t="s">
        <v>8</v>
      </c>
      <c r="B3937" t="s">
        <v>9</v>
      </c>
      <c r="C3937">
        <v>243.35</v>
      </c>
      <c r="D3937">
        <f>-2460258 -4897193</f>
        <v>-7357451</v>
      </c>
      <c r="E3937" t="s">
        <v>10</v>
      </c>
      <c r="F3937" t="s">
        <v>11</v>
      </c>
      <c r="G3937" s="1">
        <v>-2460258</v>
      </c>
      <c r="H3937" s="1">
        <v>-4897193</v>
      </c>
    </row>
    <row r="3938" spans="1:8" x14ac:dyDescent="0.25">
      <c r="A3938" t="s">
        <v>8</v>
      </c>
      <c r="B3938" t="s">
        <v>9</v>
      </c>
      <c r="C3938">
        <v>243.36</v>
      </c>
      <c r="D3938">
        <f>-246026 -4897191</f>
        <v>-5143217</v>
      </c>
      <c r="E3938" t="s">
        <v>10</v>
      </c>
      <c r="F3938" t="s">
        <v>11</v>
      </c>
      <c r="G3938" s="1">
        <v>-246026</v>
      </c>
      <c r="H3938" s="1">
        <v>-4897191</v>
      </c>
    </row>
    <row r="3939" spans="1:8" x14ac:dyDescent="0.25">
      <c r="A3939" t="s">
        <v>8</v>
      </c>
      <c r="B3939" t="s">
        <v>9</v>
      </c>
      <c r="C3939">
        <v>243.37</v>
      </c>
      <c r="D3939">
        <f>-2460261 -4897189</f>
        <v>-7357450</v>
      </c>
      <c r="E3939" t="s">
        <v>10</v>
      </c>
      <c r="F3939" t="s">
        <v>11</v>
      </c>
      <c r="G3939" s="1">
        <v>-2460261</v>
      </c>
      <c r="H3939" s="1">
        <v>-4897189</v>
      </c>
    </row>
    <row r="3940" spans="1:8" x14ac:dyDescent="0.25">
      <c r="A3940" t="s">
        <v>8</v>
      </c>
      <c r="B3940" t="s">
        <v>9</v>
      </c>
      <c r="C3940">
        <v>243.38</v>
      </c>
      <c r="D3940">
        <f>-2460266 -4897184</f>
        <v>-7357450</v>
      </c>
      <c r="E3940" t="s">
        <v>10</v>
      </c>
      <c r="F3940" t="s">
        <v>11</v>
      </c>
      <c r="G3940" s="1">
        <v>-2460266</v>
      </c>
      <c r="H3940" s="1">
        <v>-4897184</v>
      </c>
    </row>
    <row r="3941" spans="1:8" x14ac:dyDescent="0.25">
      <c r="A3941" t="s">
        <v>8</v>
      </c>
      <c r="B3941" t="s">
        <v>9</v>
      </c>
      <c r="C3941">
        <v>243.39</v>
      </c>
      <c r="D3941">
        <f>-2460272 -489718</f>
        <v>-2949990</v>
      </c>
      <c r="E3941" t="s">
        <v>10</v>
      </c>
      <c r="F3941" t="s">
        <v>11</v>
      </c>
      <c r="G3941" s="1">
        <v>-2460272</v>
      </c>
      <c r="H3941" s="1">
        <v>-489718</v>
      </c>
    </row>
    <row r="3942" spans="1:8" x14ac:dyDescent="0.25">
      <c r="A3942" t="s">
        <v>8</v>
      </c>
      <c r="B3942" t="s">
        <v>9</v>
      </c>
      <c r="C3942">
        <v>243.4</v>
      </c>
      <c r="D3942">
        <f>-2460278 -4897177</f>
        <v>-7357455</v>
      </c>
      <c r="E3942" t="s">
        <v>10</v>
      </c>
      <c r="F3942" t="s">
        <v>11</v>
      </c>
      <c r="G3942" s="1">
        <v>-2460278</v>
      </c>
      <c r="H3942" s="1">
        <v>-4897177</v>
      </c>
    </row>
    <row r="3943" spans="1:8" x14ac:dyDescent="0.25">
      <c r="A3943" t="s">
        <v>8</v>
      </c>
      <c r="B3943" t="s">
        <v>9</v>
      </c>
      <c r="C3943">
        <v>243.41</v>
      </c>
      <c r="D3943">
        <f>-2460297 -4897173</f>
        <v>-7357470</v>
      </c>
      <c r="E3943" t="s">
        <v>10</v>
      </c>
      <c r="F3943" t="s">
        <v>11</v>
      </c>
      <c r="G3943" s="1">
        <v>-2460297</v>
      </c>
      <c r="H3943" s="1">
        <v>-4897173</v>
      </c>
    </row>
    <row r="3944" spans="1:8" x14ac:dyDescent="0.25">
      <c r="A3944" t="s">
        <v>8</v>
      </c>
      <c r="B3944" t="s">
        <v>9</v>
      </c>
      <c r="C3944">
        <v>243.42</v>
      </c>
      <c r="D3944">
        <f>-2460303 -4897173</f>
        <v>-7357476</v>
      </c>
      <c r="E3944" t="s">
        <v>10</v>
      </c>
      <c r="F3944" t="s">
        <v>11</v>
      </c>
      <c r="G3944" s="1">
        <v>-2460303</v>
      </c>
      <c r="H3944" s="1">
        <v>-4897173</v>
      </c>
    </row>
    <row r="3945" spans="1:8" x14ac:dyDescent="0.25">
      <c r="A3945" t="s">
        <v>8</v>
      </c>
      <c r="B3945" t="s">
        <v>9</v>
      </c>
      <c r="C3945">
        <v>243.43</v>
      </c>
      <c r="D3945">
        <f>-2460305 -4897174</f>
        <v>-7357479</v>
      </c>
      <c r="E3945" t="s">
        <v>10</v>
      </c>
      <c r="F3945" t="s">
        <v>11</v>
      </c>
      <c r="G3945" s="1">
        <v>-2460305</v>
      </c>
      <c r="H3945" s="1">
        <v>-4897174</v>
      </c>
    </row>
    <row r="3946" spans="1:8" x14ac:dyDescent="0.25">
      <c r="A3946" t="s">
        <v>8</v>
      </c>
      <c r="B3946" t="s">
        <v>9</v>
      </c>
      <c r="C3946">
        <v>243.44</v>
      </c>
      <c r="D3946">
        <f>-2460306 -4897175</f>
        <v>-7357481</v>
      </c>
      <c r="E3946" t="s">
        <v>10</v>
      </c>
      <c r="F3946" t="s">
        <v>11</v>
      </c>
      <c r="G3946" s="1">
        <v>-2460306</v>
      </c>
      <c r="H3946" s="1">
        <v>-4897175</v>
      </c>
    </row>
    <row r="3947" spans="1:8" x14ac:dyDescent="0.25">
      <c r="A3947" t="s">
        <v>8</v>
      </c>
      <c r="B3947" t="s">
        <v>9</v>
      </c>
      <c r="C3947">
        <v>243.45</v>
      </c>
      <c r="D3947">
        <f>-2460308 -4897176</f>
        <v>-7357484</v>
      </c>
      <c r="E3947" t="s">
        <v>10</v>
      </c>
      <c r="F3947" t="s">
        <v>11</v>
      </c>
      <c r="G3947" s="1">
        <v>-2460308</v>
      </c>
      <c r="H3947" s="1">
        <v>-4897176</v>
      </c>
    </row>
    <row r="3948" spans="1:8" x14ac:dyDescent="0.25">
      <c r="A3948" t="s">
        <v>8</v>
      </c>
      <c r="B3948" t="s">
        <v>9</v>
      </c>
      <c r="C3948">
        <v>243.46</v>
      </c>
      <c r="D3948">
        <f>-2460308 -4897177</f>
        <v>-7357485</v>
      </c>
      <c r="E3948" t="s">
        <v>10</v>
      </c>
      <c r="F3948" t="s">
        <v>11</v>
      </c>
      <c r="G3948" s="1">
        <v>-2460308</v>
      </c>
      <c r="H3948" s="1">
        <v>-4897177</v>
      </c>
    </row>
    <row r="3949" spans="1:8" x14ac:dyDescent="0.25">
      <c r="A3949" t="s">
        <v>8</v>
      </c>
      <c r="B3949" t="s">
        <v>9</v>
      </c>
      <c r="C3949">
        <v>243.47</v>
      </c>
      <c r="D3949">
        <f>-2460316 -4897185</f>
        <v>-7357501</v>
      </c>
      <c r="E3949" t="s">
        <v>10</v>
      </c>
      <c r="F3949" t="s">
        <v>11</v>
      </c>
      <c r="G3949" s="1">
        <v>-2460316</v>
      </c>
      <c r="H3949" s="1">
        <v>-4897185</v>
      </c>
    </row>
    <row r="3950" spans="1:8" x14ac:dyDescent="0.25">
      <c r="A3950" t="s">
        <v>8</v>
      </c>
      <c r="B3950" t="s">
        <v>9</v>
      </c>
      <c r="C3950">
        <v>243.48</v>
      </c>
      <c r="D3950">
        <f>-2460326 -48972</f>
        <v>-2509298</v>
      </c>
      <c r="E3950" t="s">
        <v>10</v>
      </c>
      <c r="F3950" t="s">
        <v>11</v>
      </c>
      <c r="G3950" s="1">
        <v>-2460326</v>
      </c>
      <c r="H3950" s="1">
        <v>-48972</v>
      </c>
    </row>
    <row r="3951" spans="1:8" x14ac:dyDescent="0.25">
      <c r="A3951" t="s">
        <v>8</v>
      </c>
      <c r="B3951" t="s">
        <v>9</v>
      </c>
      <c r="C3951">
        <v>243.49</v>
      </c>
      <c r="D3951">
        <f>-2460343 -4897232</f>
        <v>-7357575</v>
      </c>
      <c r="E3951" t="s">
        <v>10</v>
      </c>
      <c r="F3951" t="s">
        <v>11</v>
      </c>
      <c r="G3951" s="1">
        <v>-2460343</v>
      </c>
      <c r="H3951" s="1">
        <v>-4897232</v>
      </c>
    </row>
    <row r="3952" spans="1:8" x14ac:dyDescent="0.25">
      <c r="A3952" t="s">
        <v>8</v>
      </c>
      <c r="B3952" t="s">
        <v>9</v>
      </c>
      <c r="C3952">
        <v>243.5</v>
      </c>
      <c r="D3952">
        <f>-2460348 -4897244</f>
        <v>-7357592</v>
      </c>
      <c r="E3952" t="s">
        <v>10</v>
      </c>
      <c r="F3952" t="s">
        <v>11</v>
      </c>
      <c r="G3952" s="1">
        <v>-2460348</v>
      </c>
      <c r="H3952" s="1">
        <v>-4897244</v>
      </c>
    </row>
    <row r="3953" spans="1:8" x14ac:dyDescent="0.25">
      <c r="A3953" t="s">
        <v>8</v>
      </c>
      <c r="B3953" t="s">
        <v>9</v>
      </c>
      <c r="C3953">
        <v>243.51</v>
      </c>
      <c r="D3953">
        <f>-2460351 -4897254</f>
        <v>-7357605</v>
      </c>
      <c r="E3953" t="s">
        <v>10</v>
      </c>
      <c r="F3953" t="s">
        <v>11</v>
      </c>
      <c r="G3953" s="1">
        <v>-2460351</v>
      </c>
      <c r="H3953" s="1">
        <v>-4897254</v>
      </c>
    </row>
    <row r="3954" spans="1:8" x14ac:dyDescent="0.25">
      <c r="A3954" t="s">
        <v>8</v>
      </c>
      <c r="B3954" t="s">
        <v>9</v>
      </c>
      <c r="C3954">
        <v>243.52</v>
      </c>
      <c r="D3954">
        <f>-2460352 -4897261</f>
        <v>-7357613</v>
      </c>
      <c r="E3954" t="s">
        <v>10</v>
      </c>
      <c r="F3954" t="s">
        <v>11</v>
      </c>
      <c r="G3954" s="1">
        <v>-2460352</v>
      </c>
      <c r="H3954" s="1">
        <v>-4897261</v>
      </c>
    </row>
    <row r="3955" spans="1:8" x14ac:dyDescent="0.25">
      <c r="A3955" t="s">
        <v>8</v>
      </c>
      <c r="B3955" t="s">
        <v>9</v>
      </c>
      <c r="C3955">
        <v>243.53</v>
      </c>
      <c r="D3955">
        <f>-2460352 -4897277</f>
        <v>-7357629</v>
      </c>
      <c r="E3955" t="s">
        <v>10</v>
      </c>
      <c r="F3955" t="s">
        <v>11</v>
      </c>
      <c r="G3955" s="1">
        <v>-2460352</v>
      </c>
      <c r="H3955" s="1">
        <v>-4897277</v>
      </c>
    </row>
    <row r="3956" spans="1:8" x14ac:dyDescent="0.25">
      <c r="A3956" t="s">
        <v>8</v>
      </c>
      <c r="B3956" t="s">
        <v>9</v>
      </c>
      <c r="C3956">
        <v>243.54</v>
      </c>
      <c r="D3956">
        <f>-2460351 -4897278</f>
        <v>-7357629</v>
      </c>
      <c r="E3956" t="s">
        <v>10</v>
      </c>
      <c r="F3956" t="s">
        <v>11</v>
      </c>
      <c r="G3956" s="1">
        <v>-2460351</v>
      </c>
      <c r="H3956" s="1">
        <v>-4897278</v>
      </c>
    </row>
    <row r="3957" spans="1:8" x14ac:dyDescent="0.25">
      <c r="A3957" t="s">
        <v>8</v>
      </c>
      <c r="B3957" t="s">
        <v>9</v>
      </c>
      <c r="C3957">
        <v>243.55</v>
      </c>
      <c r="D3957">
        <f>-2460342 -48973</f>
        <v>-2509315</v>
      </c>
      <c r="E3957" t="s">
        <v>10</v>
      </c>
      <c r="F3957" t="s">
        <v>11</v>
      </c>
      <c r="G3957" s="1">
        <v>-2460342</v>
      </c>
      <c r="H3957" s="1">
        <v>-48973</v>
      </c>
    </row>
    <row r="3958" spans="1:8" x14ac:dyDescent="0.25">
      <c r="A3958" t="s">
        <v>8</v>
      </c>
      <c r="B3958" t="s">
        <v>9</v>
      </c>
      <c r="C3958">
        <v>243.56</v>
      </c>
      <c r="D3958">
        <f>-2460319 -4897331</f>
        <v>-7357650</v>
      </c>
      <c r="E3958" t="s">
        <v>10</v>
      </c>
      <c r="F3958" t="s">
        <v>11</v>
      </c>
      <c r="G3958" s="1">
        <v>-2460319</v>
      </c>
      <c r="H3958" s="1">
        <v>-4897331</v>
      </c>
    </row>
    <row r="3959" spans="1:8" x14ac:dyDescent="0.25">
      <c r="A3959" t="s">
        <v>8</v>
      </c>
      <c r="B3959" t="s">
        <v>9</v>
      </c>
      <c r="C3959">
        <v>243.57</v>
      </c>
      <c r="D3959">
        <f>-2460315 -489734</f>
        <v>-2950049</v>
      </c>
      <c r="E3959" t="s">
        <v>10</v>
      </c>
      <c r="F3959" t="s">
        <v>11</v>
      </c>
      <c r="G3959" s="1">
        <v>-2460315</v>
      </c>
      <c r="H3959" s="1">
        <v>-489734</v>
      </c>
    </row>
    <row r="3960" spans="1:8" x14ac:dyDescent="0.25">
      <c r="A3960" t="s">
        <v>8</v>
      </c>
      <c r="B3960" t="s">
        <v>9</v>
      </c>
      <c r="C3960">
        <v>243.58</v>
      </c>
      <c r="D3960">
        <f>-2460312 -4897344</f>
        <v>-7357656</v>
      </c>
      <c r="E3960" t="s">
        <v>10</v>
      </c>
      <c r="F3960" t="s">
        <v>11</v>
      </c>
      <c r="G3960" s="1">
        <v>-2460312</v>
      </c>
      <c r="H3960" s="1">
        <v>-4897344</v>
      </c>
    </row>
    <row r="3961" spans="1:8" x14ac:dyDescent="0.25">
      <c r="A3961" t="s">
        <v>8</v>
      </c>
      <c r="B3961" t="s">
        <v>9</v>
      </c>
      <c r="C3961">
        <v>243.59</v>
      </c>
      <c r="D3961">
        <f>-2460311 -4897346</f>
        <v>-7357657</v>
      </c>
      <c r="E3961" t="s">
        <v>10</v>
      </c>
      <c r="F3961" t="s">
        <v>11</v>
      </c>
      <c r="G3961" s="1">
        <v>-2460311</v>
      </c>
      <c r="H3961" s="1">
        <v>-4897346</v>
      </c>
    </row>
    <row r="3962" spans="1:8" x14ac:dyDescent="0.25">
      <c r="A3962" t="s">
        <v>8</v>
      </c>
      <c r="B3962" t="s">
        <v>9</v>
      </c>
      <c r="C3962">
        <v>243.6</v>
      </c>
      <c r="D3962">
        <f>-2460311 -4897347</f>
        <v>-7357658</v>
      </c>
      <c r="E3962" t="s">
        <v>10</v>
      </c>
      <c r="F3962" t="s">
        <v>11</v>
      </c>
      <c r="G3962" s="1">
        <v>-2460311</v>
      </c>
      <c r="H3962" s="1">
        <v>-4897347</v>
      </c>
    </row>
    <row r="3963" spans="1:8" x14ac:dyDescent="0.25">
      <c r="A3963" t="s">
        <v>8</v>
      </c>
      <c r="B3963" t="s">
        <v>9</v>
      </c>
      <c r="C3963">
        <v>243.61</v>
      </c>
      <c r="D3963">
        <f>-2460308 -4897357</f>
        <v>-7357665</v>
      </c>
      <c r="E3963" t="s">
        <v>10</v>
      </c>
      <c r="F3963" t="s">
        <v>11</v>
      </c>
      <c r="G3963" s="1">
        <v>-2460308</v>
      </c>
      <c r="H3963" s="1">
        <v>-4897357</v>
      </c>
    </row>
    <row r="3964" spans="1:8" x14ac:dyDescent="0.25">
      <c r="A3964" t="s">
        <v>8</v>
      </c>
      <c r="B3964" t="s">
        <v>9</v>
      </c>
      <c r="C3964">
        <v>243.62</v>
      </c>
      <c r="D3964">
        <f>-2460308 -4897366</f>
        <v>-7357674</v>
      </c>
      <c r="E3964" t="s">
        <v>10</v>
      </c>
      <c r="F3964" t="s">
        <v>11</v>
      </c>
      <c r="G3964" s="1">
        <v>-2460308</v>
      </c>
      <c r="H3964" s="1">
        <v>-4897366</v>
      </c>
    </row>
    <row r="3965" spans="1:8" x14ac:dyDescent="0.25">
      <c r="A3965" t="s">
        <v>8</v>
      </c>
      <c r="B3965" t="s">
        <v>9</v>
      </c>
      <c r="C3965">
        <v>243.63</v>
      </c>
      <c r="D3965">
        <f>-2460309 -4897372</f>
        <v>-7357681</v>
      </c>
      <c r="E3965" t="s">
        <v>10</v>
      </c>
      <c r="F3965" t="s">
        <v>11</v>
      </c>
      <c r="G3965" s="1">
        <v>-2460309</v>
      </c>
      <c r="H3965" s="1">
        <v>-4897372</v>
      </c>
    </row>
    <row r="3966" spans="1:8" x14ac:dyDescent="0.25">
      <c r="A3966" t="s">
        <v>8</v>
      </c>
      <c r="B3966" t="s">
        <v>9</v>
      </c>
      <c r="C3966">
        <v>243.64</v>
      </c>
      <c r="D3966">
        <f>-2460312 -489738</f>
        <v>-2950050</v>
      </c>
      <c r="E3966" t="s">
        <v>10</v>
      </c>
      <c r="F3966" t="s">
        <v>11</v>
      </c>
      <c r="G3966" s="1">
        <v>-2460312</v>
      </c>
      <c r="H3966" s="1">
        <v>-489738</v>
      </c>
    </row>
    <row r="3967" spans="1:8" x14ac:dyDescent="0.25">
      <c r="A3967" t="s">
        <v>8</v>
      </c>
      <c r="B3967" t="s">
        <v>9</v>
      </c>
      <c r="C3967">
        <v>243.65</v>
      </c>
      <c r="D3967">
        <f>-2460315 -4897384</f>
        <v>-7357699</v>
      </c>
      <c r="E3967" t="s">
        <v>10</v>
      </c>
      <c r="F3967" t="s">
        <v>11</v>
      </c>
      <c r="G3967" s="1">
        <v>-2460315</v>
      </c>
      <c r="H3967" s="1">
        <v>-4897384</v>
      </c>
    </row>
    <row r="3968" spans="1:8" x14ac:dyDescent="0.25">
      <c r="A3968" t="s">
        <v>8</v>
      </c>
      <c r="B3968" t="s">
        <v>9</v>
      </c>
      <c r="C3968">
        <v>243.66</v>
      </c>
      <c r="D3968">
        <f>-2460316 -4897386</f>
        <v>-7357702</v>
      </c>
      <c r="E3968" t="s">
        <v>10</v>
      </c>
      <c r="F3968" t="s">
        <v>11</v>
      </c>
      <c r="G3968" s="1">
        <v>-2460316</v>
      </c>
      <c r="H3968" s="1">
        <v>-4897386</v>
      </c>
    </row>
    <row r="3969" spans="1:8" x14ac:dyDescent="0.25">
      <c r="A3969" t="s">
        <v>8</v>
      </c>
      <c r="B3969" t="s">
        <v>9</v>
      </c>
      <c r="C3969">
        <v>243.67</v>
      </c>
      <c r="D3969">
        <f>-2460323 -4897395</f>
        <v>-7357718</v>
      </c>
      <c r="E3969" t="s">
        <v>10</v>
      </c>
      <c r="F3969" t="s">
        <v>11</v>
      </c>
      <c r="G3969" s="1">
        <v>-2460323</v>
      </c>
      <c r="H3969" s="1">
        <v>-4897395</v>
      </c>
    </row>
    <row r="3970" spans="1:8" x14ac:dyDescent="0.25">
      <c r="A3970" t="s">
        <v>8</v>
      </c>
      <c r="B3970" t="s">
        <v>9</v>
      </c>
      <c r="C3970">
        <v>243.68</v>
      </c>
      <c r="D3970">
        <f>-246033 -4897402</f>
        <v>-5143435</v>
      </c>
      <c r="E3970" t="s">
        <v>10</v>
      </c>
      <c r="F3970" t="s">
        <v>11</v>
      </c>
      <c r="G3970" s="1">
        <v>-246033</v>
      </c>
      <c r="H3970" s="1">
        <v>-4897402</v>
      </c>
    </row>
    <row r="3971" spans="1:8" x14ac:dyDescent="0.25">
      <c r="A3971" t="s">
        <v>8</v>
      </c>
      <c r="B3971" t="s">
        <v>9</v>
      </c>
      <c r="C3971">
        <v>243.69</v>
      </c>
      <c r="D3971">
        <f>-2460341 -489741</f>
        <v>-2950082</v>
      </c>
      <c r="E3971" t="s">
        <v>10</v>
      </c>
      <c r="F3971" t="s">
        <v>11</v>
      </c>
      <c r="G3971" s="1">
        <v>-2460341</v>
      </c>
      <c r="H3971" s="1">
        <v>-489741</v>
      </c>
    </row>
    <row r="3972" spans="1:8" x14ac:dyDescent="0.25">
      <c r="A3972" t="s">
        <v>8</v>
      </c>
      <c r="B3972" t="s">
        <v>9</v>
      </c>
      <c r="C3972">
        <v>243.7</v>
      </c>
      <c r="D3972">
        <f>-2460367 -4897434</f>
        <v>-7357801</v>
      </c>
      <c r="E3972" t="s">
        <v>10</v>
      </c>
      <c r="F3972" t="s">
        <v>11</v>
      </c>
      <c r="G3972" s="1">
        <v>-2460367</v>
      </c>
      <c r="H3972" s="1">
        <v>-4897434</v>
      </c>
    </row>
    <row r="3973" spans="1:8" x14ac:dyDescent="0.25">
      <c r="A3973" t="s">
        <v>8</v>
      </c>
      <c r="B3973" t="s">
        <v>9</v>
      </c>
      <c r="C3973">
        <v>243.71</v>
      </c>
      <c r="D3973">
        <f>-2460369 -4897435</f>
        <v>-7357804</v>
      </c>
      <c r="E3973" t="s">
        <v>10</v>
      </c>
      <c r="F3973" t="s">
        <v>11</v>
      </c>
      <c r="G3973" s="1">
        <v>-2460369</v>
      </c>
      <c r="H3973" s="1">
        <v>-4897435</v>
      </c>
    </row>
    <row r="3974" spans="1:8" x14ac:dyDescent="0.25">
      <c r="A3974" t="s">
        <v>8</v>
      </c>
      <c r="B3974" t="s">
        <v>9</v>
      </c>
      <c r="C3974">
        <v>243.72</v>
      </c>
      <c r="D3974">
        <f>-2460379 -4897446</f>
        <v>-7357825</v>
      </c>
      <c r="E3974" t="s">
        <v>10</v>
      </c>
      <c r="F3974" t="s">
        <v>11</v>
      </c>
      <c r="G3974" s="1">
        <v>-2460379</v>
      </c>
      <c r="H3974" s="1">
        <v>-4897446</v>
      </c>
    </row>
    <row r="3975" spans="1:8" x14ac:dyDescent="0.25">
      <c r="A3975" t="s">
        <v>8</v>
      </c>
      <c r="B3975" t="s">
        <v>9</v>
      </c>
      <c r="C3975">
        <v>243.73</v>
      </c>
      <c r="D3975">
        <f>-2460386 -4897459</f>
        <v>-7357845</v>
      </c>
      <c r="E3975" t="s">
        <v>10</v>
      </c>
      <c r="F3975" t="s">
        <v>11</v>
      </c>
      <c r="G3975" s="1">
        <v>-2460386</v>
      </c>
      <c r="H3975" s="1">
        <v>-4897459</v>
      </c>
    </row>
    <row r="3976" spans="1:8" x14ac:dyDescent="0.25">
      <c r="A3976" t="s">
        <v>8</v>
      </c>
      <c r="B3976" t="s">
        <v>9</v>
      </c>
      <c r="C3976">
        <v>243.74</v>
      </c>
      <c r="D3976">
        <f>-2460387 -4897464</f>
        <v>-7357851</v>
      </c>
      <c r="E3976" t="s">
        <v>10</v>
      </c>
      <c r="F3976" t="s">
        <v>11</v>
      </c>
      <c r="G3976" s="1">
        <v>-2460387</v>
      </c>
      <c r="H3976" s="1">
        <v>-4897464</v>
      </c>
    </row>
    <row r="3977" spans="1:8" x14ac:dyDescent="0.25">
      <c r="A3977" t="s">
        <v>8</v>
      </c>
      <c r="B3977" t="s">
        <v>9</v>
      </c>
      <c r="C3977">
        <v>243.75</v>
      </c>
      <c r="D3977">
        <f>-2460387 -4897469</f>
        <v>-7357856</v>
      </c>
      <c r="E3977" t="s">
        <v>10</v>
      </c>
      <c r="F3977" t="s">
        <v>11</v>
      </c>
      <c r="G3977" s="1">
        <v>-2460387</v>
      </c>
      <c r="H3977" s="1">
        <v>-4897469</v>
      </c>
    </row>
    <row r="3978" spans="1:8" x14ac:dyDescent="0.25">
      <c r="A3978" t="s">
        <v>8</v>
      </c>
      <c r="B3978" t="s">
        <v>9</v>
      </c>
      <c r="C3978">
        <v>243.76</v>
      </c>
      <c r="D3978">
        <f>-2460382 -4897487</f>
        <v>-7357869</v>
      </c>
      <c r="E3978" t="s">
        <v>10</v>
      </c>
      <c r="F3978" t="s">
        <v>11</v>
      </c>
      <c r="G3978" s="1">
        <v>-2460382</v>
      </c>
      <c r="H3978" s="1">
        <v>-4897487</v>
      </c>
    </row>
    <row r="3979" spans="1:8" x14ac:dyDescent="0.25">
      <c r="A3979" t="s">
        <v>8</v>
      </c>
      <c r="B3979" t="s">
        <v>9</v>
      </c>
      <c r="C3979">
        <v>243.77</v>
      </c>
      <c r="D3979">
        <f>-2460375 -48975</f>
        <v>-2509350</v>
      </c>
      <c r="E3979" t="s">
        <v>10</v>
      </c>
      <c r="F3979" t="s">
        <v>11</v>
      </c>
      <c r="G3979" s="1">
        <v>-2460375</v>
      </c>
      <c r="H3979" s="1">
        <v>-48975</v>
      </c>
    </row>
    <row r="3980" spans="1:8" x14ac:dyDescent="0.25">
      <c r="A3980" t="s">
        <v>8</v>
      </c>
      <c r="B3980" t="s">
        <v>9</v>
      </c>
      <c r="C3980">
        <v>243.78</v>
      </c>
      <c r="D3980">
        <f>-2460372 -4897519</f>
        <v>-7357891</v>
      </c>
      <c r="E3980" t="s">
        <v>10</v>
      </c>
      <c r="F3980" t="s">
        <v>11</v>
      </c>
      <c r="G3980" s="1">
        <v>-2460372</v>
      </c>
      <c r="H3980" s="1">
        <v>-4897519</v>
      </c>
    </row>
    <row r="3981" spans="1:8" x14ac:dyDescent="0.25">
      <c r="A3981" t="s">
        <v>8</v>
      </c>
      <c r="B3981" t="s">
        <v>9</v>
      </c>
      <c r="C3981">
        <v>243.79</v>
      </c>
      <c r="D3981">
        <f>-2460375 -4897537</f>
        <v>-7357912</v>
      </c>
      <c r="E3981" t="s">
        <v>10</v>
      </c>
      <c r="F3981" t="s">
        <v>11</v>
      </c>
      <c r="G3981" s="1">
        <v>-2460375</v>
      </c>
      <c r="H3981" s="1">
        <v>-4897537</v>
      </c>
    </row>
    <row r="3982" spans="1:8" x14ac:dyDescent="0.25">
      <c r="A3982" t="s">
        <v>8</v>
      </c>
      <c r="B3982" t="s">
        <v>9</v>
      </c>
      <c r="C3982">
        <v>243.8</v>
      </c>
      <c r="D3982">
        <f>-2460375 -4897546</f>
        <v>-7357921</v>
      </c>
      <c r="E3982" t="s">
        <v>10</v>
      </c>
      <c r="F3982" t="s">
        <v>11</v>
      </c>
      <c r="G3982" s="1">
        <v>-2460375</v>
      </c>
      <c r="H3982" s="1">
        <v>-4897546</v>
      </c>
    </row>
    <row r="3983" spans="1:8" x14ac:dyDescent="0.25">
      <c r="A3983" t="s">
        <v>8</v>
      </c>
      <c r="B3983" t="s">
        <v>9</v>
      </c>
      <c r="C3983">
        <v>243.81</v>
      </c>
      <c r="D3983">
        <f>-2460376 -4897556</f>
        <v>-7357932</v>
      </c>
      <c r="E3983" t="s">
        <v>10</v>
      </c>
      <c r="F3983" t="s">
        <v>11</v>
      </c>
      <c r="G3983" s="1">
        <v>-2460376</v>
      </c>
      <c r="H3983" s="1">
        <v>-4897556</v>
      </c>
    </row>
    <row r="3984" spans="1:8" x14ac:dyDescent="0.25">
      <c r="A3984" t="s">
        <v>8</v>
      </c>
      <c r="B3984" t="s">
        <v>9</v>
      </c>
      <c r="C3984">
        <v>243.82</v>
      </c>
      <c r="D3984">
        <f>-2460376 -4897573</f>
        <v>-7357949</v>
      </c>
      <c r="E3984" t="s">
        <v>10</v>
      </c>
      <c r="F3984" t="s">
        <v>11</v>
      </c>
      <c r="G3984" s="1">
        <v>-2460376</v>
      </c>
      <c r="H3984" s="1">
        <v>-4897573</v>
      </c>
    </row>
    <row r="3985" spans="1:8" x14ac:dyDescent="0.25">
      <c r="A3985" t="s">
        <v>8</v>
      </c>
      <c r="B3985" t="s">
        <v>9</v>
      </c>
      <c r="C3985">
        <v>243.83</v>
      </c>
      <c r="D3985">
        <f>-2460374 -4897579</f>
        <v>-7357953</v>
      </c>
      <c r="E3985" t="s">
        <v>10</v>
      </c>
      <c r="F3985" t="s">
        <v>11</v>
      </c>
      <c r="G3985" s="1">
        <v>-2460374</v>
      </c>
      <c r="H3985" s="1">
        <v>-4897579</v>
      </c>
    </row>
    <row r="3986" spans="1:8" x14ac:dyDescent="0.25">
      <c r="A3986" t="s">
        <v>8</v>
      </c>
      <c r="B3986" t="s">
        <v>9</v>
      </c>
      <c r="C3986">
        <v>243.84</v>
      </c>
      <c r="D3986">
        <f>-2460373 -489758</f>
        <v>-2950131</v>
      </c>
      <c r="E3986" t="s">
        <v>10</v>
      </c>
      <c r="F3986" t="s">
        <v>11</v>
      </c>
      <c r="G3986" s="1">
        <v>-2460373</v>
      </c>
      <c r="H3986" s="1">
        <v>-489758</v>
      </c>
    </row>
    <row r="3987" spans="1:8" x14ac:dyDescent="0.25">
      <c r="A3987" t="s">
        <v>8</v>
      </c>
      <c r="B3987" t="s">
        <v>9</v>
      </c>
      <c r="C3987">
        <v>243.85</v>
      </c>
      <c r="D3987">
        <f>-2460371 -4897585</f>
        <v>-7357956</v>
      </c>
      <c r="E3987" t="s">
        <v>10</v>
      </c>
      <c r="F3987" t="s">
        <v>11</v>
      </c>
      <c r="G3987" s="1">
        <v>-2460371</v>
      </c>
      <c r="H3987" s="1">
        <v>-4897585</v>
      </c>
    </row>
    <row r="3988" spans="1:8" x14ac:dyDescent="0.25">
      <c r="A3988" t="s">
        <v>8</v>
      </c>
      <c r="B3988" t="s">
        <v>9</v>
      </c>
      <c r="C3988">
        <v>243.86</v>
      </c>
      <c r="D3988">
        <f>-2460367 -489759</f>
        <v>-2950126</v>
      </c>
      <c r="E3988" t="s">
        <v>10</v>
      </c>
      <c r="F3988" t="s">
        <v>11</v>
      </c>
      <c r="G3988" s="1">
        <v>-2460367</v>
      </c>
      <c r="H3988" s="1">
        <v>-489759</v>
      </c>
    </row>
    <row r="3989" spans="1:8" x14ac:dyDescent="0.25">
      <c r="A3989" t="s">
        <v>8</v>
      </c>
      <c r="B3989" t="s">
        <v>9</v>
      </c>
      <c r="C3989">
        <v>243.87</v>
      </c>
      <c r="D3989">
        <f>-2460361 -48976</f>
        <v>-2509337</v>
      </c>
      <c r="E3989" t="s">
        <v>10</v>
      </c>
      <c r="F3989" t="s">
        <v>11</v>
      </c>
      <c r="G3989" s="1">
        <v>-2460361</v>
      </c>
      <c r="H3989" s="1">
        <v>-48976</v>
      </c>
    </row>
    <row r="3990" spans="1:8" x14ac:dyDescent="0.25">
      <c r="A3990" t="s">
        <v>8</v>
      </c>
      <c r="B3990" t="s">
        <v>9</v>
      </c>
      <c r="C3990">
        <v>243.88</v>
      </c>
      <c r="D3990">
        <f>-2460358 -4897607</f>
        <v>-7357965</v>
      </c>
      <c r="E3990" t="s">
        <v>10</v>
      </c>
      <c r="F3990" t="s">
        <v>11</v>
      </c>
      <c r="G3990" s="1">
        <v>-2460358</v>
      </c>
      <c r="H3990" s="1">
        <v>-4897607</v>
      </c>
    </row>
    <row r="3991" spans="1:8" x14ac:dyDescent="0.25">
      <c r="A3991" t="s">
        <v>8</v>
      </c>
      <c r="B3991" t="s">
        <v>9</v>
      </c>
      <c r="C3991">
        <v>243.89</v>
      </c>
      <c r="D3991">
        <f>-2460356 -4897616</f>
        <v>-7357972</v>
      </c>
      <c r="E3991" t="s">
        <v>10</v>
      </c>
      <c r="F3991" t="s">
        <v>11</v>
      </c>
      <c r="G3991" s="1">
        <v>-2460356</v>
      </c>
      <c r="H3991" s="1">
        <v>-4897616</v>
      </c>
    </row>
    <row r="3992" spans="1:8" x14ac:dyDescent="0.25">
      <c r="A3992" t="s">
        <v>8</v>
      </c>
      <c r="B3992" t="s">
        <v>9</v>
      </c>
      <c r="C3992">
        <v>243.9</v>
      </c>
      <c r="D3992">
        <f>-2460356 -4897623</f>
        <v>-7357979</v>
      </c>
      <c r="E3992" t="s">
        <v>10</v>
      </c>
      <c r="F3992" t="s">
        <v>11</v>
      </c>
      <c r="G3992" s="1">
        <v>-2460356</v>
      </c>
      <c r="H3992" s="1">
        <v>-4897623</v>
      </c>
    </row>
    <row r="3993" spans="1:8" x14ac:dyDescent="0.25">
      <c r="A3993" t="s">
        <v>8</v>
      </c>
      <c r="B3993" t="s">
        <v>9</v>
      </c>
      <c r="C3993">
        <v>243.91</v>
      </c>
      <c r="D3993">
        <f>-2460358 -4897628</f>
        <v>-7357986</v>
      </c>
      <c r="E3993" t="s">
        <v>10</v>
      </c>
      <c r="F3993" t="s">
        <v>11</v>
      </c>
      <c r="G3993" s="1">
        <v>-2460358</v>
      </c>
      <c r="H3993" s="1">
        <v>-4897628</v>
      </c>
    </row>
    <row r="3994" spans="1:8" x14ac:dyDescent="0.25">
      <c r="A3994" t="s">
        <v>8</v>
      </c>
      <c r="B3994" t="s">
        <v>9</v>
      </c>
      <c r="C3994">
        <v>243.92</v>
      </c>
      <c r="D3994">
        <f>-2460362 -4897635</f>
        <v>-7357997</v>
      </c>
      <c r="E3994" t="s">
        <v>10</v>
      </c>
      <c r="F3994" t="s">
        <v>11</v>
      </c>
      <c r="G3994" s="1">
        <v>-2460362</v>
      </c>
      <c r="H3994" s="1">
        <v>-4897635</v>
      </c>
    </row>
    <row r="3995" spans="1:8" x14ac:dyDescent="0.25">
      <c r="A3995" t="s">
        <v>8</v>
      </c>
      <c r="B3995" t="s">
        <v>9</v>
      </c>
      <c r="C3995">
        <v>243.93</v>
      </c>
      <c r="D3995">
        <f>-2460369 -4897641</f>
        <v>-7358010</v>
      </c>
      <c r="E3995" t="s">
        <v>10</v>
      </c>
      <c r="F3995" t="s">
        <v>11</v>
      </c>
      <c r="G3995" s="1">
        <v>-2460369</v>
      </c>
      <c r="H3995" s="1">
        <v>-4897641</v>
      </c>
    </row>
    <row r="3996" spans="1:8" x14ac:dyDescent="0.25">
      <c r="A3996" t="s">
        <v>8</v>
      </c>
      <c r="B3996" t="s">
        <v>9</v>
      </c>
      <c r="C3996">
        <v>243.94</v>
      </c>
      <c r="D3996">
        <f>-2460386 -4897664</f>
        <v>-7358050</v>
      </c>
      <c r="E3996" t="s">
        <v>10</v>
      </c>
      <c r="F3996" t="s">
        <v>11</v>
      </c>
      <c r="G3996" s="1">
        <v>-2460386</v>
      </c>
      <c r="H3996" s="1">
        <v>-4897664</v>
      </c>
    </row>
    <row r="3997" spans="1:8" x14ac:dyDescent="0.25">
      <c r="A3997" t="s">
        <v>8</v>
      </c>
      <c r="B3997" t="s">
        <v>9</v>
      </c>
      <c r="C3997">
        <v>243.95</v>
      </c>
      <c r="D3997">
        <f>-2460392 -489768</f>
        <v>-2950160</v>
      </c>
      <c r="E3997" t="s">
        <v>10</v>
      </c>
      <c r="F3997" t="s">
        <v>11</v>
      </c>
      <c r="G3997" s="1">
        <v>-2460392</v>
      </c>
      <c r="H3997" s="1">
        <v>-489768</v>
      </c>
    </row>
    <row r="3998" spans="1:8" x14ac:dyDescent="0.25">
      <c r="A3998" t="s">
        <v>8</v>
      </c>
      <c r="B3998" t="s">
        <v>9</v>
      </c>
      <c r="C3998">
        <v>243.96</v>
      </c>
      <c r="D3998">
        <f>-2460399 -4897691</f>
        <v>-7358090</v>
      </c>
      <c r="E3998" t="s">
        <v>10</v>
      </c>
      <c r="F3998" t="s">
        <v>11</v>
      </c>
      <c r="G3998" s="1">
        <v>-2460399</v>
      </c>
      <c r="H3998" s="1">
        <v>-4897691</v>
      </c>
    </row>
    <row r="3999" spans="1:8" x14ac:dyDescent="0.25">
      <c r="A3999" t="s">
        <v>8</v>
      </c>
      <c r="B3999" t="s">
        <v>9</v>
      </c>
      <c r="C3999">
        <v>243.97</v>
      </c>
      <c r="D3999">
        <f>-2460406 -4897696</f>
        <v>-7358102</v>
      </c>
      <c r="E3999" t="s">
        <v>10</v>
      </c>
      <c r="F3999" t="s">
        <v>11</v>
      </c>
      <c r="G3999" s="1">
        <v>-2460406</v>
      </c>
      <c r="H3999" s="1">
        <v>-4897696</v>
      </c>
    </row>
    <row r="4000" spans="1:8" x14ac:dyDescent="0.25">
      <c r="A4000" t="s">
        <v>8</v>
      </c>
      <c r="B4000" t="s">
        <v>9</v>
      </c>
      <c r="C4000">
        <v>243.98</v>
      </c>
      <c r="D4000">
        <f>-2460407 -4897696</f>
        <v>-7358103</v>
      </c>
      <c r="E4000" t="s">
        <v>10</v>
      </c>
      <c r="F4000" t="s">
        <v>11</v>
      </c>
      <c r="G4000" s="1">
        <v>-2460407</v>
      </c>
      <c r="H4000" s="1">
        <v>-4897696</v>
      </c>
    </row>
    <row r="4001" spans="1:8" x14ac:dyDescent="0.25">
      <c r="A4001" t="s">
        <v>8</v>
      </c>
      <c r="B4001" t="s">
        <v>9</v>
      </c>
      <c r="C4001">
        <v>243.99</v>
      </c>
      <c r="D4001">
        <f>-2460414 -4897698</f>
        <v>-7358112</v>
      </c>
      <c r="E4001" t="s">
        <v>10</v>
      </c>
      <c r="F4001" t="s">
        <v>11</v>
      </c>
      <c r="G4001" s="1">
        <v>-2460414</v>
      </c>
      <c r="H4001" s="1">
        <v>-4897698</v>
      </c>
    </row>
    <row r="4002" spans="1:8" x14ac:dyDescent="0.25">
      <c r="A4002" t="s">
        <v>8</v>
      </c>
      <c r="B4002" t="s">
        <v>9</v>
      </c>
      <c r="C4002">
        <v>244</v>
      </c>
      <c r="D4002">
        <f>-2460439 -4897694</f>
        <v>-7358133</v>
      </c>
      <c r="E4002" t="s">
        <v>10</v>
      </c>
      <c r="F4002" t="s">
        <v>11</v>
      </c>
      <c r="G4002" s="1">
        <v>-2460439</v>
      </c>
      <c r="H4002" s="1">
        <v>-4897694</v>
      </c>
    </row>
    <row r="4003" spans="1:8" x14ac:dyDescent="0.25">
      <c r="A4003" t="s">
        <v>8</v>
      </c>
      <c r="B4003" t="s">
        <v>9</v>
      </c>
      <c r="C4003">
        <v>244.01</v>
      </c>
      <c r="D4003">
        <f>-2460478 -4897693</f>
        <v>-7358171</v>
      </c>
      <c r="E4003" t="s">
        <v>10</v>
      </c>
      <c r="F4003" t="s">
        <v>11</v>
      </c>
      <c r="G4003" s="1">
        <v>-2460478</v>
      </c>
      <c r="H4003" s="1">
        <v>-4897693</v>
      </c>
    </row>
    <row r="4004" spans="1:8" x14ac:dyDescent="0.25">
      <c r="A4004" t="s">
        <v>8</v>
      </c>
      <c r="B4004" t="s">
        <v>9</v>
      </c>
      <c r="C4004">
        <v>244.02</v>
      </c>
      <c r="D4004">
        <f>-2460511 -4897695</f>
        <v>-7358206</v>
      </c>
      <c r="E4004" t="s">
        <v>10</v>
      </c>
      <c r="F4004" t="s">
        <v>11</v>
      </c>
      <c r="G4004" s="1">
        <v>-2460511</v>
      </c>
      <c r="H4004" s="1">
        <v>-4897695</v>
      </c>
    </row>
    <row r="4005" spans="1:8" x14ac:dyDescent="0.25">
      <c r="A4005" t="s">
        <v>8</v>
      </c>
      <c r="B4005" t="s">
        <v>9</v>
      </c>
      <c r="C4005">
        <v>244.03</v>
      </c>
      <c r="D4005">
        <f>-2460531 -4897695</f>
        <v>-7358226</v>
      </c>
      <c r="E4005" t="s">
        <v>10</v>
      </c>
      <c r="F4005" t="s">
        <v>11</v>
      </c>
      <c r="G4005" s="1">
        <v>-2460531</v>
      </c>
      <c r="H4005" s="1">
        <v>-4897695</v>
      </c>
    </row>
    <row r="4006" spans="1:8" x14ac:dyDescent="0.25">
      <c r="A4006" t="s">
        <v>8</v>
      </c>
      <c r="B4006" t="s">
        <v>9</v>
      </c>
      <c r="C4006">
        <v>244.04</v>
      </c>
      <c r="D4006">
        <f>-2460547 -489769</f>
        <v>-2950316</v>
      </c>
      <c r="E4006" t="s">
        <v>10</v>
      </c>
      <c r="F4006" t="s">
        <v>11</v>
      </c>
      <c r="G4006" s="1">
        <v>-2460547</v>
      </c>
      <c r="H4006" s="1">
        <v>-489769</v>
      </c>
    </row>
    <row r="4007" spans="1:8" x14ac:dyDescent="0.25">
      <c r="A4007" t="s">
        <v>8</v>
      </c>
      <c r="B4007" t="s">
        <v>9</v>
      </c>
      <c r="C4007">
        <v>244.05</v>
      </c>
      <c r="D4007">
        <f>-2460574 -4897678</f>
        <v>-7358252</v>
      </c>
      <c r="E4007" t="s">
        <v>10</v>
      </c>
      <c r="F4007" t="s">
        <v>11</v>
      </c>
      <c r="G4007" s="1">
        <v>-2460574</v>
      </c>
      <c r="H4007" s="1">
        <v>-4897678</v>
      </c>
    </row>
    <row r="4008" spans="1:8" x14ac:dyDescent="0.25">
      <c r="A4008" t="s">
        <v>8</v>
      </c>
      <c r="B4008" t="s">
        <v>9</v>
      </c>
      <c r="C4008">
        <v>244.06</v>
      </c>
      <c r="D4008">
        <f>-2460587 -4897676</f>
        <v>-7358263</v>
      </c>
      <c r="E4008" t="s">
        <v>10</v>
      </c>
      <c r="F4008" t="s">
        <v>11</v>
      </c>
      <c r="G4008" s="1">
        <v>-2460587</v>
      </c>
      <c r="H4008" s="1">
        <v>-4897676</v>
      </c>
    </row>
    <row r="4009" spans="1:8" x14ac:dyDescent="0.25">
      <c r="A4009" t="s">
        <v>8</v>
      </c>
      <c r="B4009" t="s">
        <v>9</v>
      </c>
      <c r="C4009">
        <v>244.07</v>
      </c>
      <c r="D4009">
        <f>-2460629 -489768</f>
        <v>-2950397</v>
      </c>
      <c r="E4009" t="s">
        <v>10</v>
      </c>
      <c r="F4009" t="s">
        <v>11</v>
      </c>
      <c r="G4009" s="1">
        <v>-2460629</v>
      </c>
      <c r="H4009" s="1">
        <v>-489768</v>
      </c>
    </row>
    <row r="4010" spans="1:8" x14ac:dyDescent="0.25">
      <c r="A4010" t="s">
        <v>8</v>
      </c>
      <c r="B4010" t="s">
        <v>9</v>
      </c>
      <c r="C4010">
        <v>244.08</v>
      </c>
      <c r="D4010">
        <f>-2460652 -4897685</f>
        <v>-7358337</v>
      </c>
      <c r="E4010" t="s">
        <v>10</v>
      </c>
      <c r="F4010" t="s">
        <v>11</v>
      </c>
      <c r="G4010" s="1">
        <v>-2460652</v>
      </c>
      <c r="H4010" s="1">
        <v>-4897685</v>
      </c>
    </row>
    <row r="4011" spans="1:8" x14ac:dyDescent="0.25">
      <c r="A4011" t="s">
        <v>8</v>
      </c>
      <c r="B4011" t="s">
        <v>9</v>
      </c>
      <c r="C4011">
        <v>244.09</v>
      </c>
      <c r="D4011">
        <f>-2460654 -4897685</f>
        <v>-7358339</v>
      </c>
      <c r="E4011" t="s">
        <v>10</v>
      </c>
      <c r="F4011" t="s">
        <v>11</v>
      </c>
      <c r="G4011" s="1">
        <v>-2460654</v>
      </c>
      <c r="H4011" s="1">
        <v>-4897685</v>
      </c>
    </row>
    <row r="4012" spans="1:8" x14ac:dyDescent="0.25">
      <c r="A4012" t="s">
        <v>8</v>
      </c>
      <c r="B4012" t="s">
        <v>9</v>
      </c>
      <c r="C4012">
        <v>244.1</v>
      </c>
      <c r="D4012">
        <f>-2460659 -4897686</f>
        <v>-7358345</v>
      </c>
      <c r="E4012" t="s">
        <v>10</v>
      </c>
      <c r="F4012" t="s">
        <v>11</v>
      </c>
      <c r="G4012" s="1">
        <v>-2460659</v>
      </c>
      <c r="H4012" s="1">
        <v>-4897686</v>
      </c>
    </row>
    <row r="4013" spans="1:8" x14ac:dyDescent="0.25">
      <c r="A4013" t="s">
        <v>8</v>
      </c>
      <c r="B4013" t="s">
        <v>9</v>
      </c>
      <c r="C4013">
        <v>244.11</v>
      </c>
      <c r="D4013">
        <f>-2460666 -4897686</f>
        <v>-7358352</v>
      </c>
      <c r="E4013" t="s">
        <v>10</v>
      </c>
      <c r="F4013" t="s">
        <v>11</v>
      </c>
      <c r="G4013" s="1">
        <v>-2460666</v>
      </c>
      <c r="H4013" s="1">
        <v>-4897686</v>
      </c>
    </row>
    <row r="4014" spans="1:8" x14ac:dyDescent="0.25">
      <c r="A4014" t="s">
        <v>8</v>
      </c>
      <c r="B4014" t="s">
        <v>9</v>
      </c>
      <c r="C4014">
        <v>244.12</v>
      </c>
      <c r="D4014">
        <f>-2460675 -4897683</f>
        <v>-7358358</v>
      </c>
      <c r="E4014" t="s">
        <v>10</v>
      </c>
      <c r="F4014" t="s">
        <v>11</v>
      </c>
      <c r="G4014" s="1">
        <v>-2460675</v>
      </c>
      <c r="H4014" s="1">
        <v>-4897683</v>
      </c>
    </row>
    <row r="4015" spans="1:8" x14ac:dyDescent="0.25">
      <c r="A4015" t="s">
        <v>8</v>
      </c>
      <c r="B4015" t="s">
        <v>9</v>
      </c>
      <c r="C4015">
        <v>244.13</v>
      </c>
      <c r="D4015">
        <f>-2460684 -4897677</f>
        <v>-7358361</v>
      </c>
      <c r="E4015" t="s">
        <v>10</v>
      </c>
      <c r="F4015" t="s">
        <v>11</v>
      </c>
      <c r="G4015" s="1">
        <v>-2460684</v>
      </c>
      <c r="H4015" s="1">
        <v>-4897677</v>
      </c>
    </row>
    <row r="4016" spans="1:8" x14ac:dyDescent="0.25">
      <c r="A4016" t="s">
        <v>8</v>
      </c>
      <c r="B4016" t="s">
        <v>9</v>
      </c>
      <c r="C4016">
        <v>244.14</v>
      </c>
      <c r="D4016">
        <f>-2460697 -4897666</f>
        <v>-7358363</v>
      </c>
      <c r="E4016" t="s">
        <v>10</v>
      </c>
      <c r="F4016" t="s">
        <v>11</v>
      </c>
      <c r="G4016" s="1">
        <v>-2460697</v>
      </c>
      <c r="H4016" s="1">
        <v>-4897666</v>
      </c>
    </row>
    <row r="4017" spans="1:8" x14ac:dyDescent="0.25">
      <c r="A4017" t="s">
        <v>8</v>
      </c>
      <c r="B4017" t="s">
        <v>9</v>
      </c>
      <c r="C4017">
        <v>244.15</v>
      </c>
      <c r="D4017">
        <f>-2460704 -4897663</f>
        <v>-7358367</v>
      </c>
      <c r="E4017" t="s">
        <v>10</v>
      </c>
      <c r="F4017" t="s">
        <v>11</v>
      </c>
      <c r="G4017" s="1">
        <v>-2460704</v>
      </c>
      <c r="H4017" s="1">
        <v>-4897663</v>
      </c>
    </row>
    <row r="4018" spans="1:8" x14ac:dyDescent="0.25">
      <c r="A4018" t="s">
        <v>8</v>
      </c>
      <c r="B4018" t="s">
        <v>9</v>
      </c>
      <c r="C4018">
        <v>244.16</v>
      </c>
      <c r="D4018">
        <f>-2460709 -4897662</f>
        <v>-7358371</v>
      </c>
      <c r="E4018" t="s">
        <v>10</v>
      </c>
      <c r="F4018" t="s">
        <v>11</v>
      </c>
      <c r="G4018" s="1">
        <v>-2460709</v>
      </c>
      <c r="H4018" s="1">
        <v>-4897662</v>
      </c>
    </row>
    <row r="4019" spans="1:8" x14ac:dyDescent="0.25">
      <c r="A4019" t="s">
        <v>8</v>
      </c>
      <c r="B4019" t="s">
        <v>9</v>
      </c>
      <c r="C4019">
        <v>244.17</v>
      </c>
      <c r="D4019">
        <f>-246072 -4897664</f>
        <v>-5143736</v>
      </c>
      <c r="E4019" t="s">
        <v>10</v>
      </c>
      <c r="F4019" t="s">
        <v>11</v>
      </c>
      <c r="G4019" s="1">
        <v>-246072</v>
      </c>
      <c r="H4019" s="1">
        <v>-4897664</v>
      </c>
    </row>
    <row r="4020" spans="1:8" x14ac:dyDescent="0.25">
      <c r="A4020" t="s">
        <v>8</v>
      </c>
      <c r="B4020" t="s">
        <v>9</v>
      </c>
      <c r="C4020">
        <v>244.18</v>
      </c>
      <c r="D4020">
        <f>-2460722 -4897664</f>
        <v>-7358386</v>
      </c>
      <c r="E4020" t="s">
        <v>10</v>
      </c>
      <c r="F4020" t="s">
        <v>11</v>
      </c>
      <c r="G4020" s="1">
        <v>-2460722</v>
      </c>
      <c r="H4020" s="1">
        <v>-4897664</v>
      </c>
    </row>
    <row r="4021" spans="1:8" x14ac:dyDescent="0.25">
      <c r="A4021" t="s">
        <v>8</v>
      </c>
      <c r="B4021" t="s">
        <v>9</v>
      </c>
      <c r="C4021">
        <v>244.19</v>
      </c>
      <c r="D4021">
        <f>-2460738 -489767</f>
        <v>-2950505</v>
      </c>
      <c r="E4021" t="s">
        <v>10</v>
      </c>
      <c r="F4021" t="s">
        <v>11</v>
      </c>
      <c r="G4021" s="1">
        <v>-2460738</v>
      </c>
      <c r="H4021" s="1">
        <v>-489767</v>
      </c>
    </row>
    <row r="4022" spans="1:8" x14ac:dyDescent="0.25">
      <c r="A4022" t="s">
        <v>8</v>
      </c>
      <c r="B4022" t="s">
        <v>9</v>
      </c>
      <c r="C4022">
        <v>244.2</v>
      </c>
      <c r="D4022">
        <f>-2460755 -4897684</f>
        <v>-7358439</v>
      </c>
      <c r="E4022" t="s">
        <v>10</v>
      </c>
      <c r="F4022" t="s">
        <v>11</v>
      </c>
      <c r="G4022" s="1">
        <v>-2460755</v>
      </c>
      <c r="H4022" s="1">
        <v>-4897684</v>
      </c>
    </row>
    <row r="4023" spans="1:8" x14ac:dyDescent="0.25">
      <c r="A4023" t="s">
        <v>8</v>
      </c>
      <c r="B4023" t="s">
        <v>9</v>
      </c>
      <c r="C4023">
        <v>244.21</v>
      </c>
      <c r="D4023">
        <f>-2460763 -4897692</f>
        <v>-7358455</v>
      </c>
      <c r="E4023" t="s">
        <v>10</v>
      </c>
      <c r="F4023" t="s">
        <v>11</v>
      </c>
      <c r="G4023" s="1">
        <v>-2460763</v>
      </c>
      <c r="H4023" s="1">
        <v>-4897692</v>
      </c>
    </row>
    <row r="4024" spans="1:8" x14ac:dyDescent="0.25">
      <c r="A4024" t="s">
        <v>8</v>
      </c>
      <c r="B4024" t="s">
        <v>9</v>
      </c>
      <c r="C4024">
        <v>244.22</v>
      </c>
      <c r="D4024">
        <f>-2460769 -48977</f>
        <v>-2509746</v>
      </c>
      <c r="E4024" t="s">
        <v>10</v>
      </c>
      <c r="F4024" t="s">
        <v>11</v>
      </c>
      <c r="G4024" s="1">
        <v>-2460769</v>
      </c>
      <c r="H4024" s="1">
        <v>-48977</v>
      </c>
    </row>
    <row r="4025" spans="1:8" x14ac:dyDescent="0.25">
      <c r="A4025" t="s">
        <v>8</v>
      </c>
      <c r="B4025" t="s">
        <v>9</v>
      </c>
      <c r="C4025">
        <v>244.23</v>
      </c>
      <c r="D4025">
        <f>-246077 -48977</f>
        <v>-295054</v>
      </c>
      <c r="E4025" t="s">
        <v>10</v>
      </c>
      <c r="F4025" t="s">
        <v>11</v>
      </c>
      <c r="G4025" s="1">
        <v>-246077</v>
      </c>
      <c r="H4025" s="1">
        <v>-48977</v>
      </c>
    </row>
    <row r="4026" spans="1:8" x14ac:dyDescent="0.25">
      <c r="A4026" t="s">
        <v>8</v>
      </c>
      <c r="B4026" t="s">
        <v>9</v>
      </c>
      <c r="C4026">
        <v>244.24</v>
      </c>
      <c r="D4026">
        <f>-2460775 -4897707</f>
        <v>-7358482</v>
      </c>
      <c r="E4026" t="s">
        <v>10</v>
      </c>
      <c r="F4026" t="s">
        <v>11</v>
      </c>
      <c r="G4026" s="1">
        <v>-2460775</v>
      </c>
      <c r="H4026" s="1">
        <v>-4897707</v>
      </c>
    </row>
    <row r="4027" spans="1:8" x14ac:dyDescent="0.25">
      <c r="A4027" t="s">
        <v>8</v>
      </c>
      <c r="B4027" t="s">
        <v>9</v>
      </c>
      <c r="C4027">
        <v>244.25</v>
      </c>
      <c r="D4027">
        <f>-2460779 -4897716</f>
        <v>-7358495</v>
      </c>
      <c r="E4027" t="s">
        <v>10</v>
      </c>
      <c r="F4027" t="s">
        <v>11</v>
      </c>
      <c r="G4027" s="1">
        <v>-2460779</v>
      </c>
      <c r="H4027" s="1">
        <v>-4897716</v>
      </c>
    </row>
    <row r="4028" spans="1:8" x14ac:dyDescent="0.25">
      <c r="A4028" t="s">
        <v>8</v>
      </c>
      <c r="B4028" t="s">
        <v>9</v>
      </c>
      <c r="C4028">
        <v>244.26</v>
      </c>
      <c r="D4028">
        <f>-2460779 -4897717</f>
        <v>-7358496</v>
      </c>
      <c r="E4028" t="s">
        <v>10</v>
      </c>
      <c r="F4028" t="s">
        <v>11</v>
      </c>
      <c r="G4028" s="1">
        <v>-2460779</v>
      </c>
      <c r="H4028" s="1">
        <v>-4897717</v>
      </c>
    </row>
    <row r="4029" spans="1:8" x14ac:dyDescent="0.25">
      <c r="A4029" t="s">
        <v>8</v>
      </c>
      <c r="B4029" t="s">
        <v>9</v>
      </c>
      <c r="C4029">
        <v>244.27</v>
      </c>
      <c r="D4029">
        <f>-2460788 -489774</f>
        <v>-2950562</v>
      </c>
      <c r="E4029" t="s">
        <v>10</v>
      </c>
      <c r="F4029" t="s">
        <v>11</v>
      </c>
      <c r="G4029" s="1">
        <v>-2460788</v>
      </c>
      <c r="H4029" s="1">
        <v>-489774</v>
      </c>
    </row>
    <row r="4030" spans="1:8" x14ac:dyDescent="0.25">
      <c r="A4030" t="s">
        <v>8</v>
      </c>
      <c r="B4030" t="s">
        <v>9</v>
      </c>
      <c r="C4030">
        <v>244.28</v>
      </c>
      <c r="D4030">
        <f>-2460792 -4897754</f>
        <v>-7358546</v>
      </c>
      <c r="E4030" t="s">
        <v>10</v>
      </c>
      <c r="F4030" t="s">
        <v>11</v>
      </c>
      <c r="G4030" s="1">
        <v>-2460792</v>
      </c>
      <c r="H4030" s="1">
        <v>-4897754</v>
      </c>
    </row>
    <row r="4031" spans="1:8" x14ac:dyDescent="0.25">
      <c r="A4031" t="s">
        <v>8</v>
      </c>
      <c r="B4031" t="s">
        <v>9</v>
      </c>
      <c r="C4031">
        <v>244.29</v>
      </c>
      <c r="D4031">
        <f>-2460792 -4897755</f>
        <v>-7358547</v>
      </c>
      <c r="E4031" t="s">
        <v>10</v>
      </c>
      <c r="F4031" t="s">
        <v>11</v>
      </c>
      <c r="G4031" s="1">
        <v>-2460792</v>
      </c>
      <c r="H4031" s="1">
        <v>-4897755</v>
      </c>
    </row>
    <row r="4032" spans="1:8" x14ac:dyDescent="0.25">
      <c r="A4032" t="s">
        <v>8</v>
      </c>
      <c r="B4032" t="s">
        <v>9</v>
      </c>
      <c r="C4032">
        <v>244.3</v>
      </c>
      <c r="D4032">
        <f>-2460796 -4897771</f>
        <v>-7358567</v>
      </c>
      <c r="E4032" t="s">
        <v>10</v>
      </c>
      <c r="F4032" t="s">
        <v>11</v>
      </c>
      <c r="G4032" s="1">
        <v>-2460796</v>
      </c>
      <c r="H4032" s="1">
        <v>-4897771</v>
      </c>
    </row>
    <row r="4033" spans="1:8" x14ac:dyDescent="0.25">
      <c r="A4033" t="s">
        <v>8</v>
      </c>
      <c r="B4033" t="s">
        <v>9</v>
      </c>
      <c r="C4033">
        <v>244.31</v>
      </c>
      <c r="D4033">
        <f>-2460817 -4897829</f>
        <v>-7358646</v>
      </c>
      <c r="E4033" t="s">
        <v>10</v>
      </c>
      <c r="F4033" t="s">
        <v>11</v>
      </c>
      <c r="G4033" s="1">
        <v>-2460817</v>
      </c>
      <c r="H4033" s="1">
        <v>-4897829</v>
      </c>
    </row>
    <row r="4034" spans="1:8" x14ac:dyDescent="0.25">
      <c r="A4034" t="s">
        <v>8</v>
      </c>
      <c r="B4034" t="s">
        <v>9</v>
      </c>
      <c r="C4034">
        <v>244.32</v>
      </c>
      <c r="D4034">
        <f>-2460822 -4897847</f>
        <v>-7358669</v>
      </c>
      <c r="E4034" t="s">
        <v>10</v>
      </c>
      <c r="F4034" t="s">
        <v>11</v>
      </c>
      <c r="G4034" s="1">
        <v>-2460822</v>
      </c>
      <c r="H4034" s="1">
        <v>-4897847</v>
      </c>
    </row>
    <row r="4035" spans="1:8" x14ac:dyDescent="0.25">
      <c r="A4035" t="s">
        <v>8</v>
      </c>
      <c r="B4035" t="s">
        <v>9</v>
      </c>
      <c r="C4035">
        <v>244.33</v>
      </c>
      <c r="D4035">
        <f>-2460822 -489788</f>
        <v>-2950610</v>
      </c>
      <c r="E4035" t="s">
        <v>10</v>
      </c>
      <c r="F4035" t="s">
        <v>11</v>
      </c>
      <c r="G4035" s="1">
        <v>-2460822</v>
      </c>
      <c r="H4035" s="1">
        <v>-489788</v>
      </c>
    </row>
    <row r="4036" spans="1:8" x14ac:dyDescent="0.25">
      <c r="A4036" t="s">
        <v>8</v>
      </c>
      <c r="B4036" t="s">
        <v>9</v>
      </c>
      <c r="C4036">
        <v>244.34</v>
      </c>
      <c r="D4036">
        <f>-246082 -4897911</f>
        <v>-5143993</v>
      </c>
      <c r="E4036" t="s">
        <v>10</v>
      </c>
      <c r="F4036" t="s">
        <v>11</v>
      </c>
      <c r="G4036" s="1">
        <v>-246082</v>
      </c>
      <c r="H4036" s="1">
        <v>-4897911</v>
      </c>
    </row>
    <row r="4037" spans="1:8" x14ac:dyDescent="0.25">
      <c r="A4037" t="s">
        <v>8</v>
      </c>
      <c r="B4037" t="s">
        <v>9</v>
      </c>
      <c r="C4037">
        <v>244.35</v>
      </c>
      <c r="D4037">
        <f>-2460818 -4897926</f>
        <v>-7358744</v>
      </c>
      <c r="E4037" t="s">
        <v>10</v>
      </c>
      <c r="F4037" t="s">
        <v>11</v>
      </c>
      <c r="G4037" s="1">
        <v>-2460818</v>
      </c>
      <c r="H4037" s="1">
        <v>-4897926</v>
      </c>
    </row>
    <row r="4038" spans="1:8" x14ac:dyDescent="0.25">
      <c r="A4038" t="s">
        <v>8</v>
      </c>
      <c r="B4038" t="s">
        <v>9</v>
      </c>
      <c r="C4038">
        <v>244.36</v>
      </c>
      <c r="D4038">
        <f>-2460812 -4897945</f>
        <v>-7358757</v>
      </c>
      <c r="E4038" t="s">
        <v>10</v>
      </c>
      <c r="F4038" t="s">
        <v>11</v>
      </c>
      <c r="G4038" s="1">
        <v>-2460812</v>
      </c>
      <c r="H4038" s="1">
        <v>-4897945</v>
      </c>
    </row>
    <row r="4039" spans="1:8" x14ac:dyDescent="0.25">
      <c r="A4039" t="s">
        <v>8</v>
      </c>
      <c r="B4039" t="s">
        <v>9</v>
      </c>
      <c r="C4039">
        <v>244.37</v>
      </c>
      <c r="D4039">
        <f>-2460804 -489796</f>
        <v>-2950600</v>
      </c>
      <c r="E4039" t="s">
        <v>10</v>
      </c>
      <c r="F4039" t="s">
        <v>11</v>
      </c>
      <c r="G4039" s="1">
        <v>-2460804</v>
      </c>
      <c r="H4039" s="1">
        <v>-489796</v>
      </c>
    </row>
    <row r="4040" spans="1:8" x14ac:dyDescent="0.25">
      <c r="A4040" t="s">
        <v>8</v>
      </c>
      <c r="B4040" t="s">
        <v>9</v>
      </c>
      <c r="C4040">
        <v>244.38</v>
      </c>
      <c r="D4040">
        <f>-2460797 -4897968</f>
        <v>-7358765</v>
      </c>
      <c r="E4040" t="s">
        <v>10</v>
      </c>
      <c r="F4040" t="s">
        <v>11</v>
      </c>
      <c r="G4040" s="1">
        <v>-2460797</v>
      </c>
      <c r="H4040" s="1">
        <v>-4897968</v>
      </c>
    </row>
    <row r="4041" spans="1:8" x14ac:dyDescent="0.25">
      <c r="A4041" t="s">
        <v>8</v>
      </c>
      <c r="B4041" t="s">
        <v>9</v>
      </c>
      <c r="C4041">
        <v>244.39</v>
      </c>
      <c r="D4041">
        <f>-246078 -4897984</f>
        <v>-5144062</v>
      </c>
      <c r="E4041" t="s">
        <v>10</v>
      </c>
      <c r="F4041" t="s">
        <v>11</v>
      </c>
      <c r="G4041" s="1">
        <v>-246078</v>
      </c>
      <c r="H4041" s="1">
        <v>-4897984</v>
      </c>
    </row>
    <row r="4042" spans="1:8" x14ac:dyDescent="0.25">
      <c r="A4042" t="s">
        <v>8</v>
      </c>
      <c r="B4042" t="s">
        <v>9</v>
      </c>
      <c r="C4042">
        <v>244.4</v>
      </c>
      <c r="D4042">
        <f>-2460777 -4897989</f>
        <v>-7358766</v>
      </c>
      <c r="E4042" t="s">
        <v>10</v>
      </c>
      <c r="F4042" t="s">
        <v>11</v>
      </c>
      <c r="G4042" s="1">
        <v>-2460777</v>
      </c>
      <c r="H4042" s="1">
        <v>-4897989</v>
      </c>
    </row>
    <row r="4043" spans="1:8" x14ac:dyDescent="0.25">
      <c r="A4043" t="s">
        <v>8</v>
      </c>
      <c r="B4043" t="s">
        <v>9</v>
      </c>
      <c r="C4043">
        <v>244.41</v>
      </c>
      <c r="D4043">
        <f>-2460776 -4897995</f>
        <v>-7358771</v>
      </c>
      <c r="E4043" t="s">
        <v>10</v>
      </c>
      <c r="F4043" t="s">
        <v>11</v>
      </c>
      <c r="G4043" s="1">
        <v>-2460776</v>
      </c>
      <c r="H4043" s="1">
        <v>-4897995</v>
      </c>
    </row>
    <row r="4044" spans="1:8" x14ac:dyDescent="0.25">
      <c r="A4044" t="s">
        <v>8</v>
      </c>
      <c r="B4044" t="s">
        <v>9</v>
      </c>
      <c r="C4044">
        <v>244.42</v>
      </c>
      <c r="D4044">
        <f>-2460773 -4898005</f>
        <v>-7358778</v>
      </c>
      <c r="E4044" t="s">
        <v>10</v>
      </c>
      <c r="F4044" t="s">
        <v>11</v>
      </c>
      <c r="G4044" s="1">
        <v>-2460773</v>
      </c>
      <c r="H4044" s="1">
        <v>-4898005</v>
      </c>
    </row>
    <row r="4045" spans="1:8" x14ac:dyDescent="0.25">
      <c r="A4045" t="s">
        <v>8</v>
      </c>
      <c r="B4045" t="s">
        <v>9</v>
      </c>
      <c r="C4045">
        <v>244.43</v>
      </c>
      <c r="D4045">
        <f>-2460771 -4898021</f>
        <v>-7358792</v>
      </c>
      <c r="E4045" t="s">
        <v>10</v>
      </c>
      <c r="F4045" t="s">
        <v>11</v>
      </c>
      <c r="G4045" s="1">
        <v>-2460771</v>
      </c>
      <c r="H4045" s="1">
        <v>-4898021</v>
      </c>
    </row>
    <row r="4046" spans="1:8" x14ac:dyDescent="0.25">
      <c r="A4046" t="s">
        <v>8</v>
      </c>
      <c r="B4046" t="s">
        <v>9</v>
      </c>
      <c r="C4046">
        <v>244.44</v>
      </c>
      <c r="D4046">
        <f>-2460771 -489803</f>
        <v>-2950574</v>
      </c>
      <c r="E4046" t="s">
        <v>10</v>
      </c>
      <c r="F4046" t="s">
        <v>11</v>
      </c>
      <c r="G4046" s="1">
        <v>-2460771</v>
      </c>
      <c r="H4046" s="1">
        <v>-489803</v>
      </c>
    </row>
    <row r="4047" spans="1:8" x14ac:dyDescent="0.25">
      <c r="A4047" t="s">
        <v>8</v>
      </c>
      <c r="B4047" t="s">
        <v>9</v>
      </c>
      <c r="C4047">
        <v>244.45</v>
      </c>
      <c r="D4047">
        <f>-2460769 -4898039</f>
        <v>-7358808</v>
      </c>
      <c r="E4047" t="s">
        <v>10</v>
      </c>
      <c r="F4047" t="s">
        <v>11</v>
      </c>
      <c r="G4047" s="1">
        <v>-2460769</v>
      </c>
      <c r="H4047" s="1">
        <v>-4898039</v>
      </c>
    </row>
    <row r="4048" spans="1:8" x14ac:dyDescent="0.25">
      <c r="A4048" t="s">
        <v>8</v>
      </c>
      <c r="B4048" t="s">
        <v>9</v>
      </c>
      <c r="C4048">
        <v>244.46</v>
      </c>
      <c r="D4048">
        <f>-2460766 -4898047</f>
        <v>-7358813</v>
      </c>
      <c r="E4048" t="s">
        <v>10</v>
      </c>
      <c r="F4048" t="s">
        <v>11</v>
      </c>
      <c r="G4048" s="1">
        <v>-2460766</v>
      </c>
      <c r="H4048" s="1">
        <v>-4898047</v>
      </c>
    </row>
    <row r="4049" spans="1:8" x14ac:dyDescent="0.25">
      <c r="A4049" t="s">
        <v>8</v>
      </c>
      <c r="B4049" t="s">
        <v>9</v>
      </c>
      <c r="C4049">
        <v>244.47</v>
      </c>
      <c r="D4049">
        <f>-2460761 -4898066</f>
        <v>-7358827</v>
      </c>
      <c r="E4049" t="s">
        <v>10</v>
      </c>
      <c r="F4049" t="s">
        <v>11</v>
      </c>
      <c r="G4049" s="1">
        <v>-2460761</v>
      </c>
      <c r="H4049" s="1">
        <v>-4898066</v>
      </c>
    </row>
    <row r="4050" spans="1:8" x14ac:dyDescent="0.25">
      <c r="A4050" t="s">
        <v>8</v>
      </c>
      <c r="B4050" t="s">
        <v>9</v>
      </c>
      <c r="C4050">
        <v>244.48</v>
      </c>
      <c r="D4050">
        <f>-2460746 -4898097</f>
        <v>-7358843</v>
      </c>
      <c r="E4050" t="s">
        <v>10</v>
      </c>
      <c r="F4050" t="s">
        <v>11</v>
      </c>
      <c r="G4050" s="1">
        <v>-2460746</v>
      </c>
      <c r="H4050" s="1">
        <v>-4898097</v>
      </c>
    </row>
    <row r="4051" spans="1:8" x14ac:dyDescent="0.25">
      <c r="A4051" t="s">
        <v>8</v>
      </c>
      <c r="B4051" t="s">
        <v>9</v>
      </c>
      <c r="C4051">
        <v>244.49</v>
      </c>
      <c r="D4051">
        <f>-2460732 -4898116</f>
        <v>-7358848</v>
      </c>
      <c r="E4051" t="s">
        <v>10</v>
      </c>
      <c r="F4051" t="s">
        <v>11</v>
      </c>
      <c r="G4051" s="1">
        <v>-2460732</v>
      </c>
      <c r="H4051" s="1">
        <v>-4898116</v>
      </c>
    </row>
    <row r="4052" spans="1:8" x14ac:dyDescent="0.25">
      <c r="A4052" t="s">
        <v>8</v>
      </c>
      <c r="B4052" t="s">
        <v>9</v>
      </c>
      <c r="C4052">
        <v>244.5</v>
      </c>
      <c r="D4052">
        <f>-2460732 -4898117</f>
        <v>-7358849</v>
      </c>
      <c r="E4052" t="s">
        <v>10</v>
      </c>
      <c r="F4052" t="s">
        <v>11</v>
      </c>
      <c r="G4052" s="1">
        <v>-2460732</v>
      </c>
      <c r="H4052" s="1">
        <v>-4898117</v>
      </c>
    </row>
    <row r="4053" spans="1:8" x14ac:dyDescent="0.25">
      <c r="A4053" t="s">
        <v>8</v>
      </c>
      <c r="B4053" t="s">
        <v>9</v>
      </c>
      <c r="C4053">
        <v>244.51</v>
      </c>
      <c r="D4053">
        <f>-2460696 -4898172</f>
        <v>-7358868</v>
      </c>
      <c r="E4053" t="s">
        <v>10</v>
      </c>
      <c r="F4053" t="s">
        <v>11</v>
      </c>
      <c r="G4053" s="1">
        <v>-2460696</v>
      </c>
      <c r="H4053" s="1">
        <v>-4898172</v>
      </c>
    </row>
    <row r="4054" spans="1:8" x14ac:dyDescent="0.25">
      <c r="A4054" t="s">
        <v>8</v>
      </c>
      <c r="B4054" t="s">
        <v>9</v>
      </c>
      <c r="C4054">
        <v>244.52</v>
      </c>
      <c r="D4054">
        <f>-2460677 -4898196</f>
        <v>-7358873</v>
      </c>
      <c r="E4054" t="s">
        <v>10</v>
      </c>
      <c r="F4054" t="s">
        <v>11</v>
      </c>
      <c r="G4054" s="1">
        <v>-2460677</v>
      </c>
      <c r="H4054" s="1">
        <v>-4898196</v>
      </c>
    </row>
    <row r="4055" spans="1:8" x14ac:dyDescent="0.25">
      <c r="A4055" t="s">
        <v>8</v>
      </c>
      <c r="B4055" t="s">
        <v>9</v>
      </c>
      <c r="C4055">
        <v>244.53</v>
      </c>
      <c r="D4055">
        <f>-2460669 -4898203</f>
        <v>-7358872</v>
      </c>
      <c r="E4055" t="s">
        <v>10</v>
      </c>
      <c r="F4055" t="s">
        <v>11</v>
      </c>
      <c r="G4055" s="1">
        <v>-2460669</v>
      </c>
      <c r="H4055" s="1">
        <v>-4898203</v>
      </c>
    </row>
    <row r="4056" spans="1:8" x14ac:dyDescent="0.25">
      <c r="A4056" t="s">
        <v>8</v>
      </c>
      <c r="B4056" t="s">
        <v>9</v>
      </c>
      <c r="C4056">
        <v>244.54</v>
      </c>
      <c r="D4056">
        <f>-2460656 -4898212</f>
        <v>-7358868</v>
      </c>
      <c r="E4056" t="s">
        <v>10</v>
      </c>
      <c r="F4056" t="s">
        <v>11</v>
      </c>
      <c r="G4056" s="1">
        <v>-2460656</v>
      </c>
      <c r="H4056" s="1">
        <v>-4898212</v>
      </c>
    </row>
    <row r="4057" spans="1:8" x14ac:dyDescent="0.25">
      <c r="A4057" t="s">
        <v>8</v>
      </c>
      <c r="B4057" t="s">
        <v>9</v>
      </c>
      <c r="C4057">
        <v>244.55</v>
      </c>
      <c r="D4057">
        <f>-2460643 -4898218</f>
        <v>-7358861</v>
      </c>
      <c r="E4057" t="s">
        <v>10</v>
      </c>
      <c r="F4057" t="s">
        <v>11</v>
      </c>
      <c r="G4057" s="1">
        <v>-2460643</v>
      </c>
      <c r="H4057" s="1">
        <v>-4898218</v>
      </c>
    </row>
    <row r="4058" spans="1:8" x14ac:dyDescent="0.25">
      <c r="A4058" t="s">
        <v>8</v>
      </c>
      <c r="B4058" t="s">
        <v>9</v>
      </c>
      <c r="C4058">
        <v>244.56</v>
      </c>
      <c r="D4058">
        <f>-2460634 -489822</f>
        <v>-2950456</v>
      </c>
      <c r="E4058" t="s">
        <v>10</v>
      </c>
      <c r="F4058" t="s">
        <v>11</v>
      </c>
      <c r="G4058" s="1">
        <v>-2460634</v>
      </c>
      <c r="H4058" s="1">
        <v>-489822</v>
      </c>
    </row>
    <row r="4059" spans="1:8" x14ac:dyDescent="0.25">
      <c r="A4059" t="s">
        <v>8</v>
      </c>
      <c r="B4059" t="s">
        <v>9</v>
      </c>
      <c r="C4059">
        <v>244.57</v>
      </c>
      <c r="D4059">
        <f>-2460622 -4898221</f>
        <v>-7358843</v>
      </c>
      <c r="E4059" t="s">
        <v>10</v>
      </c>
      <c r="F4059" t="s">
        <v>11</v>
      </c>
      <c r="G4059" s="1">
        <v>-2460622</v>
      </c>
      <c r="H4059" s="1">
        <v>-4898221</v>
      </c>
    </row>
    <row r="4060" spans="1:8" x14ac:dyDescent="0.25">
      <c r="A4060" t="s">
        <v>8</v>
      </c>
      <c r="B4060" t="s">
        <v>9</v>
      </c>
      <c r="C4060">
        <v>244.58</v>
      </c>
      <c r="D4060">
        <f>-2460618 -4898223</f>
        <v>-7358841</v>
      </c>
      <c r="E4060" t="s">
        <v>10</v>
      </c>
      <c r="F4060" t="s">
        <v>11</v>
      </c>
      <c r="G4060" s="1">
        <v>-2460618</v>
      </c>
      <c r="H4060" s="1">
        <v>-4898223</v>
      </c>
    </row>
    <row r="4061" spans="1:8" x14ac:dyDescent="0.25">
      <c r="A4061" t="s">
        <v>8</v>
      </c>
      <c r="B4061" t="s">
        <v>9</v>
      </c>
      <c r="C4061">
        <v>244.59</v>
      </c>
      <c r="D4061">
        <f>-2460603 -4898236</f>
        <v>-7358839</v>
      </c>
      <c r="E4061" t="s">
        <v>10</v>
      </c>
      <c r="F4061" t="s">
        <v>11</v>
      </c>
      <c r="G4061" s="1">
        <v>-2460603</v>
      </c>
      <c r="H4061" s="1">
        <v>-4898236</v>
      </c>
    </row>
    <row r="4062" spans="1:8" x14ac:dyDescent="0.25">
      <c r="A4062" t="s">
        <v>8</v>
      </c>
      <c r="B4062" t="s">
        <v>9</v>
      </c>
      <c r="C4062">
        <v>244.6</v>
      </c>
      <c r="D4062">
        <f>-2460575 -4898267</f>
        <v>-7358842</v>
      </c>
      <c r="E4062" t="s">
        <v>10</v>
      </c>
      <c r="F4062" t="s">
        <v>11</v>
      </c>
      <c r="G4062" s="1">
        <v>-2460575</v>
      </c>
      <c r="H4062" s="1">
        <v>-4898267</v>
      </c>
    </row>
    <row r="4063" spans="1:8" x14ac:dyDescent="0.25">
      <c r="A4063" t="s">
        <v>8</v>
      </c>
      <c r="B4063" t="s">
        <v>9</v>
      </c>
      <c r="C4063">
        <v>244.61</v>
      </c>
      <c r="D4063">
        <f>-2460574 -4898269</f>
        <v>-7358843</v>
      </c>
      <c r="E4063" t="s">
        <v>10</v>
      </c>
      <c r="F4063" t="s">
        <v>11</v>
      </c>
      <c r="G4063" s="1">
        <v>-2460574</v>
      </c>
      <c r="H4063" s="1">
        <v>-4898269</v>
      </c>
    </row>
    <row r="4064" spans="1:8" x14ac:dyDescent="0.25">
      <c r="A4064" t="s">
        <v>8</v>
      </c>
      <c r="B4064" t="s">
        <v>9</v>
      </c>
      <c r="C4064">
        <v>244.62</v>
      </c>
      <c r="D4064">
        <f>-2460563 -4898282</f>
        <v>-7358845</v>
      </c>
      <c r="E4064" t="s">
        <v>10</v>
      </c>
      <c r="F4064" t="s">
        <v>11</v>
      </c>
      <c r="G4064" s="1">
        <v>-2460563</v>
      </c>
      <c r="H4064" s="1">
        <v>-4898282</v>
      </c>
    </row>
    <row r="4065" spans="1:8" x14ac:dyDescent="0.25">
      <c r="A4065" t="s">
        <v>8</v>
      </c>
      <c r="B4065" t="s">
        <v>9</v>
      </c>
      <c r="C4065">
        <v>244.63</v>
      </c>
      <c r="D4065">
        <f>-2460536 -4898308</f>
        <v>-7358844</v>
      </c>
      <c r="E4065" t="s">
        <v>10</v>
      </c>
      <c r="F4065" t="s">
        <v>11</v>
      </c>
      <c r="G4065" s="1">
        <v>-2460536</v>
      </c>
      <c r="H4065" s="1">
        <v>-4898308</v>
      </c>
    </row>
    <row r="4066" spans="1:8" x14ac:dyDescent="0.25">
      <c r="A4066" t="s">
        <v>8</v>
      </c>
      <c r="B4066" t="s">
        <v>9</v>
      </c>
      <c r="C4066">
        <v>244.64</v>
      </c>
      <c r="D4066">
        <f>-2460523 -4898317</f>
        <v>-7358840</v>
      </c>
      <c r="E4066" t="s">
        <v>10</v>
      </c>
      <c r="F4066" t="s">
        <v>11</v>
      </c>
      <c r="G4066" s="1">
        <v>-2460523</v>
      </c>
      <c r="H4066" s="1">
        <v>-4898317</v>
      </c>
    </row>
    <row r="4067" spans="1:8" x14ac:dyDescent="0.25">
      <c r="A4067" t="s">
        <v>8</v>
      </c>
      <c r="B4067" t="s">
        <v>9</v>
      </c>
      <c r="C4067">
        <v>244.65</v>
      </c>
      <c r="D4067">
        <f>-2460498 -4898331</f>
        <v>-7358829</v>
      </c>
      <c r="E4067" t="s">
        <v>10</v>
      </c>
      <c r="F4067" t="s">
        <v>11</v>
      </c>
      <c r="G4067" s="1">
        <v>-2460498</v>
      </c>
      <c r="H4067" s="1">
        <v>-4898331</v>
      </c>
    </row>
    <row r="4068" spans="1:8" x14ac:dyDescent="0.25">
      <c r="A4068" t="s">
        <v>8</v>
      </c>
      <c r="B4068" t="s">
        <v>9</v>
      </c>
      <c r="C4068">
        <v>244.66</v>
      </c>
      <c r="D4068">
        <f>-2460488 -4898335</f>
        <v>-7358823</v>
      </c>
      <c r="E4068" t="s">
        <v>10</v>
      </c>
      <c r="F4068" t="s">
        <v>11</v>
      </c>
      <c r="G4068" s="1">
        <v>-2460488</v>
      </c>
      <c r="H4068" s="1">
        <v>-4898335</v>
      </c>
    </row>
    <row r="4069" spans="1:8" x14ac:dyDescent="0.25">
      <c r="A4069" t="s">
        <v>8</v>
      </c>
      <c r="B4069" t="s">
        <v>9</v>
      </c>
      <c r="C4069">
        <v>244.67</v>
      </c>
      <c r="D4069">
        <f>-2460459 -4898352</f>
        <v>-7358811</v>
      </c>
      <c r="E4069" t="s">
        <v>10</v>
      </c>
      <c r="F4069" t="s">
        <v>11</v>
      </c>
      <c r="G4069" s="1">
        <v>-2460459</v>
      </c>
      <c r="H4069" s="1">
        <v>-4898352</v>
      </c>
    </row>
    <row r="4070" spans="1:8" x14ac:dyDescent="0.25">
      <c r="A4070" t="s">
        <v>8</v>
      </c>
      <c r="B4070" t="s">
        <v>9</v>
      </c>
      <c r="C4070">
        <v>244.68</v>
      </c>
      <c r="D4070">
        <f>-2460456 -4898353</f>
        <v>-7358809</v>
      </c>
      <c r="E4070" t="s">
        <v>10</v>
      </c>
      <c r="F4070" t="s">
        <v>11</v>
      </c>
      <c r="G4070" s="1">
        <v>-2460456</v>
      </c>
      <c r="H4070" s="1">
        <v>-4898353</v>
      </c>
    </row>
    <row r="4071" spans="1:8" x14ac:dyDescent="0.25">
      <c r="A4071" t="s">
        <v>8</v>
      </c>
      <c r="B4071" t="s">
        <v>9</v>
      </c>
      <c r="C4071">
        <v>244.69</v>
      </c>
      <c r="D4071">
        <f>-2460449 -4898357</f>
        <v>-7358806</v>
      </c>
      <c r="E4071" t="s">
        <v>10</v>
      </c>
      <c r="F4071" t="s">
        <v>11</v>
      </c>
      <c r="G4071" s="1">
        <v>-2460449</v>
      </c>
      <c r="H4071" s="1">
        <v>-4898357</v>
      </c>
    </row>
    <row r="4072" spans="1:8" x14ac:dyDescent="0.25">
      <c r="A4072" t="s">
        <v>8</v>
      </c>
      <c r="B4072" t="s">
        <v>9</v>
      </c>
      <c r="C4072">
        <v>244.7</v>
      </c>
      <c r="D4072">
        <f>-2460439 -4898358</f>
        <v>-7358797</v>
      </c>
      <c r="E4072" t="s">
        <v>10</v>
      </c>
      <c r="F4072" t="s">
        <v>11</v>
      </c>
      <c r="G4072" s="1">
        <v>-2460439</v>
      </c>
      <c r="H4072" s="1">
        <v>-4898358</v>
      </c>
    </row>
    <row r="4073" spans="1:8" x14ac:dyDescent="0.25">
      <c r="A4073" t="s">
        <v>8</v>
      </c>
      <c r="B4073" t="s">
        <v>9</v>
      </c>
      <c r="C4073">
        <v>244.71</v>
      </c>
      <c r="D4073">
        <f>-2460427 -4898358</f>
        <v>-7358785</v>
      </c>
      <c r="E4073" t="s">
        <v>10</v>
      </c>
      <c r="F4073" t="s">
        <v>11</v>
      </c>
      <c r="G4073" s="1">
        <v>-2460427</v>
      </c>
      <c r="H4073" s="1">
        <v>-4898358</v>
      </c>
    </row>
    <row r="4074" spans="1:8" x14ac:dyDescent="0.25">
      <c r="A4074" t="s">
        <v>8</v>
      </c>
      <c r="B4074" t="s">
        <v>9</v>
      </c>
      <c r="C4074">
        <v>244.72</v>
      </c>
      <c r="D4074">
        <f>-2460417 -4898357</f>
        <v>-7358774</v>
      </c>
      <c r="E4074" t="s">
        <v>10</v>
      </c>
      <c r="F4074" t="s">
        <v>11</v>
      </c>
      <c r="G4074" s="1">
        <v>-2460417</v>
      </c>
      <c r="H4074" s="1">
        <v>-4898357</v>
      </c>
    </row>
    <row r="4075" spans="1:8" x14ac:dyDescent="0.25">
      <c r="A4075" t="s">
        <v>8</v>
      </c>
      <c r="B4075" t="s">
        <v>9</v>
      </c>
      <c r="C4075">
        <v>244.73</v>
      </c>
      <c r="D4075">
        <f>-246041 -4898355</f>
        <v>-5144396</v>
      </c>
      <c r="E4075" t="s">
        <v>10</v>
      </c>
      <c r="F4075" t="s">
        <v>11</v>
      </c>
      <c r="G4075" s="1">
        <v>-246041</v>
      </c>
      <c r="H4075" s="1">
        <v>-4898355</v>
      </c>
    </row>
    <row r="4076" spans="1:8" x14ac:dyDescent="0.25">
      <c r="A4076" t="s">
        <v>8</v>
      </c>
      <c r="B4076" t="s">
        <v>9</v>
      </c>
      <c r="C4076">
        <v>244.74</v>
      </c>
      <c r="D4076">
        <f>-24604 -4898354</f>
        <v>-4922958</v>
      </c>
      <c r="E4076" t="s">
        <v>10</v>
      </c>
      <c r="F4076" t="s">
        <v>11</v>
      </c>
      <c r="G4076" s="1">
        <v>-24604</v>
      </c>
      <c r="H4076" s="1">
        <v>-4898354</v>
      </c>
    </row>
    <row r="4077" spans="1:8" x14ac:dyDescent="0.25">
      <c r="A4077" t="s">
        <v>8</v>
      </c>
      <c r="B4077" t="s">
        <v>9</v>
      </c>
      <c r="C4077">
        <v>244.75</v>
      </c>
      <c r="D4077">
        <f>-2460386 -4898357</f>
        <v>-7358743</v>
      </c>
      <c r="E4077" t="s">
        <v>10</v>
      </c>
      <c r="F4077" t="s">
        <v>11</v>
      </c>
      <c r="G4077" s="1">
        <v>-2460386</v>
      </c>
      <c r="H4077" s="1">
        <v>-4898357</v>
      </c>
    </row>
    <row r="4078" spans="1:8" x14ac:dyDescent="0.25">
      <c r="A4078" t="s">
        <v>8</v>
      </c>
      <c r="B4078" t="s">
        <v>9</v>
      </c>
      <c r="C4078">
        <v>244.76</v>
      </c>
      <c r="D4078">
        <f>-2460386 -4898358</f>
        <v>-7358744</v>
      </c>
      <c r="E4078" t="s">
        <v>10</v>
      </c>
      <c r="F4078" t="s">
        <v>11</v>
      </c>
      <c r="G4078" s="1">
        <v>-2460386</v>
      </c>
      <c r="H4078" s="1">
        <v>-4898358</v>
      </c>
    </row>
    <row r="4079" spans="1:8" x14ac:dyDescent="0.25">
      <c r="A4079" t="s">
        <v>8</v>
      </c>
      <c r="B4079" t="s">
        <v>9</v>
      </c>
      <c r="C4079">
        <v>244.77</v>
      </c>
      <c r="D4079">
        <f>-2460383 -489836</f>
        <v>-2950219</v>
      </c>
      <c r="E4079" t="s">
        <v>10</v>
      </c>
      <c r="F4079" t="s">
        <v>11</v>
      </c>
      <c r="G4079" s="1">
        <v>-2460383</v>
      </c>
      <c r="H4079" s="1">
        <v>-489836</v>
      </c>
    </row>
    <row r="4080" spans="1:8" x14ac:dyDescent="0.25">
      <c r="A4080" t="s">
        <v>8</v>
      </c>
      <c r="B4080" t="s">
        <v>9</v>
      </c>
      <c r="C4080">
        <v>244.78</v>
      </c>
      <c r="D4080">
        <f>-2460376 -4898368</f>
        <v>-7358744</v>
      </c>
      <c r="E4080" t="s">
        <v>10</v>
      </c>
      <c r="F4080" t="s">
        <v>11</v>
      </c>
      <c r="G4080" s="1">
        <v>-2460376</v>
      </c>
      <c r="H4080" s="1">
        <v>-4898368</v>
      </c>
    </row>
    <row r="4081" spans="1:8" x14ac:dyDescent="0.25">
      <c r="A4081" t="s">
        <v>8</v>
      </c>
      <c r="B4081" t="s">
        <v>9</v>
      </c>
      <c r="C4081">
        <v>244.79</v>
      </c>
      <c r="D4081">
        <f>-2460374 -4898372</f>
        <v>-7358746</v>
      </c>
      <c r="E4081" t="s">
        <v>10</v>
      </c>
      <c r="F4081" t="s">
        <v>11</v>
      </c>
      <c r="G4081" s="1">
        <v>-2460374</v>
      </c>
      <c r="H4081" s="1">
        <v>-4898372</v>
      </c>
    </row>
    <row r="4082" spans="1:8" x14ac:dyDescent="0.25">
      <c r="A4082" t="s">
        <v>8</v>
      </c>
      <c r="B4082" t="s">
        <v>9</v>
      </c>
      <c r="C4082">
        <v>244.8</v>
      </c>
      <c r="D4082">
        <f>-2460371 -4898375</f>
        <v>-7358746</v>
      </c>
      <c r="E4082" t="s">
        <v>10</v>
      </c>
      <c r="F4082" t="s">
        <v>11</v>
      </c>
      <c r="G4082" s="1">
        <v>-2460371</v>
      </c>
      <c r="H4082" s="1">
        <v>-4898375</v>
      </c>
    </row>
    <row r="4083" spans="1:8" x14ac:dyDescent="0.25">
      <c r="A4083" t="s">
        <v>8</v>
      </c>
      <c r="B4083" t="s">
        <v>9</v>
      </c>
      <c r="C4083">
        <v>244.81</v>
      </c>
      <c r="D4083">
        <f>-2460368 -4898386</f>
        <v>-7358754</v>
      </c>
      <c r="E4083" t="s">
        <v>10</v>
      </c>
      <c r="F4083" t="s">
        <v>11</v>
      </c>
      <c r="G4083" s="1">
        <v>-2460368</v>
      </c>
      <c r="H4083" s="1">
        <v>-4898386</v>
      </c>
    </row>
    <row r="4084" spans="1:8" x14ac:dyDescent="0.25">
      <c r="A4084" t="s">
        <v>8</v>
      </c>
      <c r="B4084" t="s">
        <v>9</v>
      </c>
      <c r="C4084">
        <v>244.82</v>
      </c>
      <c r="D4084">
        <f>-2460368 -489839</f>
        <v>-2950207</v>
      </c>
      <c r="E4084" t="s">
        <v>10</v>
      </c>
      <c r="F4084" t="s">
        <v>11</v>
      </c>
      <c r="G4084" s="1">
        <v>-2460368</v>
      </c>
      <c r="H4084" s="1">
        <v>-489839</v>
      </c>
    </row>
    <row r="4085" spans="1:8" x14ac:dyDescent="0.25">
      <c r="A4085" t="s">
        <v>8</v>
      </c>
      <c r="B4085" t="s">
        <v>9</v>
      </c>
      <c r="C4085">
        <v>244.83</v>
      </c>
      <c r="D4085">
        <f>-2460367 -4898396</f>
        <v>-7358763</v>
      </c>
      <c r="E4085" t="s">
        <v>10</v>
      </c>
      <c r="F4085" t="s">
        <v>11</v>
      </c>
      <c r="G4085" s="1">
        <v>-2460367</v>
      </c>
      <c r="H4085" s="1">
        <v>-4898396</v>
      </c>
    </row>
    <row r="4086" spans="1:8" x14ac:dyDescent="0.25">
      <c r="A4086" t="s">
        <v>8</v>
      </c>
      <c r="B4086" t="s">
        <v>9</v>
      </c>
      <c r="C4086">
        <v>244.84</v>
      </c>
      <c r="D4086">
        <f>-2460369 -4898408</f>
        <v>-7358777</v>
      </c>
      <c r="E4086" t="s">
        <v>10</v>
      </c>
      <c r="F4086" t="s">
        <v>11</v>
      </c>
      <c r="G4086" s="1">
        <v>-2460369</v>
      </c>
      <c r="H4086" s="1">
        <v>-4898408</v>
      </c>
    </row>
    <row r="4087" spans="1:8" x14ac:dyDescent="0.25">
      <c r="A4087" t="s">
        <v>8</v>
      </c>
      <c r="B4087" t="s">
        <v>9</v>
      </c>
      <c r="C4087">
        <v>244.85</v>
      </c>
      <c r="D4087">
        <f>-2460371 -4898413</f>
        <v>-7358784</v>
      </c>
      <c r="E4087" t="s">
        <v>10</v>
      </c>
      <c r="F4087" t="s">
        <v>11</v>
      </c>
      <c r="G4087" s="1">
        <v>-2460371</v>
      </c>
      <c r="H4087" s="1">
        <v>-4898413</v>
      </c>
    </row>
    <row r="4088" spans="1:8" x14ac:dyDescent="0.25">
      <c r="A4088" t="s">
        <v>8</v>
      </c>
      <c r="B4088" t="s">
        <v>9</v>
      </c>
      <c r="C4088">
        <v>244.86</v>
      </c>
      <c r="D4088">
        <f>-2460381 -489843</f>
        <v>-2950224</v>
      </c>
      <c r="E4088" t="s">
        <v>10</v>
      </c>
      <c r="F4088" t="s">
        <v>11</v>
      </c>
      <c r="G4088" s="1">
        <v>-2460381</v>
      </c>
      <c r="H4088" s="1">
        <v>-489843</v>
      </c>
    </row>
    <row r="4089" spans="1:8" x14ac:dyDescent="0.25">
      <c r="A4089" t="s">
        <v>8</v>
      </c>
      <c r="B4089" t="s">
        <v>9</v>
      </c>
      <c r="C4089">
        <v>244.87</v>
      </c>
      <c r="D4089">
        <f>-2460392 -4898444</f>
        <v>-7358836</v>
      </c>
      <c r="E4089" t="s">
        <v>10</v>
      </c>
      <c r="F4089" t="s">
        <v>11</v>
      </c>
      <c r="G4089" s="1">
        <v>-2460392</v>
      </c>
      <c r="H4089" s="1">
        <v>-4898444</v>
      </c>
    </row>
    <row r="4090" spans="1:8" x14ac:dyDescent="0.25">
      <c r="A4090" t="s">
        <v>8</v>
      </c>
      <c r="B4090" t="s">
        <v>9</v>
      </c>
      <c r="C4090">
        <v>244.88</v>
      </c>
      <c r="D4090">
        <f>-2460408 -4898456</f>
        <v>-7358864</v>
      </c>
      <c r="E4090" t="s">
        <v>10</v>
      </c>
      <c r="F4090" t="s">
        <v>11</v>
      </c>
      <c r="G4090" s="1">
        <v>-2460408</v>
      </c>
      <c r="H4090" s="1">
        <v>-4898456</v>
      </c>
    </row>
    <row r="4091" spans="1:8" x14ac:dyDescent="0.25">
      <c r="A4091" t="s">
        <v>8</v>
      </c>
      <c r="B4091" t="s">
        <v>9</v>
      </c>
      <c r="C4091">
        <v>244.89</v>
      </c>
      <c r="D4091">
        <f>-2460438 -4898468</f>
        <v>-7358906</v>
      </c>
      <c r="E4091" t="s">
        <v>10</v>
      </c>
      <c r="F4091" t="s">
        <v>11</v>
      </c>
      <c r="G4091" s="1">
        <v>-2460438</v>
      </c>
      <c r="H4091" s="1">
        <v>-4898468</v>
      </c>
    </row>
    <row r="4092" spans="1:8" x14ac:dyDescent="0.25">
      <c r="A4092" t="s">
        <v>8</v>
      </c>
      <c r="B4092" t="s">
        <v>9</v>
      </c>
      <c r="C4092">
        <v>244.9</v>
      </c>
      <c r="D4092">
        <f>-2460438 -4898469</f>
        <v>-7358907</v>
      </c>
      <c r="E4092" t="s">
        <v>10</v>
      </c>
      <c r="F4092" t="s">
        <v>11</v>
      </c>
      <c r="G4092" s="1">
        <v>-2460438</v>
      </c>
      <c r="H4092" s="1">
        <v>-4898469</v>
      </c>
    </row>
    <row r="4093" spans="1:8" x14ac:dyDescent="0.25">
      <c r="A4093" t="s">
        <v>8</v>
      </c>
      <c r="B4093" t="s">
        <v>9</v>
      </c>
      <c r="C4093">
        <v>244.91</v>
      </c>
      <c r="D4093">
        <f>-2460489 -4898484</f>
        <v>-7358973</v>
      </c>
      <c r="E4093" t="s">
        <v>10</v>
      </c>
      <c r="F4093" t="s">
        <v>11</v>
      </c>
      <c r="G4093" s="1">
        <v>-2460489</v>
      </c>
      <c r="H4093" s="1">
        <v>-4898484</v>
      </c>
    </row>
    <row r="4094" spans="1:8" x14ac:dyDescent="0.25">
      <c r="A4094" t="s">
        <v>8</v>
      </c>
      <c r="B4094" t="s">
        <v>9</v>
      </c>
      <c r="C4094">
        <v>244.92</v>
      </c>
      <c r="D4094">
        <f>-246049 -4898484</f>
        <v>-5144533</v>
      </c>
      <c r="E4094" t="s">
        <v>10</v>
      </c>
      <c r="F4094" t="s">
        <v>11</v>
      </c>
      <c r="G4094" s="1">
        <v>-246049</v>
      </c>
      <c r="H4094" s="1">
        <v>-4898484</v>
      </c>
    </row>
    <row r="4095" spans="1:8" x14ac:dyDescent="0.25">
      <c r="A4095" t="s">
        <v>8</v>
      </c>
      <c r="B4095" t="s">
        <v>9</v>
      </c>
      <c r="C4095">
        <v>244.93</v>
      </c>
      <c r="D4095">
        <f>-2460495 -4898486</f>
        <v>-7358981</v>
      </c>
      <c r="E4095" t="s">
        <v>10</v>
      </c>
      <c r="F4095" t="s">
        <v>11</v>
      </c>
      <c r="G4095" s="1">
        <v>-2460495</v>
      </c>
      <c r="H4095" s="1">
        <v>-4898486</v>
      </c>
    </row>
    <row r="4096" spans="1:8" x14ac:dyDescent="0.25">
      <c r="A4096" t="s">
        <v>8</v>
      </c>
      <c r="B4096" t="s">
        <v>9</v>
      </c>
      <c r="C4096">
        <v>244.94</v>
      </c>
      <c r="D4096">
        <f>-24605 -4898491</f>
        <v>-4923096</v>
      </c>
      <c r="E4096" t="s">
        <v>10</v>
      </c>
      <c r="F4096" t="s">
        <v>11</v>
      </c>
      <c r="G4096" s="1">
        <v>-24605</v>
      </c>
      <c r="H4096" s="1">
        <v>-4898491</v>
      </c>
    </row>
    <row r="4097" spans="1:8" x14ac:dyDescent="0.25">
      <c r="A4097" t="s">
        <v>8</v>
      </c>
      <c r="B4097" t="s">
        <v>9</v>
      </c>
      <c r="C4097">
        <v>244.95</v>
      </c>
      <c r="D4097">
        <f>-2460503 -4898493</f>
        <v>-7358996</v>
      </c>
      <c r="E4097" t="s">
        <v>10</v>
      </c>
      <c r="F4097" t="s">
        <v>11</v>
      </c>
      <c r="G4097" s="1">
        <v>-2460503</v>
      </c>
      <c r="H4097" s="1">
        <v>-4898493</v>
      </c>
    </row>
    <row r="4098" spans="1:8" x14ac:dyDescent="0.25">
      <c r="A4098" t="s">
        <v>8</v>
      </c>
      <c r="B4098" t="s">
        <v>9</v>
      </c>
      <c r="C4098">
        <v>244.96</v>
      </c>
      <c r="D4098">
        <f>-2460506 -4898496</f>
        <v>-7359002</v>
      </c>
      <c r="E4098" t="s">
        <v>10</v>
      </c>
      <c r="F4098" t="s">
        <v>11</v>
      </c>
      <c r="G4098" s="1">
        <v>-2460506</v>
      </c>
      <c r="H4098" s="1">
        <v>-4898496</v>
      </c>
    </row>
    <row r="4099" spans="1:8" x14ac:dyDescent="0.25">
      <c r="A4099" t="s">
        <v>8</v>
      </c>
      <c r="B4099" t="s">
        <v>9</v>
      </c>
      <c r="C4099">
        <v>244.97</v>
      </c>
      <c r="D4099">
        <f>-2460518 -4898517</f>
        <v>-7359035</v>
      </c>
      <c r="E4099" t="s">
        <v>10</v>
      </c>
      <c r="F4099" t="s">
        <v>11</v>
      </c>
      <c r="G4099" s="1">
        <v>-2460518</v>
      </c>
      <c r="H4099" s="1">
        <v>-4898517</v>
      </c>
    </row>
    <row r="4100" spans="1:8" x14ac:dyDescent="0.25">
      <c r="A4100" t="s">
        <v>8</v>
      </c>
      <c r="B4100" t="s">
        <v>9</v>
      </c>
      <c r="C4100">
        <v>244.98</v>
      </c>
      <c r="D4100">
        <f>-246055 -4898561</f>
        <v>-5144616</v>
      </c>
      <c r="E4100" t="s">
        <v>10</v>
      </c>
      <c r="F4100" t="s">
        <v>11</v>
      </c>
      <c r="G4100" s="1">
        <v>-246055</v>
      </c>
      <c r="H4100" s="1">
        <v>-4898561</v>
      </c>
    </row>
    <row r="4101" spans="1:8" x14ac:dyDescent="0.25">
      <c r="A4101" t="s">
        <v>8</v>
      </c>
      <c r="B4101" t="s">
        <v>9</v>
      </c>
      <c r="C4101">
        <v>244.99</v>
      </c>
      <c r="D4101">
        <f>-2460561 -4898581</f>
        <v>-7359142</v>
      </c>
      <c r="E4101" t="s">
        <v>10</v>
      </c>
      <c r="F4101" t="s">
        <v>11</v>
      </c>
      <c r="G4101" s="1">
        <v>-2460561</v>
      </c>
      <c r="H4101" s="1">
        <v>-4898581</v>
      </c>
    </row>
    <row r="4102" spans="1:8" x14ac:dyDescent="0.25">
      <c r="A4102" t="s">
        <v>8</v>
      </c>
      <c r="B4102" t="s">
        <v>9</v>
      </c>
      <c r="C4102">
        <v>245</v>
      </c>
      <c r="D4102">
        <f>-2460579 -4898622</f>
        <v>-7359201</v>
      </c>
      <c r="E4102" t="s">
        <v>10</v>
      </c>
      <c r="F4102" t="s">
        <v>11</v>
      </c>
      <c r="G4102" s="1">
        <v>-2460579</v>
      </c>
      <c r="H4102" s="1">
        <v>-4898622</v>
      </c>
    </row>
    <row r="4103" spans="1:8" x14ac:dyDescent="0.25">
      <c r="A4103" t="s">
        <v>8</v>
      </c>
      <c r="B4103" t="s">
        <v>9</v>
      </c>
      <c r="C4103">
        <v>245.01</v>
      </c>
      <c r="D4103">
        <f>-2460587 -4898649</f>
        <v>-7359236</v>
      </c>
      <c r="E4103" t="s">
        <v>10</v>
      </c>
      <c r="F4103" t="s">
        <v>11</v>
      </c>
      <c r="G4103" s="1">
        <v>-2460587</v>
      </c>
      <c r="H4103" s="1">
        <v>-4898649</v>
      </c>
    </row>
    <row r="4104" spans="1:8" x14ac:dyDescent="0.25">
      <c r="A4104" t="s">
        <v>8</v>
      </c>
      <c r="B4104" t="s">
        <v>9</v>
      </c>
      <c r="C4104">
        <v>245.02</v>
      </c>
      <c r="D4104">
        <f>-2460603 -4898686</f>
        <v>-7359289</v>
      </c>
      <c r="E4104" t="s">
        <v>10</v>
      </c>
      <c r="F4104" t="s">
        <v>11</v>
      </c>
      <c r="G4104" s="1">
        <v>-2460603</v>
      </c>
      <c r="H4104" s="1">
        <v>-4898686</v>
      </c>
    </row>
    <row r="4105" spans="1:8" x14ac:dyDescent="0.25">
      <c r="A4105" t="s">
        <v>8</v>
      </c>
      <c r="B4105" t="s">
        <v>9</v>
      </c>
      <c r="C4105">
        <v>245.03</v>
      </c>
      <c r="D4105">
        <f>-2460607 -48987</f>
        <v>-2509594</v>
      </c>
      <c r="E4105" t="s">
        <v>10</v>
      </c>
      <c r="F4105" t="s">
        <v>11</v>
      </c>
      <c r="G4105" s="1">
        <v>-2460607</v>
      </c>
      <c r="H4105" s="1">
        <v>-48987</v>
      </c>
    </row>
    <row r="4106" spans="1:8" x14ac:dyDescent="0.25">
      <c r="A4106" t="s">
        <v>8</v>
      </c>
      <c r="B4106" t="s">
        <v>9</v>
      </c>
      <c r="C4106">
        <v>245.04</v>
      </c>
      <c r="D4106">
        <f>-246062 -4898732</f>
        <v>-5144794</v>
      </c>
      <c r="E4106" t="s">
        <v>10</v>
      </c>
      <c r="F4106" t="s">
        <v>11</v>
      </c>
      <c r="G4106" s="1">
        <v>-246062</v>
      </c>
      <c r="H4106" s="1">
        <v>-4898732</v>
      </c>
    </row>
    <row r="4107" spans="1:8" x14ac:dyDescent="0.25">
      <c r="A4107" t="s">
        <v>8</v>
      </c>
      <c r="B4107" t="s">
        <v>9</v>
      </c>
      <c r="C4107">
        <v>245.05</v>
      </c>
      <c r="D4107">
        <f>-2460626 -4898742</f>
        <v>-7359368</v>
      </c>
      <c r="E4107" t="s">
        <v>10</v>
      </c>
      <c r="F4107" t="s">
        <v>11</v>
      </c>
      <c r="G4107" s="1">
        <v>-2460626</v>
      </c>
      <c r="H4107" s="1">
        <v>-4898742</v>
      </c>
    </row>
    <row r="4108" spans="1:8" x14ac:dyDescent="0.25">
      <c r="A4108" t="s">
        <v>8</v>
      </c>
      <c r="B4108" t="s">
        <v>9</v>
      </c>
      <c r="C4108">
        <v>245.06</v>
      </c>
      <c r="D4108">
        <f>-246063 -4898751</f>
        <v>-5144814</v>
      </c>
      <c r="E4108" t="s">
        <v>10</v>
      </c>
      <c r="F4108" t="s">
        <v>11</v>
      </c>
      <c r="G4108" s="1">
        <v>-246063</v>
      </c>
      <c r="H4108" s="1">
        <v>-4898751</v>
      </c>
    </row>
    <row r="4109" spans="1:8" x14ac:dyDescent="0.25">
      <c r="A4109" t="s">
        <v>8</v>
      </c>
      <c r="B4109" t="s">
        <v>9</v>
      </c>
      <c r="C4109">
        <v>245.07</v>
      </c>
      <c r="D4109">
        <f>-2460634 -4898756</f>
        <v>-7359390</v>
      </c>
      <c r="E4109" t="s">
        <v>10</v>
      </c>
      <c r="F4109" t="s">
        <v>11</v>
      </c>
      <c r="G4109" s="1">
        <v>-2460634</v>
      </c>
      <c r="H4109" s="1">
        <v>-4898756</v>
      </c>
    </row>
    <row r="4110" spans="1:8" x14ac:dyDescent="0.25">
      <c r="A4110" t="s">
        <v>8</v>
      </c>
      <c r="B4110" t="s">
        <v>9</v>
      </c>
      <c r="C4110">
        <v>245.08</v>
      </c>
      <c r="D4110">
        <f>-2460637 -4898758</f>
        <v>-7359395</v>
      </c>
      <c r="E4110" t="s">
        <v>10</v>
      </c>
      <c r="F4110" t="s">
        <v>11</v>
      </c>
      <c r="G4110" s="1">
        <v>-2460637</v>
      </c>
      <c r="H4110" s="1">
        <v>-4898758</v>
      </c>
    </row>
    <row r="4111" spans="1:8" x14ac:dyDescent="0.25">
      <c r="A4111" t="s">
        <v>8</v>
      </c>
      <c r="B4111" t="s">
        <v>9</v>
      </c>
      <c r="C4111">
        <v>245.09</v>
      </c>
      <c r="D4111">
        <f>-246064 -4898761</f>
        <v>-5144825</v>
      </c>
      <c r="E4111" t="s">
        <v>10</v>
      </c>
      <c r="F4111" t="s">
        <v>11</v>
      </c>
      <c r="G4111" s="1">
        <v>-246064</v>
      </c>
      <c r="H4111" s="1">
        <v>-4898761</v>
      </c>
    </row>
    <row r="4112" spans="1:8" x14ac:dyDescent="0.25">
      <c r="A4112" t="s">
        <v>8</v>
      </c>
      <c r="B4112" t="s">
        <v>9</v>
      </c>
      <c r="C4112">
        <v>245.1</v>
      </c>
      <c r="D4112">
        <f>-2460663 -4898776</f>
        <v>-7359439</v>
      </c>
      <c r="E4112" t="s">
        <v>10</v>
      </c>
      <c r="F4112" t="s">
        <v>11</v>
      </c>
      <c r="G4112" s="1">
        <v>-2460663</v>
      </c>
      <c r="H4112" s="1">
        <v>-4898776</v>
      </c>
    </row>
    <row r="4113" spans="1:8" x14ac:dyDescent="0.25">
      <c r="A4113" t="s">
        <v>8</v>
      </c>
      <c r="B4113" t="s">
        <v>9</v>
      </c>
      <c r="C4113">
        <v>245.11</v>
      </c>
      <c r="D4113">
        <f>-2460664 -4898776</f>
        <v>-7359440</v>
      </c>
      <c r="E4113" t="s">
        <v>10</v>
      </c>
      <c r="F4113" t="s">
        <v>11</v>
      </c>
      <c r="G4113" s="1">
        <v>-2460664</v>
      </c>
      <c r="H4113" s="1">
        <v>-4898776</v>
      </c>
    </row>
    <row r="4114" spans="1:8" x14ac:dyDescent="0.25">
      <c r="A4114" t="s">
        <v>8</v>
      </c>
      <c r="B4114" t="s">
        <v>9</v>
      </c>
      <c r="C4114">
        <v>245.12</v>
      </c>
      <c r="D4114">
        <f>-246068 -4898786</f>
        <v>-5144854</v>
      </c>
      <c r="E4114" t="s">
        <v>10</v>
      </c>
      <c r="F4114" t="s">
        <v>11</v>
      </c>
      <c r="G4114" s="1">
        <v>-246068</v>
      </c>
      <c r="H4114" s="1">
        <v>-4898786</v>
      </c>
    </row>
    <row r="4115" spans="1:8" x14ac:dyDescent="0.25">
      <c r="A4115" t="s">
        <v>8</v>
      </c>
      <c r="B4115" t="s">
        <v>9</v>
      </c>
      <c r="C4115">
        <v>245.13</v>
      </c>
      <c r="D4115">
        <f>-2460709 -489881</f>
        <v>-2950590</v>
      </c>
      <c r="E4115" t="s">
        <v>10</v>
      </c>
      <c r="F4115" t="s">
        <v>11</v>
      </c>
      <c r="G4115" s="1">
        <v>-2460709</v>
      </c>
      <c r="H4115" s="1">
        <v>-489881</v>
      </c>
    </row>
    <row r="4116" spans="1:8" x14ac:dyDescent="0.25">
      <c r="A4116" t="s">
        <v>8</v>
      </c>
      <c r="B4116" t="s">
        <v>9</v>
      </c>
      <c r="C4116">
        <v>245.14</v>
      </c>
      <c r="D4116">
        <f>-2460728 -4898828</f>
        <v>-7359556</v>
      </c>
      <c r="E4116" t="s">
        <v>10</v>
      </c>
      <c r="F4116" t="s">
        <v>11</v>
      </c>
      <c r="G4116" s="1">
        <v>-2460728</v>
      </c>
      <c r="H4116" s="1">
        <v>-4898828</v>
      </c>
    </row>
    <row r="4117" spans="1:8" x14ac:dyDescent="0.25">
      <c r="A4117" t="s">
        <v>8</v>
      </c>
      <c r="B4117" t="s">
        <v>9</v>
      </c>
      <c r="C4117">
        <v>245.15</v>
      </c>
      <c r="D4117">
        <f>-246073 -4898831</f>
        <v>-5144904</v>
      </c>
      <c r="E4117" t="s">
        <v>10</v>
      </c>
      <c r="F4117" t="s">
        <v>11</v>
      </c>
      <c r="G4117" s="1">
        <v>-246073</v>
      </c>
      <c r="H4117" s="1">
        <v>-4898831</v>
      </c>
    </row>
    <row r="4118" spans="1:8" x14ac:dyDescent="0.25">
      <c r="A4118" t="s">
        <v>8</v>
      </c>
      <c r="B4118" t="s">
        <v>9</v>
      </c>
      <c r="C4118">
        <v>245.16</v>
      </c>
      <c r="D4118">
        <f>-2460734 -4898835</f>
        <v>-7359569</v>
      </c>
      <c r="E4118" t="s">
        <v>10</v>
      </c>
      <c r="F4118" t="s">
        <v>11</v>
      </c>
      <c r="G4118" s="1">
        <v>-2460734</v>
      </c>
      <c r="H4118" s="1">
        <v>-4898835</v>
      </c>
    </row>
    <row r="4119" spans="1:8" x14ac:dyDescent="0.25">
      <c r="A4119" t="s">
        <v>8</v>
      </c>
      <c r="B4119" t="s">
        <v>9</v>
      </c>
      <c r="C4119">
        <v>245.17</v>
      </c>
      <c r="D4119">
        <f>-2460736 -4898838</f>
        <v>-7359574</v>
      </c>
      <c r="E4119" t="s">
        <v>10</v>
      </c>
      <c r="F4119" t="s">
        <v>11</v>
      </c>
      <c r="G4119" s="1">
        <v>-2460736</v>
      </c>
      <c r="H4119" s="1">
        <v>-4898838</v>
      </c>
    </row>
    <row r="4120" spans="1:8" x14ac:dyDescent="0.25">
      <c r="A4120" t="s">
        <v>8</v>
      </c>
      <c r="B4120" t="s">
        <v>9</v>
      </c>
      <c r="C4120">
        <v>245.18</v>
      </c>
      <c r="D4120">
        <f>-2460737 -4898841</f>
        <v>-7359578</v>
      </c>
      <c r="E4120" t="s">
        <v>10</v>
      </c>
      <c r="F4120" t="s">
        <v>11</v>
      </c>
      <c r="G4120" s="1">
        <v>-2460737</v>
      </c>
      <c r="H4120" s="1">
        <v>-4898841</v>
      </c>
    </row>
    <row r="4121" spans="1:8" x14ac:dyDescent="0.25">
      <c r="A4121" t="s">
        <v>8</v>
      </c>
      <c r="B4121" t="s">
        <v>9</v>
      </c>
      <c r="C4121">
        <v>245.19</v>
      </c>
      <c r="D4121">
        <f>-246074 -4898845</f>
        <v>-5144919</v>
      </c>
      <c r="E4121" t="s">
        <v>10</v>
      </c>
      <c r="F4121" t="s">
        <v>11</v>
      </c>
      <c r="G4121" s="1">
        <v>-246074</v>
      </c>
      <c r="H4121" s="1">
        <v>-4898845</v>
      </c>
    </row>
    <row r="4122" spans="1:8" x14ac:dyDescent="0.25">
      <c r="A4122" t="s">
        <v>8</v>
      </c>
      <c r="B4122" t="s">
        <v>9</v>
      </c>
      <c r="C4122">
        <v>245.2</v>
      </c>
      <c r="D4122">
        <f>-2460744 -4898857</f>
        <v>-7359601</v>
      </c>
      <c r="E4122" t="s">
        <v>10</v>
      </c>
      <c r="F4122" t="s">
        <v>11</v>
      </c>
      <c r="G4122" s="1">
        <v>-2460744</v>
      </c>
      <c r="H4122" s="1">
        <v>-4898857</v>
      </c>
    </row>
    <row r="4123" spans="1:8" x14ac:dyDescent="0.25">
      <c r="A4123" t="s">
        <v>8</v>
      </c>
      <c r="B4123" t="s">
        <v>9</v>
      </c>
      <c r="C4123">
        <v>245.21</v>
      </c>
      <c r="D4123">
        <f>-2460746 -4898868</f>
        <v>-7359614</v>
      </c>
      <c r="E4123" t="s">
        <v>10</v>
      </c>
      <c r="F4123" t="s">
        <v>11</v>
      </c>
      <c r="G4123" s="1">
        <v>-2460746</v>
      </c>
      <c r="H4123" s="1">
        <v>-4898868</v>
      </c>
    </row>
    <row r="4124" spans="1:8" x14ac:dyDescent="0.25">
      <c r="A4124" t="s">
        <v>8</v>
      </c>
      <c r="B4124" t="s">
        <v>9</v>
      </c>
      <c r="C4124">
        <v>245.22</v>
      </c>
      <c r="D4124">
        <f>-2460747 -4898902</f>
        <v>-7359649</v>
      </c>
      <c r="E4124" t="s">
        <v>10</v>
      </c>
      <c r="F4124" t="s">
        <v>11</v>
      </c>
      <c r="G4124" s="1">
        <v>-2460747</v>
      </c>
      <c r="H4124" s="1">
        <v>-4898902</v>
      </c>
    </row>
    <row r="4125" spans="1:8" x14ac:dyDescent="0.25">
      <c r="A4125" t="s">
        <v>8</v>
      </c>
      <c r="B4125" t="s">
        <v>9</v>
      </c>
      <c r="C4125">
        <v>245.23</v>
      </c>
      <c r="D4125">
        <f>-2460748 -4898908</f>
        <v>-7359656</v>
      </c>
      <c r="E4125" t="s">
        <v>10</v>
      </c>
      <c r="F4125" t="s">
        <v>11</v>
      </c>
      <c r="G4125" s="1">
        <v>-2460748</v>
      </c>
      <c r="H4125" s="1">
        <v>-4898908</v>
      </c>
    </row>
    <row r="4126" spans="1:8" x14ac:dyDescent="0.25">
      <c r="A4126" t="s">
        <v>8</v>
      </c>
      <c r="B4126" t="s">
        <v>9</v>
      </c>
      <c r="C4126">
        <v>245.24</v>
      </c>
      <c r="D4126">
        <f>-2460752 -4898921</f>
        <v>-7359673</v>
      </c>
      <c r="E4126" t="s">
        <v>10</v>
      </c>
      <c r="F4126" t="s">
        <v>11</v>
      </c>
      <c r="G4126" s="1">
        <v>-2460752</v>
      </c>
      <c r="H4126" s="1">
        <v>-4898921</v>
      </c>
    </row>
    <row r="4127" spans="1:8" x14ac:dyDescent="0.25">
      <c r="A4127" t="s">
        <v>8</v>
      </c>
      <c r="B4127" t="s">
        <v>9</v>
      </c>
      <c r="C4127">
        <v>245.25</v>
      </c>
      <c r="D4127">
        <f>-2460755 -4898927</f>
        <v>-7359682</v>
      </c>
      <c r="E4127" t="s">
        <v>10</v>
      </c>
      <c r="F4127" t="s">
        <v>11</v>
      </c>
      <c r="G4127" s="1">
        <v>-2460755</v>
      </c>
      <c r="H4127" s="1">
        <v>-4898927</v>
      </c>
    </row>
    <row r="4128" spans="1:8" x14ac:dyDescent="0.25">
      <c r="A4128" t="s">
        <v>8</v>
      </c>
      <c r="B4128" t="s">
        <v>9</v>
      </c>
      <c r="C4128">
        <v>245.26</v>
      </c>
      <c r="D4128">
        <f>-2460762 -4898937</f>
        <v>-7359699</v>
      </c>
      <c r="E4128" t="s">
        <v>10</v>
      </c>
      <c r="F4128" t="s">
        <v>11</v>
      </c>
      <c r="G4128" s="1">
        <v>-2460762</v>
      </c>
      <c r="H4128" s="1">
        <v>-4898937</v>
      </c>
    </row>
    <row r="4129" spans="1:8" x14ac:dyDescent="0.25">
      <c r="A4129" t="s">
        <v>8</v>
      </c>
      <c r="B4129" t="s">
        <v>9</v>
      </c>
      <c r="C4129">
        <v>245.27</v>
      </c>
      <c r="D4129">
        <f>-2460772 -4898948</f>
        <v>-7359720</v>
      </c>
      <c r="E4129" t="s">
        <v>10</v>
      </c>
      <c r="F4129" t="s">
        <v>11</v>
      </c>
      <c r="G4129" s="1">
        <v>-2460772</v>
      </c>
      <c r="H4129" s="1">
        <v>-4898948</v>
      </c>
    </row>
    <row r="4130" spans="1:8" x14ac:dyDescent="0.25">
      <c r="A4130" t="s">
        <v>8</v>
      </c>
      <c r="B4130" t="s">
        <v>9</v>
      </c>
      <c r="C4130">
        <v>245.28</v>
      </c>
      <c r="D4130">
        <f>-2460772 -4898949</f>
        <v>-7359721</v>
      </c>
      <c r="E4130" t="s">
        <v>10</v>
      </c>
      <c r="F4130" t="s">
        <v>11</v>
      </c>
      <c r="G4130" s="1">
        <v>-2460772</v>
      </c>
      <c r="H4130" s="1">
        <v>-4898949</v>
      </c>
    </row>
    <row r="4131" spans="1:8" x14ac:dyDescent="0.25">
      <c r="A4131" t="s">
        <v>8</v>
      </c>
      <c r="B4131" t="s">
        <v>9</v>
      </c>
      <c r="C4131">
        <v>245.29</v>
      </c>
      <c r="D4131">
        <f>-2460805 -4898981</f>
        <v>-7359786</v>
      </c>
      <c r="E4131" t="s">
        <v>10</v>
      </c>
      <c r="F4131" t="s">
        <v>11</v>
      </c>
      <c r="G4131" s="1">
        <v>-2460805</v>
      </c>
      <c r="H4131" s="1">
        <v>-4898981</v>
      </c>
    </row>
    <row r="4132" spans="1:8" x14ac:dyDescent="0.25">
      <c r="A4132" t="s">
        <v>8</v>
      </c>
      <c r="B4132" t="s">
        <v>9</v>
      </c>
      <c r="C4132">
        <v>245.3</v>
      </c>
      <c r="D4132">
        <f>-2460823 -4898995</f>
        <v>-7359818</v>
      </c>
      <c r="E4132" t="s">
        <v>10</v>
      </c>
      <c r="F4132" t="s">
        <v>11</v>
      </c>
      <c r="G4132" s="1">
        <v>-2460823</v>
      </c>
      <c r="H4132" s="1">
        <v>-4898995</v>
      </c>
    </row>
    <row r="4133" spans="1:8" x14ac:dyDescent="0.25">
      <c r="A4133" t="s">
        <v>8</v>
      </c>
      <c r="B4133" t="s">
        <v>9</v>
      </c>
      <c r="C4133">
        <v>245.31</v>
      </c>
      <c r="D4133">
        <f>-2460827 -4898999</f>
        <v>-7359826</v>
      </c>
      <c r="E4133" t="s">
        <v>10</v>
      </c>
      <c r="F4133" t="s">
        <v>11</v>
      </c>
      <c r="G4133" s="1">
        <v>-2460827</v>
      </c>
      <c r="H4133" s="1">
        <v>-4898999</v>
      </c>
    </row>
    <row r="4134" spans="1:8" x14ac:dyDescent="0.25">
      <c r="A4134" t="s">
        <v>8</v>
      </c>
      <c r="B4134" t="s">
        <v>9</v>
      </c>
      <c r="C4134">
        <v>245.32</v>
      </c>
      <c r="D4134">
        <f>-2460871 -4899028</f>
        <v>-7359899</v>
      </c>
      <c r="E4134" t="s">
        <v>10</v>
      </c>
      <c r="F4134" t="s">
        <v>11</v>
      </c>
      <c r="G4134" s="1">
        <v>-2460871</v>
      </c>
      <c r="H4134" s="1">
        <v>-4899028</v>
      </c>
    </row>
    <row r="4135" spans="1:8" x14ac:dyDescent="0.25">
      <c r="A4135" t="s">
        <v>8</v>
      </c>
      <c r="B4135" t="s">
        <v>9</v>
      </c>
      <c r="C4135">
        <v>245.33</v>
      </c>
      <c r="D4135">
        <f>-2460873 -489903</f>
        <v>-2950776</v>
      </c>
      <c r="E4135" t="s">
        <v>10</v>
      </c>
      <c r="F4135" t="s">
        <v>11</v>
      </c>
      <c r="G4135" s="1">
        <v>-2460873</v>
      </c>
      <c r="H4135" s="1">
        <v>-489903</v>
      </c>
    </row>
    <row r="4136" spans="1:8" x14ac:dyDescent="0.25">
      <c r="A4136" t="s">
        <v>8</v>
      </c>
      <c r="B4136" t="s">
        <v>9</v>
      </c>
      <c r="C4136">
        <v>245.34</v>
      </c>
      <c r="D4136">
        <f>-2460881 -4899036</f>
        <v>-7359917</v>
      </c>
      <c r="E4136" t="s">
        <v>10</v>
      </c>
      <c r="F4136" t="s">
        <v>11</v>
      </c>
      <c r="G4136" s="1">
        <v>-2460881</v>
      </c>
      <c r="H4136" s="1">
        <v>-4899036</v>
      </c>
    </row>
    <row r="4137" spans="1:8" x14ac:dyDescent="0.25">
      <c r="A4137" t="s">
        <v>8</v>
      </c>
      <c r="B4137" t="s">
        <v>9</v>
      </c>
      <c r="C4137">
        <v>245.35</v>
      </c>
      <c r="D4137">
        <f>-2460887 -4899042</f>
        <v>-7359929</v>
      </c>
      <c r="E4137" t="s">
        <v>10</v>
      </c>
      <c r="F4137" t="s">
        <v>11</v>
      </c>
      <c r="G4137" s="1">
        <v>-2460887</v>
      </c>
      <c r="H4137" s="1">
        <v>-4899042</v>
      </c>
    </row>
    <row r="4138" spans="1:8" x14ac:dyDescent="0.25">
      <c r="A4138" t="s">
        <v>8</v>
      </c>
      <c r="B4138" t="s">
        <v>9</v>
      </c>
      <c r="C4138">
        <v>245.36</v>
      </c>
      <c r="D4138">
        <f>-2460897 -4899054</f>
        <v>-7359951</v>
      </c>
      <c r="E4138" t="s">
        <v>10</v>
      </c>
      <c r="F4138" t="s">
        <v>11</v>
      </c>
      <c r="G4138" s="1">
        <v>-2460897</v>
      </c>
      <c r="H4138" s="1">
        <v>-4899054</v>
      </c>
    </row>
    <row r="4139" spans="1:8" x14ac:dyDescent="0.25">
      <c r="A4139" t="s">
        <v>8</v>
      </c>
      <c r="B4139" t="s">
        <v>9</v>
      </c>
      <c r="C4139">
        <v>245.37</v>
      </c>
      <c r="D4139">
        <f>-2460907 -489907</f>
        <v>-2950814</v>
      </c>
      <c r="E4139" t="s">
        <v>10</v>
      </c>
      <c r="F4139" t="s">
        <v>11</v>
      </c>
      <c r="G4139" s="1">
        <v>-2460907</v>
      </c>
      <c r="H4139" s="1">
        <v>-489907</v>
      </c>
    </row>
    <row r="4140" spans="1:8" x14ac:dyDescent="0.25">
      <c r="A4140" t="s">
        <v>8</v>
      </c>
      <c r="B4140" t="s">
        <v>9</v>
      </c>
      <c r="C4140">
        <v>245.38</v>
      </c>
      <c r="D4140">
        <f>-2460912 -4899081</f>
        <v>-7359993</v>
      </c>
      <c r="E4140" t="s">
        <v>10</v>
      </c>
      <c r="F4140" t="s">
        <v>11</v>
      </c>
      <c r="G4140" s="1">
        <v>-2460912</v>
      </c>
      <c r="H4140" s="1">
        <v>-4899081</v>
      </c>
    </row>
    <row r="4141" spans="1:8" x14ac:dyDescent="0.25">
      <c r="A4141" t="s">
        <v>8</v>
      </c>
      <c r="B4141" t="s">
        <v>9</v>
      </c>
      <c r="C4141">
        <v>245.39</v>
      </c>
      <c r="D4141">
        <f>-2460921 -4899106</f>
        <v>-7360027</v>
      </c>
      <c r="E4141" t="s">
        <v>10</v>
      </c>
      <c r="F4141" t="s">
        <v>11</v>
      </c>
      <c r="G4141" s="1">
        <v>-2460921</v>
      </c>
      <c r="H4141" s="1">
        <v>-4899106</v>
      </c>
    </row>
    <row r="4142" spans="1:8" x14ac:dyDescent="0.25">
      <c r="A4142" t="s">
        <v>8</v>
      </c>
      <c r="B4142" t="s">
        <v>9</v>
      </c>
      <c r="C4142">
        <v>245.4</v>
      </c>
      <c r="D4142">
        <f>-2460924 -489911</f>
        <v>-2950835</v>
      </c>
      <c r="E4142" t="s">
        <v>10</v>
      </c>
      <c r="F4142" t="s">
        <v>11</v>
      </c>
      <c r="G4142" s="1">
        <v>-2460924</v>
      </c>
      <c r="H4142" s="1">
        <v>-489911</v>
      </c>
    </row>
    <row r="4143" spans="1:8" x14ac:dyDescent="0.25">
      <c r="A4143" t="s">
        <v>8</v>
      </c>
      <c r="B4143" t="s">
        <v>9</v>
      </c>
      <c r="C4143">
        <v>245.41</v>
      </c>
      <c r="D4143">
        <f>-2460924 -4899111</f>
        <v>-7360035</v>
      </c>
      <c r="E4143" t="s">
        <v>10</v>
      </c>
      <c r="F4143" t="s">
        <v>11</v>
      </c>
      <c r="G4143" s="1">
        <v>-2460924</v>
      </c>
      <c r="H4143" s="1">
        <v>-4899111</v>
      </c>
    </row>
    <row r="4144" spans="1:8" x14ac:dyDescent="0.25">
      <c r="A4144" t="s">
        <v>8</v>
      </c>
      <c r="B4144" t="s">
        <v>9</v>
      </c>
      <c r="C4144">
        <v>245.42</v>
      </c>
      <c r="D4144">
        <f>-2460928 -4899116</f>
        <v>-7360044</v>
      </c>
      <c r="E4144" t="s">
        <v>10</v>
      </c>
      <c r="F4144" t="s">
        <v>11</v>
      </c>
      <c r="G4144" s="1">
        <v>-2460928</v>
      </c>
      <c r="H4144" s="1">
        <v>-4899116</v>
      </c>
    </row>
    <row r="4145" spans="1:8" x14ac:dyDescent="0.25">
      <c r="A4145" t="s">
        <v>8</v>
      </c>
      <c r="B4145" t="s">
        <v>9</v>
      </c>
      <c r="C4145">
        <v>245.43</v>
      </c>
      <c r="D4145">
        <f>-2460932 -4899119</f>
        <v>-7360051</v>
      </c>
      <c r="E4145" t="s">
        <v>10</v>
      </c>
      <c r="F4145" t="s">
        <v>11</v>
      </c>
      <c r="G4145" s="1">
        <v>-2460932</v>
      </c>
      <c r="H4145" s="1">
        <v>-4899119</v>
      </c>
    </row>
    <row r="4146" spans="1:8" x14ac:dyDescent="0.25">
      <c r="A4146" t="s">
        <v>8</v>
      </c>
      <c r="B4146" t="s">
        <v>9</v>
      </c>
      <c r="C4146">
        <v>245.44</v>
      </c>
      <c r="D4146">
        <f>-2460937 -4899124</f>
        <v>-7360061</v>
      </c>
      <c r="E4146" t="s">
        <v>10</v>
      </c>
      <c r="F4146" t="s">
        <v>11</v>
      </c>
      <c r="G4146" s="1">
        <v>-2460937</v>
      </c>
      <c r="H4146" s="1">
        <v>-4899124</v>
      </c>
    </row>
    <row r="4147" spans="1:8" x14ac:dyDescent="0.25">
      <c r="A4147" t="s">
        <v>8</v>
      </c>
      <c r="B4147" t="s">
        <v>9</v>
      </c>
      <c r="C4147">
        <v>245.45</v>
      </c>
      <c r="D4147">
        <f>-2460948 -4899132</f>
        <v>-7360080</v>
      </c>
      <c r="E4147" t="s">
        <v>10</v>
      </c>
      <c r="F4147" t="s">
        <v>11</v>
      </c>
      <c r="G4147" s="1">
        <v>-2460948</v>
      </c>
      <c r="H4147" s="1">
        <v>-4899132</v>
      </c>
    </row>
    <row r="4148" spans="1:8" x14ac:dyDescent="0.25">
      <c r="A4148" t="s">
        <v>8</v>
      </c>
      <c r="B4148" t="s">
        <v>9</v>
      </c>
      <c r="C4148">
        <v>245.46</v>
      </c>
      <c r="D4148">
        <f>-2461022 -4899173</f>
        <v>-7360195</v>
      </c>
      <c r="E4148" t="s">
        <v>10</v>
      </c>
      <c r="F4148" t="s">
        <v>11</v>
      </c>
      <c r="G4148" s="1">
        <v>-2461022</v>
      </c>
      <c r="H4148" s="1">
        <v>-4899173</v>
      </c>
    </row>
    <row r="4149" spans="1:8" x14ac:dyDescent="0.25">
      <c r="A4149" t="s">
        <v>8</v>
      </c>
      <c r="B4149" t="s">
        <v>9</v>
      </c>
      <c r="C4149">
        <v>245.47</v>
      </c>
      <c r="D4149">
        <f>-2461055 -4899194</f>
        <v>-7360249</v>
      </c>
      <c r="E4149" t="s">
        <v>10</v>
      </c>
      <c r="F4149" t="s">
        <v>11</v>
      </c>
      <c r="G4149" s="1">
        <v>-2461055</v>
      </c>
      <c r="H4149" s="1">
        <v>-4899194</v>
      </c>
    </row>
    <row r="4150" spans="1:8" x14ac:dyDescent="0.25">
      <c r="A4150" t="s">
        <v>8</v>
      </c>
      <c r="B4150" t="s">
        <v>9</v>
      </c>
      <c r="C4150">
        <v>245.48</v>
      </c>
      <c r="D4150">
        <f>-2461059 -4899198</f>
        <v>-7360257</v>
      </c>
      <c r="E4150" t="s">
        <v>10</v>
      </c>
      <c r="F4150" t="s">
        <v>11</v>
      </c>
      <c r="G4150" s="1">
        <v>-2461059</v>
      </c>
      <c r="H4150" s="1">
        <v>-4899198</v>
      </c>
    </row>
    <row r="4151" spans="1:8" x14ac:dyDescent="0.25">
      <c r="A4151" t="s">
        <v>8</v>
      </c>
      <c r="B4151" t="s">
        <v>9</v>
      </c>
      <c r="C4151">
        <v>245.49</v>
      </c>
      <c r="D4151">
        <f>-2461067 -489921</f>
        <v>-2950988</v>
      </c>
      <c r="E4151" t="s">
        <v>10</v>
      </c>
      <c r="F4151" t="s">
        <v>11</v>
      </c>
      <c r="G4151" s="1">
        <v>-2461067</v>
      </c>
      <c r="H4151" s="1">
        <v>-489921</v>
      </c>
    </row>
    <row r="4152" spans="1:8" x14ac:dyDescent="0.25">
      <c r="A4152" t="s">
        <v>8</v>
      </c>
      <c r="B4152" t="s">
        <v>9</v>
      </c>
      <c r="C4152">
        <v>245.5</v>
      </c>
      <c r="D4152">
        <f>-2461074 -4899223</f>
        <v>-7360297</v>
      </c>
      <c r="E4152" t="s">
        <v>10</v>
      </c>
      <c r="F4152" t="s">
        <v>11</v>
      </c>
      <c r="G4152" s="1">
        <v>-2461074</v>
      </c>
      <c r="H4152" s="1">
        <v>-4899223</v>
      </c>
    </row>
    <row r="4153" spans="1:8" x14ac:dyDescent="0.25">
      <c r="A4153" t="s">
        <v>8</v>
      </c>
      <c r="B4153" t="s">
        <v>9</v>
      </c>
      <c r="C4153">
        <v>245.51</v>
      </c>
      <c r="D4153">
        <f>-2461087 -4899253</f>
        <v>-7360340</v>
      </c>
      <c r="E4153" t="s">
        <v>10</v>
      </c>
      <c r="F4153" t="s">
        <v>11</v>
      </c>
      <c r="G4153" s="1">
        <v>-2461087</v>
      </c>
      <c r="H4153" s="1">
        <v>-4899253</v>
      </c>
    </row>
    <row r="4154" spans="1:8" x14ac:dyDescent="0.25">
      <c r="A4154" t="s">
        <v>8</v>
      </c>
      <c r="B4154" t="s">
        <v>9</v>
      </c>
      <c r="C4154">
        <v>245.52</v>
      </c>
      <c r="D4154">
        <f>-246113 -4899326</f>
        <v>-5145439</v>
      </c>
      <c r="E4154" t="s">
        <v>10</v>
      </c>
      <c r="F4154" t="s">
        <v>11</v>
      </c>
      <c r="G4154" s="1">
        <v>-246113</v>
      </c>
      <c r="H4154" s="1">
        <v>-4899326</v>
      </c>
    </row>
    <row r="4155" spans="1:8" x14ac:dyDescent="0.25">
      <c r="A4155" t="s">
        <v>8</v>
      </c>
      <c r="B4155" t="s">
        <v>9</v>
      </c>
      <c r="C4155">
        <v>245.53</v>
      </c>
      <c r="D4155">
        <f>-2461152 -4899358</f>
        <v>-7360510</v>
      </c>
      <c r="E4155" t="s">
        <v>10</v>
      </c>
      <c r="F4155" t="s">
        <v>11</v>
      </c>
      <c r="G4155" s="1">
        <v>-2461152</v>
      </c>
      <c r="H4155" s="1">
        <v>-4899358</v>
      </c>
    </row>
    <row r="4156" spans="1:8" x14ac:dyDescent="0.25">
      <c r="A4156" t="s">
        <v>8</v>
      </c>
      <c r="B4156" t="s">
        <v>9</v>
      </c>
      <c r="C4156">
        <v>245.54</v>
      </c>
      <c r="D4156">
        <f>-2461169 -4899376</f>
        <v>-7360545</v>
      </c>
      <c r="E4156" t="s">
        <v>10</v>
      </c>
      <c r="F4156" t="s">
        <v>11</v>
      </c>
      <c r="G4156" s="1">
        <v>-2461169</v>
      </c>
      <c r="H4156" s="1">
        <v>-4899376</v>
      </c>
    </row>
    <row r="4157" spans="1:8" x14ac:dyDescent="0.25">
      <c r="A4157" t="s">
        <v>8</v>
      </c>
      <c r="B4157" t="s">
        <v>9</v>
      </c>
      <c r="C4157">
        <v>245.55</v>
      </c>
      <c r="D4157">
        <f>-2461173 -4899379</f>
        <v>-7360552</v>
      </c>
      <c r="E4157" t="s">
        <v>10</v>
      </c>
      <c r="F4157" t="s">
        <v>11</v>
      </c>
      <c r="G4157" s="1">
        <v>-2461173</v>
      </c>
      <c r="H4157" s="1">
        <v>-4899379</v>
      </c>
    </row>
    <row r="4158" spans="1:8" x14ac:dyDescent="0.25">
      <c r="A4158" t="s">
        <v>8</v>
      </c>
      <c r="B4158" t="s">
        <v>9</v>
      </c>
      <c r="C4158">
        <v>245.56</v>
      </c>
      <c r="D4158">
        <f>-2461176 -489938</f>
        <v>-2951114</v>
      </c>
      <c r="E4158" t="s">
        <v>10</v>
      </c>
      <c r="F4158" t="s">
        <v>11</v>
      </c>
      <c r="G4158" s="1">
        <v>-2461176</v>
      </c>
      <c r="H4158" s="1">
        <v>-489938</v>
      </c>
    </row>
    <row r="4159" spans="1:8" x14ac:dyDescent="0.25">
      <c r="A4159" t="s">
        <v>8</v>
      </c>
      <c r="B4159" t="s">
        <v>9</v>
      </c>
      <c r="C4159">
        <v>245.57</v>
      </c>
      <c r="D4159">
        <f>-2461181 -4899383</f>
        <v>-7360564</v>
      </c>
      <c r="E4159" t="s">
        <v>10</v>
      </c>
      <c r="F4159" t="s">
        <v>11</v>
      </c>
      <c r="G4159" s="1">
        <v>-2461181</v>
      </c>
      <c r="H4159" s="1">
        <v>-4899383</v>
      </c>
    </row>
    <row r="4160" spans="1:8" x14ac:dyDescent="0.25">
      <c r="A4160" t="s">
        <v>8</v>
      </c>
      <c r="B4160" t="s">
        <v>9</v>
      </c>
      <c r="C4160">
        <v>245.58</v>
      </c>
      <c r="D4160">
        <f>-2461187 -4899384</f>
        <v>-7360571</v>
      </c>
      <c r="E4160" t="s">
        <v>10</v>
      </c>
      <c r="F4160" t="s">
        <v>11</v>
      </c>
      <c r="G4160" s="1">
        <v>-2461187</v>
      </c>
      <c r="H4160" s="1">
        <v>-4899384</v>
      </c>
    </row>
    <row r="4161" spans="1:8" x14ac:dyDescent="0.25">
      <c r="A4161" t="s">
        <v>8</v>
      </c>
      <c r="B4161" t="s">
        <v>9</v>
      </c>
      <c r="C4161">
        <v>245.59</v>
      </c>
      <c r="D4161">
        <f>-2461218 -4899393</f>
        <v>-7360611</v>
      </c>
      <c r="E4161" t="s">
        <v>10</v>
      </c>
      <c r="F4161" t="s">
        <v>11</v>
      </c>
      <c r="G4161" s="1">
        <v>-2461218</v>
      </c>
      <c r="H4161" s="1">
        <v>-4899393</v>
      </c>
    </row>
    <row r="4162" spans="1:8" x14ac:dyDescent="0.25">
      <c r="A4162" t="s">
        <v>8</v>
      </c>
      <c r="B4162" t="s">
        <v>9</v>
      </c>
      <c r="C4162">
        <v>245.6</v>
      </c>
      <c r="D4162">
        <f>-2461223 -4899396</f>
        <v>-7360619</v>
      </c>
      <c r="E4162" t="s">
        <v>10</v>
      </c>
      <c r="F4162" t="s">
        <v>11</v>
      </c>
      <c r="G4162" s="1">
        <v>-2461223</v>
      </c>
      <c r="H4162" s="1">
        <v>-4899396</v>
      </c>
    </row>
    <row r="4163" spans="1:8" x14ac:dyDescent="0.25">
      <c r="A4163" t="s">
        <v>8</v>
      </c>
      <c r="B4163" t="s">
        <v>9</v>
      </c>
      <c r="C4163">
        <v>245.61</v>
      </c>
      <c r="D4163">
        <f>-2461229 -4899401</f>
        <v>-7360630</v>
      </c>
      <c r="E4163" t="s">
        <v>10</v>
      </c>
      <c r="F4163" t="s">
        <v>11</v>
      </c>
      <c r="G4163" s="1">
        <v>-2461229</v>
      </c>
      <c r="H4163" s="1">
        <v>-4899401</v>
      </c>
    </row>
    <row r="4164" spans="1:8" x14ac:dyDescent="0.25">
      <c r="A4164" t="s">
        <v>8</v>
      </c>
      <c r="B4164" t="s">
        <v>9</v>
      </c>
      <c r="C4164">
        <v>245.62</v>
      </c>
      <c r="D4164">
        <f>-2461253 -4899433</f>
        <v>-7360686</v>
      </c>
      <c r="E4164" t="s">
        <v>10</v>
      </c>
      <c r="F4164" t="s">
        <v>11</v>
      </c>
      <c r="G4164" s="1">
        <v>-2461253</v>
      </c>
      <c r="H4164" s="1">
        <v>-4899433</v>
      </c>
    </row>
    <row r="4165" spans="1:8" x14ac:dyDescent="0.25">
      <c r="A4165" t="s">
        <v>8</v>
      </c>
      <c r="B4165" t="s">
        <v>9</v>
      </c>
      <c r="C4165">
        <v>245.63</v>
      </c>
      <c r="D4165">
        <f>-246126 -4899441</f>
        <v>-5145567</v>
      </c>
      <c r="E4165" t="s">
        <v>10</v>
      </c>
      <c r="F4165" t="s">
        <v>11</v>
      </c>
      <c r="G4165" s="1">
        <v>-246126</v>
      </c>
      <c r="H4165" s="1">
        <v>-4899441</v>
      </c>
    </row>
    <row r="4166" spans="1:8" x14ac:dyDescent="0.25">
      <c r="A4166" t="s">
        <v>8</v>
      </c>
      <c r="B4166" t="s">
        <v>9</v>
      </c>
      <c r="C4166">
        <v>245.64</v>
      </c>
      <c r="D4166">
        <f>-2461265 -4899448</f>
        <v>-7360713</v>
      </c>
      <c r="E4166" t="s">
        <v>10</v>
      </c>
      <c r="F4166" t="s">
        <v>11</v>
      </c>
      <c r="G4166" s="1">
        <v>-2461265</v>
      </c>
      <c r="H4166" s="1">
        <v>-4899448</v>
      </c>
    </row>
    <row r="4167" spans="1:8" x14ac:dyDescent="0.25">
      <c r="A4167" t="s">
        <v>8</v>
      </c>
      <c r="B4167" t="s">
        <v>9</v>
      </c>
      <c r="C4167">
        <v>245.65</v>
      </c>
      <c r="D4167">
        <f>-2461273 -4899455</f>
        <v>-7360728</v>
      </c>
      <c r="E4167" t="s">
        <v>10</v>
      </c>
      <c r="F4167" t="s">
        <v>11</v>
      </c>
      <c r="G4167" s="1">
        <v>-2461273</v>
      </c>
      <c r="H4167" s="1">
        <v>-4899455</v>
      </c>
    </row>
    <row r="4168" spans="1:8" x14ac:dyDescent="0.25">
      <c r="A4168" t="s">
        <v>8</v>
      </c>
      <c r="B4168" t="s">
        <v>9</v>
      </c>
      <c r="C4168">
        <v>245.66</v>
      </c>
      <c r="D4168">
        <f>-2461276 -4899459</f>
        <v>-7360735</v>
      </c>
      <c r="E4168" t="s">
        <v>10</v>
      </c>
      <c r="F4168" t="s">
        <v>11</v>
      </c>
      <c r="G4168" s="1">
        <v>-2461276</v>
      </c>
      <c r="H4168" s="1">
        <v>-4899459</v>
      </c>
    </row>
    <row r="4169" spans="1:8" x14ac:dyDescent="0.25">
      <c r="A4169" t="s">
        <v>8</v>
      </c>
      <c r="B4169" t="s">
        <v>9</v>
      </c>
      <c r="C4169">
        <v>245.67</v>
      </c>
      <c r="D4169">
        <f>-2461292 -4899471</f>
        <v>-7360763</v>
      </c>
      <c r="E4169" t="s">
        <v>10</v>
      </c>
      <c r="F4169" t="s">
        <v>11</v>
      </c>
      <c r="G4169" s="1">
        <v>-2461292</v>
      </c>
      <c r="H4169" s="1">
        <v>-4899471</v>
      </c>
    </row>
    <row r="4170" spans="1:8" x14ac:dyDescent="0.25">
      <c r="A4170" t="s">
        <v>8</v>
      </c>
      <c r="B4170" t="s">
        <v>9</v>
      </c>
      <c r="C4170">
        <v>245.68</v>
      </c>
      <c r="D4170">
        <f>-2461312 -4899481</f>
        <v>-7360793</v>
      </c>
      <c r="E4170" t="s">
        <v>10</v>
      </c>
      <c r="F4170" t="s">
        <v>11</v>
      </c>
      <c r="G4170" s="1">
        <v>-2461312</v>
      </c>
      <c r="H4170" s="1">
        <v>-4899481</v>
      </c>
    </row>
    <row r="4171" spans="1:8" x14ac:dyDescent="0.25">
      <c r="A4171" t="s">
        <v>8</v>
      </c>
      <c r="B4171" t="s">
        <v>9</v>
      </c>
      <c r="C4171">
        <v>245.69</v>
      </c>
      <c r="D4171">
        <f>-2461322 -4899481</f>
        <v>-7360803</v>
      </c>
      <c r="E4171" t="s">
        <v>10</v>
      </c>
      <c r="F4171" t="s">
        <v>11</v>
      </c>
      <c r="G4171" s="1">
        <v>-2461322</v>
      </c>
      <c r="H4171" s="1">
        <v>-4899481</v>
      </c>
    </row>
    <row r="4172" spans="1:8" x14ac:dyDescent="0.25">
      <c r="A4172" t="s">
        <v>8</v>
      </c>
      <c r="B4172" t="s">
        <v>9</v>
      </c>
      <c r="C4172">
        <v>245.7</v>
      </c>
      <c r="D4172">
        <f>-2461327 -4899479</f>
        <v>-7360806</v>
      </c>
      <c r="E4172" t="s">
        <v>10</v>
      </c>
      <c r="F4172" t="s">
        <v>11</v>
      </c>
      <c r="G4172" s="1">
        <v>-2461327</v>
      </c>
      <c r="H4172" s="1">
        <v>-4899479</v>
      </c>
    </row>
    <row r="4173" spans="1:8" x14ac:dyDescent="0.25">
      <c r="A4173" t="s">
        <v>8</v>
      </c>
      <c r="B4173" t="s">
        <v>9</v>
      </c>
      <c r="C4173">
        <v>245.71</v>
      </c>
      <c r="D4173">
        <f>-2461336 -4899474</f>
        <v>-7360810</v>
      </c>
      <c r="E4173" t="s">
        <v>10</v>
      </c>
      <c r="F4173" t="s">
        <v>11</v>
      </c>
      <c r="G4173" s="1">
        <v>-2461336</v>
      </c>
      <c r="H4173" s="1">
        <v>-4899474</v>
      </c>
    </row>
    <row r="4174" spans="1:8" x14ac:dyDescent="0.25">
      <c r="A4174" t="s">
        <v>8</v>
      </c>
      <c r="B4174" t="s">
        <v>9</v>
      </c>
      <c r="C4174">
        <v>245.72</v>
      </c>
      <c r="D4174">
        <f>-2461351 -4899461</f>
        <v>-7360812</v>
      </c>
      <c r="E4174" t="s">
        <v>10</v>
      </c>
      <c r="F4174" t="s">
        <v>11</v>
      </c>
      <c r="G4174" s="1">
        <v>-2461351</v>
      </c>
      <c r="H4174" s="1">
        <v>-4899461</v>
      </c>
    </row>
    <row r="4175" spans="1:8" x14ac:dyDescent="0.25">
      <c r="A4175" t="s">
        <v>8</v>
      </c>
      <c r="B4175" t="s">
        <v>9</v>
      </c>
      <c r="C4175">
        <v>245.73</v>
      </c>
      <c r="D4175">
        <f>-2461378 -489943</f>
        <v>-2951321</v>
      </c>
      <c r="E4175" t="s">
        <v>10</v>
      </c>
      <c r="F4175" t="s">
        <v>11</v>
      </c>
      <c r="G4175" s="1">
        <v>-2461378</v>
      </c>
      <c r="H4175" s="1">
        <v>-489943</v>
      </c>
    </row>
    <row r="4176" spans="1:8" x14ac:dyDescent="0.25">
      <c r="A4176" t="s">
        <v>8</v>
      </c>
      <c r="B4176" t="s">
        <v>9</v>
      </c>
      <c r="C4176">
        <v>245.74</v>
      </c>
      <c r="D4176">
        <f>-2461397 -4899411</f>
        <v>-7360808</v>
      </c>
      <c r="E4176" t="s">
        <v>10</v>
      </c>
      <c r="F4176" t="s">
        <v>11</v>
      </c>
      <c r="G4176" s="1">
        <v>-2461397</v>
      </c>
      <c r="H4176" s="1">
        <v>-4899411</v>
      </c>
    </row>
    <row r="4177" spans="1:8" x14ac:dyDescent="0.25">
      <c r="A4177" t="s">
        <v>8</v>
      </c>
      <c r="B4177" t="s">
        <v>9</v>
      </c>
      <c r="C4177">
        <v>245.75</v>
      </c>
      <c r="D4177">
        <f>-2461403 -4899408</f>
        <v>-7360811</v>
      </c>
      <c r="E4177" t="s">
        <v>10</v>
      </c>
      <c r="F4177" t="s">
        <v>11</v>
      </c>
      <c r="G4177" s="1">
        <v>-2461403</v>
      </c>
      <c r="H4177" s="1">
        <v>-4899408</v>
      </c>
    </row>
    <row r="4178" spans="1:8" x14ac:dyDescent="0.25">
      <c r="A4178" t="s">
        <v>8</v>
      </c>
      <c r="B4178" t="s">
        <v>9</v>
      </c>
      <c r="C4178">
        <v>245.76</v>
      </c>
      <c r="D4178">
        <f>-2461404 -4899407</f>
        <v>-7360811</v>
      </c>
      <c r="E4178" t="s">
        <v>10</v>
      </c>
      <c r="F4178" t="s">
        <v>11</v>
      </c>
      <c r="G4178" s="1">
        <v>-2461404</v>
      </c>
      <c r="H4178" s="1">
        <v>-4899407</v>
      </c>
    </row>
    <row r="4179" spans="1:8" x14ac:dyDescent="0.25">
      <c r="A4179" t="s">
        <v>8</v>
      </c>
      <c r="B4179" t="s">
        <v>9</v>
      </c>
      <c r="C4179">
        <v>245.77</v>
      </c>
      <c r="D4179">
        <f>-246142 -4899401</f>
        <v>-5145543</v>
      </c>
      <c r="E4179" t="s">
        <v>10</v>
      </c>
      <c r="F4179" t="s">
        <v>11</v>
      </c>
      <c r="G4179" s="1">
        <v>-246142</v>
      </c>
      <c r="H4179" s="1">
        <v>-4899401</v>
      </c>
    </row>
    <row r="4180" spans="1:8" x14ac:dyDescent="0.25">
      <c r="A4180" t="s">
        <v>8</v>
      </c>
      <c r="B4180" t="s">
        <v>9</v>
      </c>
      <c r="C4180">
        <v>245.78</v>
      </c>
      <c r="D4180">
        <f>-2461422 -4899401</f>
        <v>-7360823</v>
      </c>
      <c r="E4180" t="s">
        <v>10</v>
      </c>
      <c r="F4180" t="s">
        <v>11</v>
      </c>
      <c r="G4180" s="1">
        <v>-2461422</v>
      </c>
      <c r="H4180" s="1">
        <v>-4899401</v>
      </c>
    </row>
    <row r="4181" spans="1:8" x14ac:dyDescent="0.25">
      <c r="A4181" t="s">
        <v>8</v>
      </c>
      <c r="B4181" t="s">
        <v>9</v>
      </c>
      <c r="C4181">
        <v>245.79</v>
      </c>
      <c r="D4181">
        <f>-2461438 -4899398</f>
        <v>-7360836</v>
      </c>
      <c r="E4181" t="s">
        <v>10</v>
      </c>
      <c r="F4181" t="s">
        <v>11</v>
      </c>
      <c r="G4181" s="1">
        <v>-2461438</v>
      </c>
      <c r="H4181" s="1">
        <v>-4899398</v>
      </c>
    </row>
    <row r="4182" spans="1:8" x14ac:dyDescent="0.25">
      <c r="A4182" t="s">
        <v>8</v>
      </c>
      <c r="B4182" t="s">
        <v>9</v>
      </c>
      <c r="C4182">
        <v>245.8</v>
      </c>
      <c r="D4182">
        <f>-246144 -4899398</f>
        <v>-5145542</v>
      </c>
      <c r="E4182" t="s">
        <v>10</v>
      </c>
      <c r="F4182" t="s">
        <v>11</v>
      </c>
      <c r="G4182" s="1">
        <v>-246144</v>
      </c>
      <c r="H4182" s="1">
        <v>-4899398</v>
      </c>
    </row>
    <row r="4183" spans="1:8" x14ac:dyDescent="0.25">
      <c r="A4183" t="s">
        <v>8</v>
      </c>
      <c r="B4183" t="s">
        <v>9</v>
      </c>
      <c r="C4183">
        <v>245.81</v>
      </c>
      <c r="D4183">
        <f>-2461444 -4899397</f>
        <v>-7360841</v>
      </c>
      <c r="E4183" t="s">
        <v>10</v>
      </c>
      <c r="F4183" t="s">
        <v>11</v>
      </c>
      <c r="G4183" s="1">
        <v>-2461444</v>
      </c>
      <c r="H4183" s="1">
        <v>-4899397</v>
      </c>
    </row>
    <row r="4184" spans="1:8" x14ac:dyDescent="0.25">
      <c r="A4184" t="s">
        <v>8</v>
      </c>
      <c r="B4184" t="s">
        <v>9</v>
      </c>
      <c r="C4184">
        <v>245.82</v>
      </c>
      <c r="D4184">
        <f>-2461448 -4899394</f>
        <v>-7360842</v>
      </c>
      <c r="E4184" t="s">
        <v>10</v>
      </c>
      <c r="F4184" t="s">
        <v>11</v>
      </c>
      <c r="G4184" s="1">
        <v>-2461448</v>
      </c>
      <c r="H4184" s="1">
        <v>-4899394</v>
      </c>
    </row>
    <row r="4185" spans="1:8" x14ac:dyDescent="0.25">
      <c r="A4185" t="s">
        <v>8</v>
      </c>
      <c r="B4185" t="s">
        <v>9</v>
      </c>
      <c r="C4185">
        <v>245.83</v>
      </c>
      <c r="D4185">
        <f>-2461469 -4899385</f>
        <v>-7360854</v>
      </c>
      <c r="E4185" t="s">
        <v>10</v>
      </c>
      <c r="F4185" t="s">
        <v>11</v>
      </c>
      <c r="G4185" s="1">
        <v>-2461469</v>
      </c>
      <c r="H4185" s="1">
        <v>-4899385</v>
      </c>
    </row>
    <row r="4186" spans="1:8" x14ac:dyDescent="0.25">
      <c r="A4186" t="s">
        <v>8</v>
      </c>
      <c r="B4186" t="s">
        <v>9</v>
      </c>
      <c r="C4186">
        <v>245.84</v>
      </c>
      <c r="D4186">
        <f>-2461503 -4899367</f>
        <v>-7360870</v>
      </c>
      <c r="E4186" t="s">
        <v>10</v>
      </c>
      <c r="F4186" t="s">
        <v>11</v>
      </c>
      <c r="G4186" s="1">
        <v>-2461503</v>
      </c>
      <c r="H4186" s="1">
        <v>-4899367</v>
      </c>
    </row>
    <row r="4187" spans="1:8" x14ac:dyDescent="0.25">
      <c r="A4187" t="s">
        <v>8</v>
      </c>
      <c r="B4187" t="s">
        <v>9</v>
      </c>
      <c r="C4187">
        <v>245.85</v>
      </c>
      <c r="D4187">
        <f>-246174 -4899225</f>
        <v>-5145399</v>
      </c>
      <c r="E4187" t="s">
        <v>10</v>
      </c>
      <c r="F4187" t="s">
        <v>11</v>
      </c>
      <c r="G4187" s="1">
        <v>-246174</v>
      </c>
      <c r="H4187" s="1">
        <v>-4899225</v>
      </c>
    </row>
    <row r="4188" spans="1:8" x14ac:dyDescent="0.25">
      <c r="A4188" t="s">
        <v>8</v>
      </c>
      <c r="B4188" t="s">
        <v>9</v>
      </c>
      <c r="C4188">
        <v>245.86</v>
      </c>
      <c r="D4188">
        <f>-2461741 -4899224</f>
        <v>-7360965</v>
      </c>
      <c r="E4188" t="s">
        <v>10</v>
      </c>
      <c r="F4188" t="s">
        <v>11</v>
      </c>
      <c r="G4188" s="1">
        <v>-2461741</v>
      </c>
      <c r="H4188" s="1">
        <v>-4899224</v>
      </c>
    </row>
    <row r="4189" spans="1:8" x14ac:dyDescent="0.25">
      <c r="A4189" t="s">
        <v>8</v>
      </c>
      <c r="B4189" t="s">
        <v>9</v>
      </c>
      <c r="C4189">
        <v>245.87</v>
      </c>
      <c r="D4189">
        <f>-2461806 -4899193</f>
        <v>-7360999</v>
      </c>
      <c r="E4189" t="s">
        <v>10</v>
      </c>
      <c r="F4189" t="s">
        <v>11</v>
      </c>
      <c r="G4189" s="1">
        <v>-2461806</v>
      </c>
      <c r="H4189" s="1">
        <v>-4899193</v>
      </c>
    </row>
    <row r="4190" spans="1:8" x14ac:dyDescent="0.25">
      <c r="A4190" t="s">
        <v>8</v>
      </c>
      <c r="B4190" t="s">
        <v>9</v>
      </c>
      <c r="C4190">
        <v>245.88</v>
      </c>
      <c r="D4190">
        <f>-2461807 -4899192</f>
        <v>-7360999</v>
      </c>
      <c r="E4190" t="s">
        <v>10</v>
      </c>
      <c r="F4190" t="s">
        <v>11</v>
      </c>
      <c r="G4190" s="1">
        <v>-2461807</v>
      </c>
      <c r="H4190" s="1">
        <v>-4899192</v>
      </c>
    </row>
    <row r="4191" spans="1:8" x14ac:dyDescent="0.25">
      <c r="A4191" t="s">
        <v>8</v>
      </c>
      <c r="B4191" t="s">
        <v>9</v>
      </c>
      <c r="C4191">
        <v>245.89</v>
      </c>
      <c r="D4191">
        <f>-2461809 -4899191</f>
        <v>-7361000</v>
      </c>
      <c r="E4191" t="s">
        <v>10</v>
      </c>
      <c r="F4191" t="s">
        <v>11</v>
      </c>
      <c r="G4191" s="1">
        <v>-2461809</v>
      </c>
      <c r="H4191" s="1">
        <v>-4899191</v>
      </c>
    </row>
    <row r="4192" spans="1:8" x14ac:dyDescent="0.25">
      <c r="A4192" t="s">
        <v>8</v>
      </c>
      <c r="B4192" t="s">
        <v>9</v>
      </c>
      <c r="C4192">
        <v>245.9</v>
      </c>
      <c r="D4192">
        <f>-2461823 -4899187</f>
        <v>-7361010</v>
      </c>
      <c r="E4192" t="s">
        <v>10</v>
      </c>
      <c r="F4192" t="s">
        <v>11</v>
      </c>
      <c r="G4192" s="1">
        <v>-2461823</v>
      </c>
      <c r="H4192" s="1">
        <v>-4899187</v>
      </c>
    </row>
    <row r="4193" spans="1:8" x14ac:dyDescent="0.25">
      <c r="A4193" t="s">
        <v>8</v>
      </c>
      <c r="B4193" t="s">
        <v>9</v>
      </c>
      <c r="C4193">
        <v>245.91</v>
      </c>
      <c r="D4193">
        <f>-2461824 -4899186</f>
        <v>-7361010</v>
      </c>
      <c r="E4193" t="s">
        <v>10</v>
      </c>
      <c r="F4193" t="s">
        <v>11</v>
      </c>
      <c r="G4193" s="1">
        <v>-2461824</v>
      </c>
      <c r="H4193" s="1">
        <v>-4899186</v>
      </c>
    </row>
    <row r="4194" spans="1:8" x14ac:dyDescent="0.25">
      <c r="A4194" t="s">
        <v>8</v>
      </c>
      <c r="B4194" t="s">
        <v>9</v>
      </c>
      <c r="C4194">
        <v>245.92</v>
      </c>
      <c r="D4194">
        <f>-2461839 -4899183</f>
        <v>-7361022</v>
      </c>
      <c r="E4194" t="s">
        <v>10</v>
      </c>
      <c r="F4194" t="s">
        <v>11</v>
      </c>
      <c r="G4194" s="1">
        <v>-2461839</v>
      </c>
      <c r="H4194" s="1">
        <v>-4899183</v>
      </c>
    </row>
    <row r="4195" spans="1:8" x14ac:dyDescent="0.25">
      <c r="A4195" t="s">
        <v>8</v>
      </c>
      <c r="B4195" t="s">
        <v>9</v>
      </c>
      <c r="C4195">
        <v>245.93</v>
      </c>
      <c r="D4195">
        <f>-246186 -4899183</f>
        <v>-5145369</v>
      </c>
      <c r="E4195" t="s">
        <v>10</v>
      </c>
      <c r="F4195" t="s">
        <v>11</v>
      </c>
      <c r="G4195" s="1">
        <v>-246186</v>
      </c>
      <c r="H4195" s="1">
        <v>-4899183</v>
      </c>
    </row>
    <row r="4196" spans="1:8" x14ac:dyDescent="0.25">
      <c r="A4196" t="s">
        <v>8</v>
      </c>
      <c r="B4196" t="s">
        <v>9</v>
      </c>
      <c r="C4196">
        <v>245.94</v>
      </c>
      <c r="D4196">
        <f>-2461871 -4899184</f>
        <v>-7361055</v>
      </c>
      <c r="E4196" t="s">
        <v>10</v>
      </c>
      <c r="F4196" t="s">
        <v>11</v>
      </c>
      <c r="G4196" s="1">
        <v>-2461871</v>
      </c>
      <c r="H4196" s="1">
        <v>-4899184</v>
      </c>
    </row>
    <row r="4197" spans="1:8" x14ac:dyDescent="0.25">
      <c r="A4197" t="s">
        <v>8</v>
      </c>
      <c r="B4197" t="s">
        <v>9</v>
      </c>
      <c r="C4197">
        <v>245.95</v>
      </c>
      <c r="D4197">
        <f>-2461899 -4899183</f>
        <v>-7361082</v>
      </c>
      <c r="E4197" t="s">
        <v>10</v>
      </c>
      <c r="F4197" t="s">
        <v>11</v>
      </c>
      <c r="G4197" s="1">
        <v>-2461899</v>
      </c>
      <c r="H4197" s="1">
        <v>-4899183</v>
      </c>
    </row>
    <row r="4198" spans="1:8" x14ac:dyDescent="0.25">
      <c r="A4198" t="s">
        <v>8</v>
      </c>
      <c r="B4198" t="s">
        <v>9</v>
      </c>
      <c r="C4198">
        <v>245.96</v>
      </c>
      <c r="D4198">
        <f>-2461951 -4899176</f>
        <v>-7361127</v>
      </c>
      <c r="E4198" t="s">
        <v>10</v>
      </c>
      <c r="F4198" t="s">
        <v>11</v>
      </c>
      <c r="G4198" s="1">
        <v>-2461951</v>
      </c>
      <c r="H4198" s="1">
        <v>-4899176</v>
      </c>
    </row>
    <row r="4199" spans="1:8" x14ac:dyDescent="0.25">
      <c r="A4199" t="s">
        <v>8</v>
      </c>
      <c r="B4199" t="s">
        <v>9</v>
      </c>
      <c r="C4199">
        <v>245.97</v>
      </c>
      <c r="D4199">
        <f>-2461965 -4899176</f>
        <v>-7361141</v>
      </c>
      <c r="E4199" t="s">
        <v>10</v>
      </c>
      <c r="F4199" t="s">
        <v>11</v>
      </c>
      <c r="G4199" s="1">
        <v>-2461965</v>
      </c>
      <c r="H4199" s="1">
        <v>-4899176</v>
      </c>
    </row>
    <row r="4200" spans="1:8" x14ac:dyDescent="0.25">
      <c r="A4200" t="s">
        <v>8</v>
      </c>
      <c r="B4200" t="s">
        <v>9</v>
      </c>
      <c r="C4200">
        <v>245.98</v>
      </c>
      <c r="D4200">
        <f>-2461977 -4899175</f>
        <v>-7361152</v>
      </c>
      <c r="E4200" t="s">
        <v>10</v>
      </c>
      <c r="F4200" t="s">
        <v>11</v>
      </c>
      <c r="G4200" s="1">
        <v>-2461977</v>
      </c>
      <c r="H4200" s="1">
        <v>-4899175</v>
      </c>
    </row>
    <row r="4201" spans="1:8" x14ac:dyDescent="0.25">
      <c r="A4201" t="s">
        <v>8</v>
      </c>
      <c r="B4201" t="s">
        <v>9</v>
      </c>
      <c r="C4201">
        <v>245.99</v>
      </c>
      <c r="D4201">
        <f>-2461988 -4899176</f>
        <v>-7361164</v>
      </c>
      <c r="E4201" t="s">
        <v>10</v>
      </c>
      <c r="F4201" t="s">
        <v>11</v>
      </c>
      <c r="G4201" s="1">
        <v>-2461988</v>
      </c>
      <c r="H4201" s="1">
        <v>-4899176</v>
      </c>
    </row>
    <row r="4202" spans="1:8" x14ac:dyDescent="0.25">
      <c r="A4202" t="s">
        <v>8</v>
      </c>
      <c r="B4202" t="s">
        <v>9</v>
      </c>
      <c r="C4202">
        <v>246</v>
      </c>
      <c r="D4202">
        <f>-2461998 -4899179</f>
        <v>-7361177</v>
      </c>
      <c r="E4202" t="s">
        <v>10</v>
      </c>
      <c r="F4202" t="s">
        <v>11</v>
      </c>
      <c r="G4202" s="1">
        <v>-2461998</v>
      </c>
      <c r="H4202" s="1">
        <v>-4899179</v>
      </c>
    </row>
    <row r="4203" spans="1:8" x14ac:dyDescent="0.25">
      <c r="A4203" t="s">
        <v>8</v>
      </c>
      <c r="B4203" t="s">
        <v>9</v>
      </c>
      <c r="C4203">
        <v>246.01</v>
      </c>
      <c r="D4203">
        <f>-246201 -4899185</f>
        <v>-5145386</v>
      </c>
      <c r="E4203" t="s">
        <v>10</v>
      </c>
      <c r="F4203" t="s">
        <v>11</v>
      </c>
      <c r="G4203" s="1">
        <v>-246201</v>
      </c>
      <c r="H4203" s="1">
        <v>-4899185</v>
      </c>
    </row>
    <row r="4204" spans="1:8" x14ac:dyDescent="0.25">
      <c r="A4204" t="s">
        <v>8</v>
      </c>
      <c r="B4204" t="s">
        <v>9</v>
      </c>
      <c r="C4204">
        <v>246.02</v>
      </c>
      <c r="D4204">
        <f>-2462028 -4899199</f>
        <v>-7361227</v>
      </c>
      <c r="E4204" t="s">
        <v>10</v>
      </c>
      <c r="F4204" t="s">
        <v>11</v>
      </c>
      <c r="G4204" s="1">
        <v>-2462028</v>
      </c>
      <c r="H4204" s="1">
        <v>-4899199</v>
      </c>
    </row>
    <row r="4205" spans="1:8" x14ac:dyDescent="0.25">
      <c r="A4205" t="s">
        <v>8</v>
      </c>
      <c r="B4205" t="s">
        <v>9</v>
      </c>
      <c r="C4205">
        <v>246.03</v>
      </c>
      <c r="D4205">
        <f>-2462034 -4899205</f>
        <v>-7361239</v>
      </c>
      <c r="E4205" t="s">
        <v>10</v>
      </c>
      <c r="F4205" t="s">
        <v>11</v>
      </c>
      <c r="G4205" s="1">
        <v>-2462034</v>
      </c>
      <c r="H4205" s="1">
        <v>-4899205</v>
      </c>
    </row>
    <row r="4206" spans="1:8" x14ac:dyDescent="0.25">
      <c r="A4206" t="s">
        <v>8</v>
      </c>
      <c r="B4206" t="s">
        <v>9</v>
      </c>
      <c r="C4206">
        <v>246.04</v>
      </c>
      <c r="D4206">
        <f>-2462045 -4899213</f>
        <v>-7361258</v>
      </c>
      <c r="E4206" t="s">
        <v>10</v>
      </c>
      <c r="F4206" t="s">
        <v>11</v>
      </c>
      <c r="G4206" s="1">
        <v>-2462045</v>
      </c>
      <c r="H4206" s="1">
        <v>-4899213</v>
      </c>
    </row>
    <row r="4207" spans="1:8" x14ac:dyDescent="0.25">
      <c r="A4207" t="s">
        <v>8</v>
      </c>
      <c r="B4207" t="s">
        <v>9</v>
      </c>
      <c r="C4207">
        <v>246.05</v>
      </c>
      <c r="D4207">
        <f>-2462056 -4899219</f>
        <v>-7361275</v>
      </c>
      <c r="E4207" t="s">
        <v>10</v>
      </c>
      <c r="F4207" t="s">
        <v>11</v>
      </c>
      <c r="G4207" s="1">
        <v>-2462056</v>
      </c>
      <c r="H4207" s="1">
        <v>-4899219</v>
      </c>
    </row>
    <row r="4208" spans="1:8" x14ac:dyDescent="0.25">
      <c r="A4208" t="s">
        <v>8</v>
      </c>
      <c r="B4208" t="s">
        <v>9</v>
      </c>
      <c r="C4208">
        <v>246.06</v>
      </c>
      <c r="D4208">
        <f>-2462087 -4899232</f>
        <v>-7361319</v>
      </c>
      <c r="E4208" t="s">
        <v>10</v>
      </c>
      <c r="F4208" t="s">
        <v>11</v>
      </c>
      <c r="G4208" s="1">
        <v>-2462087</v>
      </c>
      <c r="H4208" s="1">
        <v>-4899232</v>
      </c>
    </row>
    <row r="4209" spans="1:8" x14ac:dyDescent="0.25">
      <c r="A4209" t="s">
        <v>8</v>
      </c>
      <c r="B4209" t="s">
        <v>9</v>
      </c>
      <c r="C4209">
        <v>246.07</v>
      </c>
      <c r="D4209">
        <f>-2462119 -489924</f>
        <v>-2952043</v>
      </c>
      <c r="E4209" t="s">
        <v>10</v>
      </c>
      <c r="F4209" t="s">
        <v>11</v>
      </c>
      <c r="G4209" s="1">
        <v>-2462119</v>
      </c>
      <c r="H4209" s="1">
        <v>-489924</v>
      </c>
    </row>
    <row r="4210" spans="1:8" x14ac:dyDescent="0.25">
      <c r="A4210" t="s">
        <v>8</v>
      </c>
      <c r="B4210" t="s">
        <v>9</v>
      </c>
      <c r="C4210">
        <v>246.08</v>
      </c>
      <c r="D4210">
        <f>-2462162 -4899245</f>
        <v>-7361407</v>
      </c>
      <c r="E4210" t="s">
        <v>10</v>
      </c>
      <c r="F4210" t="s">
        <v>11</v>
      </c>
      <c r="G4210" s="1">
        <v>-2462162</v>
      </c>
      <c r="H4210" s="1">
        <v>-4899245</v>
      </c>
    </row>
    <row r="4211" spans="1:8" x14ac:dyDescent="0.25">
      <c r="A4211" t="s">
        <v>8</v>
      </c>
      <c r="B4211" t="s">
        <v>9</v>
      </c>
      <c r="C4211">
        <v>246.09</v>
      </c>
      <c r="D4211">
        <f>-2462229 -4899256</f>
        <v>-7361485</v>
      </c>
      <c r="E4211" t="s">
        <v>10</v>
      </c>
      <c r="F4211" t="s">
        <v>11</v>
      </c>
      <c r="G4211" s="1">
        <v>-2462229</v>
      </c>
      <c r="H4211" s="1">
        <v>-4899256</v>
      </c>
    </row>
    <row r="4212" spans="1:8" x14ac:dyDescent="0.25">
      <c r="A4212" t="s">
        <v>8</v>
      </c>
      <c r="B4212" t="s">
        <v>9</v>
      </c>
      <c r="C4212">
        <v>246.1</v>
      </c>
      <c r="D4212">
        <f>-2462242 -4899261</f>
        <v>-7361503</v>
      </c>
      <c r="E4212" t="s">
        <v>10</v>
      </c>
      <c r="F4212" t="s">
        <v>11</v>
      </c>
      <c r="G4212" s="1">
        <v>-2462242</v>
      </c>
      <c r="H4212" s="1">
        <v>-4899261</v>
      </c>
    </row>
    <row r="4213" spans="1:8" x14ac:dyDescent="0.25">
      <c r="A4213" t="s">
        <v>8</v>
      </c>
      <c r="B4213" t="s">
        <v>9</v>
      </c>
      <c r="C4213">
        <v>246.11</v>
      </c>
      <c r="D4213">
        <f>-2462258 -4899269</f>
        <v>-7361527</v>
      </c>
      <c r="E4213" t="s">
        <v>10</v>
      </c>
      <c r="F4213" t="s">
        <v>11</v>
      </c>
      <c r="G4213" s="1">
        <v>-2462258</v>
      </c>
      <c r="H4213" s="1">
        <v>-4899269</v>
      </c>
    </row>
    <row r="4214" spans="1:8" x14ac:dyDescent="0.25">
      <c r="A4214" t="s">
        <v>8</v>
      </c>
      <c r="B4214" t="s">
        <v>9</v>
      </c>
      <c r="C4214">
        <v>246.12</v>
      </c>
      <c r="D4214">
        <f>-2462291 -4899282</f>
        <v>-7361573</v>
      </c>
      <c r="E4214" t="s">
        <v>10</v>
      </c>
      <c r="F4214" t="s">
        <v>11</v>
      </c>
      <c r="G4214" s="1">
        <v>-2462291</v>
      </c>
      <c r="H4214" s="1">
        <v>-4899282</v>
      </c>
    </row>
    <row r="4215" spans="1:8" x14ac:dyDescent="0.25">
      <c r="A4215" t="s">
        <v>8</v>
      </c>
      <c r="B4215" t="s">
        <v>9</v>
      </c>
      <c r="C4215">
        <v>246.13</v>
      </c>
      <c r="D4215">
        <f>-2462301 -4899285</f>
        <v>-7361586</v>
      </c>
      <c r="E4215" t="s">
        <v>10</v>
      </c>
      <c r="F4215" t="s">
        <v>11</v>
      </c>
      <c r="G4215" s="1">
        <v>-2462301</v>
      </c>
      <c r="H4215" s="1">
        <v>-4899285</v>
      </c>
    </row>
    <row r="4216" spans="1:8" x14ac:dyDescent="0.25">
      <c r="A4216" t="s">
        <v>8</v>
      </c>
      <c r="B4216" t="s">
        <v>9</v>
      </c>
      <c r="C4216">
        <v>246.14</v>
      </c>
      <c r="D4216">
        <f>-246232 -4899293</f>
        <v>-5145525</v>
      </c>
      <c r="E4216" t="s">
        <v>10</v>
      </c>
      <c r="F4216" t="s">
        <v>11</v>
      </c>
      <c r="G4216" s="1">
        <v>-246232</v>
      </c>
      <c r="H4216" s="1">
        <v>-4899293</v>
      </c>
    </row>
    <row r="4217" spans="1:8" x14ac:dyDescent="0.25">
      <c r="A4217" t="s">
        <v>8</v>
      </c>
      <c r="B4217" t="s">
        <v>9</v>
      </c>
      <c r="C4217">
        <v>246.15</v>
      </c>
      <c r="D4217">
        <f>-2462329 -4899299</f>
        <v>-7361628</v>
      </c>
      <c r="E4217" t="s">
        <v>10</v>
      </c>
      <c r="F4217" t="s">
        <v>11</v>
      </c>
      <c r="G4217" s="1">
        <v>-2462329</v>
      </c>
      <c r="H4217" s="1">
        <v>-4899299</v>
      </c>
    </row>
    <row r="4218" spans="1:8" x14ac:dyDescent="0.25">
      <c r="A4218" t="s">
        <v>8</v>
      </c>
      <c r="B4218" t="s">
        <v>9</v>
      </c>
      <c r="C4218">
        <v>246.16</v>
      </c>
      <c r="D4218">
        <f>-2462349 -489932</f>
        <v>-2952281</v>
      </c>
      <c r="E4218" t="s">
        <v>10</v>
      </c>
      <c r="F4218" t="s">
        <v>11</v>
      </c>
      <c r="G4218" s="1">
        <v>-2462349</v>
      </c>
      <c r="H4218" s="1">
        <v>-489932</v>
      </c>
    </row>
    <row r="4219" spans="1:8" x14ac:dyDescent="0.25">
      <c r="A4219" t="s">
        <v>8</v>
      </c>
      <c r="B4219" t="s">
        <v>9</v>
      </c>
      <c r="C4219">
        <v>246.17</v>
      </c>
      <c r="D4219">
        <f>-246235 -4899322</f>
        <v>-5145557</v>
      </c>
      <c r="E4219" t="s">
        <v>10</v>
      </c>
      <c r="F4219" t="s">
        <v>11</v>
      </c>
      <c r="G4219" s="1">
        <v>-246235</v>
      </c>
      <c r="H4219" s="1">
        <v>-4899322</v>
      </c>
    </row>
    <row r="4220" spans="1:8" x14ac:dyDescent="0.25">
      <c r="A4220" t="s">
        <v>8</v>
      </c>
      <c r="B4220" t="s">
        <v>9</v>
      </c>
      <c r="C4220">
        <v>246.18</v>
      </c>
      <c r="D4220">
        <f>-2462376 -4899352</f>
        <v>-7361728</v>
      </c>
      <c r="E4220" t="s">
        <v>10</v>
      </c>
      <c r="F4220" t="s">
        <v>11</v>
      </c>
      <c r="G4220" s="1">
        <v>-2462376</v>
      </c>
      <c r="H4220" s="1">
        <v>-4899352</v>
      </c>
    </row>
    <row r="4221" spans="1:8" x14ac:dyDescent="0.25">
      <c r="A4221" t="s">
        <v>8</v>
      </c>
      <c r="B4221" t="s">
        <v>9</v>
      </c>
      <c r="C4221">
        <v>246.19</v>
      </c>
      <c r="D4221">
        <f>-2462387 -4899361</f>
        <v>-7361748</v>
      </c>
      <c r="E4221" t="s">
        <v>10</v>
      </c>
      <c r="F4221" t="s">
        <v>11</v>
      </c>
      <c r="G4221" s="1">
        <v>-2462387</v>
      </c>
      <c r="H4221" s="1">
        <v>-4899361</v>
      </c>
    </row>
    <row r="4222" spans="1:8" x14ac:dyDescent="0.25">
      <c r="A4222" t="s">
        <v>8</v>
      </c>
      <c r="B4222" t="s">
        <v>9</v>
      </c>
      <c r="C4222">
        <v>246.2</v>
      </c>
      <c r="D4222">
        <f>-2462396 -4899367</f>
        <v>-7361763</v>
      </c>
      <c r="E4222" t="s">
        <v>10</v>
      </c>
      <c r="F4222" t="s">
        <v>11</v>
      </c>
      <c r="G4222" s="1">
        <v>-2462396</v>
      </c>
      <c r="H4222" s="1">
        <v>-4899367</v>
      </c>
    </row>
    <row r="4223" spans="1:8" x14ac:dyDescent="0.25">
      <c r="A4223" t="s">
        <v>8</v>
      </c>
      <c r="B4223" t="s">
        <v>9</v>
      </c>
      <c r="C4223">
        <v>246.21</v>
      </c>
      <c r="D4223">
        <f>-2462411 -489937</f>
        <v>-2952348</v>
      </c>
      <c r="E4223" t="s">
        <v>10</v>
      </c>
      <c r="F4223" t="s">
        <v>11</v>
      </c>
      <c r="G4223" s="1">
        <v>-2462411</v>
      </c>
      <c r="H4223" s="1">
        <v>-489937</v>
      </c>
    </row>
    <row r="4224" spans="1:8" x14ac:dyDescent="0.25">
      <c r="A4224" t="s">
        <v>8</v>
      </c>
      <c r="B4224" t="s">
        <v>9</v>
      </c>
      <c r="C4224">
        <v>246.22</v>
      </c>
      <c r="D4224">
        <f>-2462448 -4899375</f>
        <v>-7361823</v>
      </c>
      <c r="E4224" t="s">
        <v>10</v>
      </c>
      <c r="F4224" t="s">
        <v>11</v>
      </c>
      <c r="G4224" s="1">
        <v>-2462448</v>
      </c>
      <c r="H4224" s="1">
        <v>-4899375</v>
      </c>
    </row>
    <row r="4225" spans="1:8" x14ac:dyDescent="0.25">
      <c r="A4225" t="s">
        <v>8</v>
      </c>
      <c r="B4225" t="s">
        <v>9</v>
      </c>
      <c r="C4225">
        <v>246.23</v>
      </c>
      <c r="D4225">
        <f>-2462462 -4899375</f>
        <v>-7361837</v>
      </c>
      <c r="E4225" t="s">
        <v>10</v>
      </c>
      <c r="F4225" t="s">
        <v>11</v>
      </c>
      <c r="G4225" s="1">
        <v>-2462462</v>
      </c>
      <c r="H4225" s="1">
        <v>-4899375</v>
      </c>
    </row>
    <row r="4226" spans="1:8" x14ac:dyDescent="0.25">
      <c r="A4226" t="s">
        <v>8</v>
      </c>
      <c r="B4226" t="s">
        <v>9</v>
      </c>
      <c r="C4226">
        <v>246.24</v>
      </c>
      <c r="D4226">
        <f>-2462477 -4899373</f>
        <v>-7361850</v>
      </c>
      <c r="E4226" t="s">
        <v>10</v>
      </c>
      <c r="F4226" t="s">
        <v>11</v>
      </c>
      <c r="G4226" s="1">
        <v>-2462477</v>
      </c>
      <c r="H4226" s="1">
        <v>-4899373</v>
      </c>
    </row>
    <row r="4227" spans="1:8" x14ac:dyDescent="0.25">
      <c r="A4227" t="s">
        <v>8</v>
      </c>
      <c r="B4227" t="s">
        <v>9</v>
      </c>
      <c r="C4227">
        <v>246.25</v>
      </c>
      <c r="D4227">
        <f>-2462505 -4899372</f>
        <v>-7361877</v>
      </c>
      <c r="E4227" t="s">
        <v>10</v>
      </c>
      <c r="F4227" t="s">
        <v>11</v>
      </c>
      <c r="G4227" s="1">
        <v>-2462505</v>
      </c>
      <c r="H4227" s="1">
        <v>-4899372</v>
      </c>
    </row>
    <row r="4228" spans="1:8" x14ac:dyDescent="0.25">
      <c r="A4228" t="s">
        <v>8</v>
      </c>
      <c r="B4228" t="s">
        <v>9</v>
      </c>
      <c r="C4228">
        <v>246.26</v>
      </c>
      <c r="D4228">
        <f>-2462512 -4899373</f>
        <v>-7361885</v>
      </c>
      <c r="E4228" t="s">
        <v>10</v>
      </c>
      <c r="F4228" t="s">
        <v>11</v>
      </c>
      <c r="G4228" s="1">
        <v>-2462512</v>
      </c>
      <c r="H4228" s="1">
        <v>-4899373</v>
      </c>
    </row>
    <row r="4229" spans="1:8" x14ac:dyDescent="0.25">
      <c r="A4229" t="s">
        <v>8</v>
      </c>
      <c r="B4229" t="s">
        <v>9</v>
      </c>
      <c r="C4229">
        <v>246.27</v>
      </c>
      <c r="D4229">
        <f>-2462516 -4899373</f>
        <v>-7361889</v>
      </c>
      <c r="E4229" t="s">
        <v>10</v>
      </c>
      <c r="F4229" t="s">
        <v>11</v>
      </c>
      <c r="G4229" s="1">
        <v>-2462516</v>
      </c>
      <c r="H4229" s="1">
        <v>-4899373</v>
      </c>
    </row>
    <row r="4230" spans="1:8" x14ac:dyDescent="0.25">
      <c r="A4230" t="s">
        <v>8</v>
      </c>
      <c r="B4230" t="s">
        <v>9</v>
      </c>
      <c r="C4230">
        <v>246.28</v>
      </c>
      <c r="D4230">
        <f>-2462531 -4899376</f>
        <v>-7361907</v>
      </c>
      <c r="E4230" t="s">
        <v>10</v>
      </c>
      <c r="F4230" t="s">
        <v>11</v>
      </c>
      <c r="G4230" s="1">
        <v>-2462531</v>
      </c>
      <c r="H4230" s="1">
        <v>-4899376</v>
      </c>
    </row>
    <row r="4231" spans="1:8" x14ac:dyDescent="0.25">
      <c r="A4231" t="s">
        <v>8</v>
      </c>
      <c r="B4231" t="s">
        <v>9</v>
      </c>
      <c r="C4231">
        <v>246.29</v>
      </c>
      <c r="D4231">
        <f>-2462542 -489938</f>
        <v>-2952480</v>
      </c>
      <c r="E4231" t="s">
        <v>10</v>
      </c>
      <c r="F4231" t="s">
        <v>11</v>
      </c>
      <c r="G4231" s="1">
        <v>-2462542</v>
      </c>
      <c r="H4231" s="1">
        <v>-489938</v>
      </c>
    </row>
    <row r="4232" spans="1:8" x14ac:dyDescent="0.25">
      <c r="A4232" t="s">
        <v>8</v>
      </c>
      <c r="B4232" t="s">
        <v>9</v>
      </c>
      <c r="C4232">
        <v>246.3</v>
      </c>
      <c r="D4232">
        <f>-2462548 -4899381</f>
        <v>-7361929</v>
      </c>
      <c r="E4232" t="s">
        <v>10</v>
      </c>
      <c r="F4232" t="s">
        <v>11</v>
      </c>
      <c r="G4232" s="1">
        <v>-2462548</v>
      </c>
      <c r="H4232" s="1">
        <v>-4899381</v>
      </c>
    </row>
    <row r="4233" spans="1:8" x14ac:dyDescent="0.25">
      <c r="A4233" t="s">
        <v>8</v>
      </c>
      <c r="B4233" t="s">
        <v>9</v>
      </c>
      <c r="C4233">
        <v>246.31</v>
      </c>
      <c r="D4233">
        <f>-246262 -4899401</f>
        <v>-5145663</v>
      </c>
      <c r="E4233" t="s">
        <v>10</v>
      </c>
      <c r="F4233" t="s">
        <v>11</v>
      </c>
      <c r="G4233" s="1">
        <v>-246262</v>
      </c>
      <c r="H4233" s="1">
        <v>-4899401</v>
      </c>
    </row>
    <row r="4234" spans="1:8" x14ac:dyDescent="0.25">
      <c r="A4234" t="s">
        <v>8</v>
      </c>
      <c r="B4234" t="s">
        <v>9</v>
      </c>
      <c r="C4234">
        <v>246.32</v>
      </c>
      <c r="D4234">
        <f>-2462628 -4899404</f>
        <v>-7362032</v>
      </c>
      <c r="E4234" t="s">
        <v>10</v>
      </c>
      <c r="F4234" t="s">
        <v>11</v>
      </c>
      <c r="G4234" s="1">
        <v>-2462628</v>
      </c>
      <c r="H4234" s="1">
        <v>-4899404</v>
      </c>
    </row>
    <row r="4235" spans="1:8" x14ac:dyDescent="0.25">
      <c r="A4235" t="s">
        <v>8</v>
      </c>
      <c r="B4235" t="s">
        <v>9</v>
      </c>
      <c r="C4235">
        <v>246.33</v>
      </c>
      <c r="D4235">
        <f>-2462637 -4899409</f>
        <v>-7362046</v>
      </c>
      <c r="E4235" t="s">
        <v>10</v>
      </c>
      <c r="F4235" t="s">
        <v>11</v>
      </c>
      <c r="G4235" s="1">
        <v>-2462637</v>
      </c>
      <c r="H4235" s="1">
        <v>-4899409</v>
      </c>
    </row>
    <row r="4236" spans="1:8" x14ac:dyDescent="0.25">
      <c r="A4236" t="s">
        <v>8</v>
      </c>
      <c r="B4236" t="s">
        <v>9</v>
      </c>
      <c r="C4236">
        <v>246.34</v>
      </c>
      <c r="D4236">
        <f>-2462647 -4899416</f>
        <v>-7362063</v>
      </c>
      <c r="E4236" t="s">
        <v>10</v>
      </c>
      <c r="F4236" t="s">
        <v>11</v>
      </c>
      <c r="G4236" s="1">
        <v>-2462647</v>
      </c>
      <c r="H4236" s="1">
        <v>-4899416</v>
      </c>
    </row>
    <row r="4237" spans="1:8" x14ac:dyDescent="0.25">
      <c r="A4237" t="s">
        <v>8</v>
      </c>
      <c r="B4237" t="s">
        <v>9</v>
      </c>
      <c r="C4237">
        <v>246.35</v>
      </c>
      <c r="D4237">
        <f>-2462665 -4899425</f>
        <v>-7362090</v>
      </c>
      <c r="E4237" t="s">
        <v>10</v>
      </c>
      <c r="F4237" t="s">
        <v>11</v>
      </c>
      <c r="G4237" s="1">
        <v>-2462665</v>
      </c>
      <c r="H4237" s="1">
        <v>-4899425</v>
      </c>
    </row>
    <row r="4238" spans="1:8" x14ac:dyDescent="0.25">
      <c r="A4238" t="s">
        <v>8</v>
      </c>
      <c r="B4238" t="s">
        <v>9</v>
      </c>
      <c r="C4238">
        <v>246.36</v>
      </c>
      <c r="D4238">
        <f>-2462667 -4899425</f>
        <v>-7362092</v>
      </c>
      <c r="E4238" t="s">
        <v>10</v>
      </c>
      <c r="F4238" t="s">
        <v>11</v>
      </c>
      <c r="G4238" s="1">
        <v>-2462667</v>
      </c>
      <c r="H4238" s="1">
        <v>-4899425</v>
      </c>
    </row>
    <row r="4239" spans="1:8" x14ac:dyDescent="0.25">
      <c r="A4239" t="s">
        <v>8</v>
      </c>
      <c r="B4239" t="s">
        <v>9</v>
      </c>
      <c r="C4239">
        <v>246.37</v>
      </c>
      <c r="D4239">
        <f>-2462671 -4899427</f>
        <v>-7362098</v>
      </c>
      <c r="E4239" t="s">
        <v>10</v>
      </c>
      <c r="F4239" t="s">
        <v>11</v>
      </c>
      <c r="G4239" s="1">
        <v>-2462671</v>
      </c>
      <c r="H4239" s="1">
        <v>-4899427</v>
      </c>
    </row>
    <row r="4240" spans="1:8" x14ac:dyDescent="0.25">
      <c r="A4240" t="s">
        <v>8</v>
      </c>
      <c r="B4240" t="s">
        <v>9</v>
      </c>
      <c r="C4240">
        <v>246.38</v>
      </c>
      <c r="D4240">
        <f>-2462694 -4899433</f>
        <v>-7362127</v>
      </c>
      <c r="E4240" t="s">
        <v>10</v>
      </c>
      <c r="F4240" t="s">
        <v>11</v>
      </c>
      <c r="G4240" s="1">
        <v>-2462694</v>
      </c>
      <c r="H4240" s="1">
        <v>-4899433</v>
      </c>
    </row>
    <row r="4241" spans="1:8" x14ac:dyDescent="0.25">
      <c r="A4241" t="s">
        <v>8</v>
      </c>
      <c r="B4241" t="s">
        <v>9</v>
      </c>
      <c r="C4241">
        <v>246.39</v>
      </c>
      <c r="D4241">
        <f>-2462704 -4899434</f>
        <v>-7362138</v>
      </c>
      <c r="E4241" t="s">
        <v>10</v>
      </c>
      <c r="F4241" t="s">
        <v>11</v>
      </c>
      <c r="G4241" s="1">
        <v>-2462704</v>
      </c>
      <c r="H4241" s="1">
        <v>-4899434</v>
      </c>
    </row>
    <row r="4242" spans="1:8" x14ac:dyDescent="0.25">
      <c r="A4242" t="s">
        <v>8</v>
      </c>
      <c r="B4242" t="s">
        <v>9</v>
      </c>
      <c r="C4242">
        <v>246.4</v>
      </c>
      <c r="D4242">
        <f>-246273 -4899432</f>
        <v>-5145705</v>
      </c>
      <c r="E4242" t="s">
        <v>10</v>
      </c>
      <c r="F4242" t="s">
        <v>11</v>
      </c>
      <c r="G4242" s="1">
        <v>-246273</v>
      </c>
      <c r="H4242" s="1">
        <v>-4899432</v>
      </c>
    </row>
    <row r="4243" spans="1:8" x14ac:dyDescent="0.25">
      <c r="A4243" t="s">
        <v>8</v>
      </c>
      <c r="B4243" t="s">
        <v>9</v>
      </c>
      <c r="C4243">
        <v>246.41</v>
      </c>
      <c r="D4243">
        <f>-2462789 -4899417</f>
        <v>-7362206</v>
      </c>
      <c r="E4243" t="s">
        <v>10</v>
      </c>
      <c r="F4243" t="s">
        <v>11</v>
      </c>
      <c r="G4243" s="1">
        <v>-2462789</v>
      </c>
      <c r="H4243" s="1">
        <v>-4899417</v>
      </c>
    </row>
    <row r="4244" spans="1:8" x14ac:dyDescent="0.25">
      <c r="A4244" t="s">
        <v>8</v>
      </c>
      <c r="B4244" t="s">
        <v>9</v>
      </c>
      <c r="C4244">
        <v>246.42</v>
      </c>
      <c r="D4244">
        <f>-246279 -4899416</f>
        <v>-5145695</v>
      </c>
      <c r="E4244" t="s">
        <v>10</v>
      </c>
      <c r="F4244" t="s">
        <v>11</v>
      </c>
      <c r="G4244" s="1">
        <v>-246279</v>
      </c>
      <c r="H4244" s="1">
        <v>-4899416</v>
      </c>
    </row>
    <row r="4245" spans="1:8" x14ac:dyDescent="0.25">
      <c r="A4245" t="s">
        <v>8</v>
      </c>
      <c r="B4245" t="s">
        <v>9</v>
      </c>
      <c r="C4245">
        <v>246.43</v>
      </c>
      <c r="D4245">
        <f>-2462856 -4899402</f>
        <v>-7362258</v>
      </c>
      <c r="E4245" t="s">
        <v>10</v>
      </c>
      <c r="F4245" t="s">
        <v>11</v>
      </c>
      <c r="G4245" s="1">
        <v>-2462856</v>
      </c>
      <c r="H4245" s="1">
        <v>-4899402</v>
      </c>
    </row>
    <row r="4246" spans="1:8" x14ac:dyDescent="0.25">
      <c r="A4246" t="s">
        <v>8</v>
      </c>
      <c r="B4246" t="s">
        <v>9</v>
      </c>
      <c r="C4246">
        <v>246.44</v>
      </c>
      <c r="D4246">
        <f>-2462887 -4899402</f>
        <v>-7362289</v>
      </c>
      <c r="E4246" t="s">
        <v>10</v>
      </c>
      <c r="F4246" t="s">
        <v>11</v>
      </c>
      <c r="G4246" s="1">
        <v>-2462887</v>
      </c>
      <c r="H4246" s="1">
        <v>-4899402</v>
      </c>
    </row>
    <row r="4247" spans="1:8" x14ac:dyDescent="0.25">
      <c r="A4247" t="s">
        <v>8</v>
      </c>
      <c r="B4247" t="s">
        <v>9</v>
      </c>
      <c r="C4247">
        <v>246.45</v>
      </c>
      <c r="D4247">
        <f>-2462901 -4899406</f>
        <v>-7362307</v>
      </c>
      <c r="E4247" t="s">
        <v>10</v>
      </c>
      <c r="F4247" t="s">
        <v>11</v>
      </c>
      <c r="G4247" s="1">
        <v>-2462901</v>
      </c>
      <c r="H4247" s="1">
        <v>-4899406</v>
      </c>
    </row>
    <row r="4248" spans="1:8" x14ac:dyDescent="0.25">
      <c r="A4248" t="s">
        <v>8</v>
      </c>
      <c r="B4248" t="s">
        <v>9</v>
      </c>
      <c r="C4248">
        <v>246.46</v>
      </c>
      <c r="D4248">
        <f>-2462913 -4899412</f>
        <v>-7362325</v>
      </c>
      <c r="E4248" t="s">
        <v>10</v>
      </c>
      <c r="F4248" t="s">
        <v>11</v>
      </c>
      <c r="G4248" s="1">
        <v>-2462913</v>
      </c>
      <c r="H4248" s="1">
        <v>-4899412</v>
      </c>
    </row>
    <row r="4249" spans="1:8" x14ac:dyDescent="0.25">
      <c r="A4249" t="s">
        <v>8</v>
      </c>
      <c r="B4249" t="s">
        <v>9</v>
      </c>
      <c r="C4249">
        <v>246.47</v>
      </c>
      <c r="D4249">
        <f>-2462916 -4899413</f>
        <v>-7362329</v>
      </c>
      <c r="E4249" t="s">
        <v>10</v>
      </c>
      <c r="F4249" t="s">
        <v>11</v>
      </c>
      <c r="G4249" s="1">
        <v>-2462916</v>
      </c>
      <c r="H4249" s="1">
        <v>-4899413</v>
      </c>
    </row>
    <row r="4250" spans="1:8" x14ac:dyDescent="0.25">
      <c r="A4250" t="s">
        <v>8</v>
      </c>
      <c r="B4250" t="s">
        <v>9</v>
      </c>
      <c r="C4250">
        <v>246.48</v>
      </c>
      <c r="D4250">
        <f>-2463076 -48995</f>
        <v>-2512071</v>
      </c>
      <c r="E4250" t="s">
        <v>10</v>
      </c>
      <c r="F4250" t="s">
        <v>11</v>
      </c>
      <c r="G4250" s="1">
        <v>-2463076</v>
      </c>
      <c r="H4250" s="1">
        <v>-48995</v>
      </c>
    </row>
    <row r="4251" spans="1:8" x14ac:dyDescent="0.25">
      <c r="A4251" t="s">
        <v>8</v>
      </c>
      <c r="B4251" t="s">
        <v>9</v>
      </c>
      <c r="C4251">
        <v>246.49</v>
      </c>
      <c r="D4251">
        <f>-2463084 -4899503</f>
        <v>-7362587</v>
      </c>
      <c r="E4251" t="s">
        <v>10</v>
      </c>
      <c r="F4251" t="s">
        <v>11</v>
      </c>
      <c r="G4251" s="1">
        <v>-2463084</v>
      </c>
      <c r="H4251" s="1">
        <v>-4899503</v>
      </c>
    </row>
    <row r="4252" spans="1:8" x14ac:dyDescent="0.25">
      <c r="A4252" t="s">
        <v>8</v>
      </c>
      <c r="B4252" t="s">
        <v>9</v>
      </c>
      <c r="C4252">
        <v>246.5</v>
      </c>
      <c r="D4252">
        <f>-2463096 -4899506</f>
        <v>-7362602</v>
      </c>
      <c r="E4252" t="s">
        <v>10</v>
      </c>
      <c r="F4252" t="s">
        <v>11</v>
      </c>
      <c r="G4252" s="1">
        <v>-2463096</v>
      </c>
      <c r="H4252" s="1">
        <v>-4899506</v>
      </c>
    </row>
    <row r="4253" spans="1:8" x14ac:dyDescent="0.25">
      <c r="A4253" t="s">
        <v>8</v>
      </c>
      <c r="B4253" t="s">
        <v>9</v>
      </c>
      <c r="C4253">
        <v>246.51</v>
      </c>
      <c r="D4253">
        <f>-2463115 -4899509</f>
        <v>-7362624</v>
      </c>
      <c r="E4253" t="s">
        <v>10</v>
      </c>
      <c r="F4253" t="s">
        <v>11</v>
      </c>
      <c r="G4253" s="1">
        <v>-2463115</v>
      </c>
      <c r="H4253" s="1">
        <v>-4899509</v>
      </c>
    </row>
    <row r="4254" spans="1:8" x14ac:dyDescent="0.25">
      <c r="A4254" t="s">
        <v>8</v>
      </c>
      <c r="B4254" t="s">
        <v>9</v>
      </c>
      <c r="C4254">
        <v>246.52</v>
      </c>
      <c r="D4254">
        <f>-2463123 -4899509</f>
        <v>-7362632</v>
      </c>
      <c r="E4254" t="s">
        <v>10</v>
      </c>
      <c r="F4254" t="s">
        <v>11</v>
      </c>
      <c r="G4254" s="1">
        <v>-2463123</v>
      </c>
      <c r="H4254" s="1">
        <v>-4899509</v>
      </c>
    </row>
    <row r="4255" spans="1:8" x14ac:dyDescent="0.25">
      <c r="A4255" t="s">
        <v>8</v>
      </c>
      <c r="B4255" t="s">
        <v>9</v>
      </c>
      <c r="C4255">
        <v>246.53</v>
      </c>
      <c r="D4255">
        <f>-2463162 -4899502</f>
        <v>-7362664</v>
      </c>
      <c r="E4255" t="s">
        <v>10</v>
      </c>
      <c r="F4255" t="s">
        <v>11</v>
      </c>
      <c r="G4255" s="1">
        <v>-2463162</v>
      </c>
      <c r="H4255" s="1">
        <v>-4899502</v>
      </c>
    </row>
    <row r="4256" spans="1:8" x14ac:dyDescent="0.25">
      <c r="A4256" t="s">
        <v>8</v>
      </c>
      <c r="B4256" t="s">
        <v>9</v>
      </c>
      <c r="C4256">
        <v>246.54</v>
      </c>
      <c r="D4256">
        <f>-2463163 -4899501</f>
        <v>-7362664</v>
      </c>
      <c r="E4256" t="s">
        <v>10</v>
      </c>
      <c r="F4256" t="s">
        <v>11</v>
      </c>
      <c r="G4256" s="1">
        <v>-2463163</v>
      </c>
      <c r="H4256" s="1">
        <v>-4899501</v>
      </c>
    </row>
    <row r="4257" spans="1:8" x14ac:dyDescent="0.25">
      <c r="A4257" t="s">
        <v>8</v>
      </c>
      <c r="B4257" t="s">
        <v>9</v>
      </c>
      <c r="C4257">
        <v>246.55</v>
      </c>
      <c r="D4257">
        <f>-2463194 -4899495</f>
        <v>-7362689</v>
      </c>
      <c r="E4257" t="s">
        <v>10</v>
      </c>
      <c r="F4257" t="s">
        <v>11</v>
      </c>
      <c r="G4257" s="1">
        <v>-2463194</v>
      </c>
      <c r="H4257" s="1">
        <v>-4899495</v>
      </c>
    </row>
    <row r="4258" spans="1:8" x14ac:dyDescent="0.25">
      <c r="A4258" t="s">
        <v>8</v>
      </c>
      <c r="B4258" t="s">
        <v>9</v>
      </c>
      <c r="C4258">
        <v>246.56</v>
      </c>
      <c r="D4258">
        <f>-2463198 -4899495</f>
        <v>-7362693</v>
      </c>
      <c r="E4258" t="s">
        <v>10</v>
      </c>
      <c r="F4258" t="s">
        <v>11</v>
      </c>
      <c r="G4258" s="1">
        <v>-2463198</v>
      </c>
      <c r="H4258" s="1">
        <v>-4899495</v>
      </c>
    </row>
    <row r="4259" spans="1:8" x14ac:dyDescent="0.25">
      <c r="A4259" t="s">
        <v>8</v>
      </c>
      <c r="B4259" t="s">
        <v>9</v>
      </c>
      <c r="C4259">
        <v>246.57</v>
      </c>
      <c r="D4259">
        <f>-2463212 -4899493</f>
        <v>-7362705</v>
      </c>
      <c r="E4259" t="s">
        <v>10</v>
      </c>
      <c r="F4259" t="s">
        <v>11</v>
      </c>
      <c r="G4259" s="1">
        <v>-2463212</v>
      </c>
      <c r="H4259" s="1">
        <v>-4899493</v>
      </c>
    </row>
    <row r="4260" spans="1:8" x14ac:dyDescent="0.25">
      <c r="A4260" t="s">
        <v>8</v>
      </c>
      <c r="B4260" t="s">
        <v>9</v>
      </c>
      <c r="C4260">
        <v>246.58</v>
      </c>
      <c r="D4260">
        <f>-2463233 -4899492</f>
        <v>-7362725</v>
      </c>
      <c r="E4260" t="s">
        <v>10</v>
      </c>
      <c r="F4260" t="s">
        <v>11</v>
      </c>
      <c r="G4260" s="1">
        <v>-2463233</v>
      </c>
      <c r="H4260" s="1">
        <v>-4899492</v>
      </c>
    </row>
    <row r="4261" spans="1:8" x14ac:dyDescent="0.25">
      <c r="A4261" t="s">
        <v>8</v>
      </c>
      <c r="B4261" t="s">
        <v>9</v>
      </c>
      <c r="C4261">
        <v>246.59</v>
      </c>
      <c r="D4261">
        <f>-2463251 -4899493</f>
        <v>-7362744</v>
      </c>
      <c r="E4261" t="s">
        <v>10</v>
      </c>
      <c r="F4261" t="s">
        <v>11</v>
      </c>
      <c r="G4261" s="1">
        <v>-2463251</v>
      </c>
      <c r="H4261" s="1">
        <v>-4899493</v>
      </c>
    </row>
    <row r="4262" spans="1:8" x14ac:dyDescent="0.25">
      <c r="A4262" t="s">
        <v>8</v>
      </c>
      <c r="B4262" t="s">
        <v>9</v>
      </c>
      <c r="C4262">
        <v>246.6</v>
      </c>
      <c r="D4262">
        <f>-2463269 -4899496</f>
        <v>-7362765</v>
      </c>
      <c r="E4262" t="s">
        <v>10</v>
      </c>
      <c r="F4262" t="s">
        <v>11</v>
      </c>
      <c r="G4262" s="1">
        <v>-2463269</v>
      </c>
      <c r="H4262" s="1">
        <v>-4899496</v>
      </c>
    </row>
    <row r="4263" spans="1:8" x14ac:dyDescent="0.25">
      <c r="A4263" t="s">
        <v>8</v>
      </c>
      <c r="B4263" t="s">
        <v>9</v>
      </c>
      <c r="C4263">
        <v>246.61</v>
      </c>
      <c r="D4263">
        <f>-2463316 -4899508</f>
        <v>-7362824</v>
      </c>
      <c r="E4263" t="s">
        <v>10</v>
      </c>
      <c r="F4263" t="s">
        <v>11</v>
      </c>
      <c r="G4263" s="1">
        <v>-2463316</v>
      </c>
      <c r="H4263" s="1">
        <v>-4899508</v>
      </c>
    </row>
    <row r="4264" spans="1:8" x14ac:dyDescent="0.25">
      <c r="A4264" t="s">
        <v>8</v>
      </c>
      <c r="B4264" t="s">
        <v>9</v>
      </c>
      <c r="C4264">
        <v>246.62</v>
      </c>
      <c r="D4264">
        <f>-2463322 -4899508</f>
        <v>-7362830</v>
      </c>
      <c r="E4264" t="s">
        <v>10</v>
      </c>
      <c r="F4264" t="s">
        <v>11</v>
      </c>
      <c r="G4264" s="1">
        <v>-2463322</v>
      </c>
      <c r="H4264" s="1">
        <v>-4899508</v>
      </c>
    </row>
    <row r="4265" spans="1:8" x14ac:dyDescent="0.25">
      <c r="A4265" t="s">
        <v>8</v>
      </c>
      <c r="B4265" t="s">
        <v>9</v>
      </c>
      <c r="C4265">
        <v>246.63</v>
      </c>
      <c r="D4265">
        <f>-2463329 -489951</f>
        <v>-2953280</v>
      </c>
      <c r="E4265" t="s">
        <v>10</v>
      </c>
      <c r="F4265" t="s">
        <v>11</v>
      </c>
      <c r="G4265" s="1">
        <v>-2463329</v>
      </c>
      <c r="H4265" s="1">
        <v>-489951</v>
      </c>
    </row>
    <row r="4266" spans="1:8" x14ac:dyDescent="0.25">
      <c r="A4266" t="s">
        <v>8</v>
      </c>
      <c r="B4266" t="s">
        <v>9</v>
      </c>
      <c r="C4266">
        <v>246.64</v>
      </c>
      <c r="D4266">
        <f>-2463382 -489951</f>
        <v>-2953333</v>
      </c>
      <c r="E4266" t="s">
        <v>10</v>
      </c>
      <c r="F4266" t="s">
        <v>11</v>
      </c>
      <c r="G4266" s="1">
        <v>-2463382</v>
      </c>
      <c r="H4266" s="1">
        <v>-489951</v>
      </c>
    </row>
    <row r="4267" spans="1:8" x14ac:dyDescent="0.25">
      <c r="A4267" t="s">
        <v>8</v>
      </c>
      <c r="B4267" t="s">
        <v>9</v>
      </c>
      <c r="C4267">
        <v>246.65</v>
      </c>
      <c r="D4267">
        <f>-2463388 -4899511</f>
        <v>-7362899</v>
      </c>
      <c r="E4267" t="s">
        <v>10</v>
      </c>
      <c r="F4267" t="s">
        <v>11</v>
      </c>
      <c r="G4267" s="1">
        <v>-2463388</v>
      </c>
      <c r="H4267" s="1">
        <v>-4899511</v>
      </c>
    </row>
    <row r="4268" spans="1:8" x14ac:dyDescent="0.25">
      <c r="A4268" t="s">
        <v>8</v>
      </c>
      <c r="B4268" t="s">
        <v>9</v>
      </c>
      <c r="C4268">
        <v>246.66</v>
      </c>
      <c r="D4268">
        <f>-2463392 -4899511</f>
        <v>-7362903</v>
      </c>
      <c r="E4268" t="s">
        <v>10</v>
      </c>
      <c r="F4268" t="s">
        <v>11</v>
      </c>
      <c r="G4268" s="1">
        <v>-2463392</v>
      </c>
      <c r="H4268" s="1">
        <v>-4899511</v>
      </c>
    </row>
    <row r="4269" spans="1:8" x14ac:dyDescent="0.25">
      <c r="A4269" t="s">
        <v>8</v>
      </c>
      <c r="B4269" t="s">
        <v>9</v>
      </c>
      <c r="C4269">
        <v>246.67</v>
      </c>
      <c r="D4269">
        <f>-2463394 -4899512</f>
        <v>-7362906</v>
      </c>
      <c r="E4269" t="s">
        <v>10</v>
      </c>
      <c r="F4269" t="s">
        <v>11</v>
      </c>
      <c r="G4269" s="1">
        <v>-2463394</v>
      </c>
      <c r="H4269" s="1">
        <v>-4899512</v>
      </c>
    </row>
    <row r="4270" spans="1:8" x14ac:dyDescent="0.25">
      <c r="A4270" t="s">
        <v>8</v>
      </c>
      <c r="B4270" t="s">
        <v>9</v>
      </c>
      <c r="C4270">
        <v>246.68</v>
      </c>
      <c r="D4270">
        <f>-2463404 -4899514</f>
        <v>-7362918</v>
      </c>
      <c r="E4270" t="s">
        <v>10</v>
      </c>
      <c r="F4270" t="s">
        <v>11</v>
      </c>
      <c r="G4270" s="1">
        <v>-2463404</v>
      </c>
      <c r="H4270" s="1">
        <v>-4899514</v>
      </c>
    </row>
    <row r="4271" spans="1:8" x14ac:dyDescent="0.25">
      <c r="A4271" t="s">
        <v>8</v>
      </c>
      <c r="B4271" t="s">
        <v>9</v>
      </c>
      <c r="C4271">
        <v>246.69</v>
      </c>
      <c r="D4271">
        <f>-2463422 -4899521</f>
        <v>-7362943</v>
      </c>
      <c r="E4271" t="s">
        <v>10</v>
      </c>
      <c r="F4271" t="s">
        <v>11</v>
      </c>
      <c r="G4271" s="1">
        <v>-2463422</v>
      </c>
      <c r="H4271" s="1">
        <v>-4899521</v>
      </c>
    </row>
    <row r="4272" spans="1:8" x14ac:dyDescent="0.25">
      <c r="A4272" t="s">
        <v>8</v>
      </c>
      <c r="B4272" t="s">
        <v>9</v>
      </c>
      <c r="C4272">
        <v>246.7</v>
      </c>
      <c r="D4272">
        <f>-2463493 -4899559</f>
        <v>-7363052</v>
      </c>
      <c r="E4272" t="s">
        <v>10</v>
      </c>
      <c r="F4272" t="s">
        <v>11</v>
      </c>
      <c r="G4272" s="1">
        <v>-2463493</v>
      </c>
      <c r="H4272" s="1">
        <v>-4899559</v>
      </c>
    </row>
    <row r="4273" spans="1:8" x14ac:dyDescent="0.25">
      <c r="A4273" t="s">
        <v>8</v>
      </c>
      <c r="B4273" t="s">
        <v>9</v>
      </c>
      <c r="C4273">
        <v>246.71</v>
      </c>
      <c r="D4273">
        <f>-2463514 -4899573</f>
        <v>-7363087</v>
      </c>
      <c r="E4273" t="s">
        <v>10</v>
      </c>
      <c r="F4273" t="s">
        <v>11</v>
      </c>
      <c r="G4273" s="1">
        <v>-2463514</v>
      </c>
      <c r="H4273" s="1">
        <v>-4899573</v>
      </c>
    </row>
    <row r="4274" spans="1:8" x14ac:dyDescent="0.25">
      <c r="A4274" t="s">
        <v>8</v>
      </c>
      <c r="B4274" t="s">
        <v>9</v>
      </c>
      <c r="C4274">
        <v>246.72</v>
      </c>
      <c r="D4274">
        <f>-2463521 -4899579</f>
        <v>-7363100</v>
      </c>
      <c r="E4274" t="s">
        <v>10</v>
      </c>
      <c r="F4274" t="s">
        <v>11</v>
      </c>
      <c r="G4274" s="1">
        <v>-2463521</v>
      </c>
      <c r="H4274" s="1">
        <v>-4899579</v>
      </c>
    </row>
    <row r="4275" spans="1:8" x14ac:dyDescent="0.25">
      <c r="A4275" t="s">
        <v>8</v>
      </c>
      <c r="B4275" t="s">
        <v>9</v>
      </c>
      <c r="C4275">
        <v>246.73</v>
      </c>
      <c r="D4275">
        <f>-2463531 -4899592</f>
        <v>-7363123</v>
      </c>
      <c r="E4275" t="s">
        <v>10</v>
      </c>
      <c r="F4275" t="s">
        <v>11</v>
      </c>
      <c r="G4275" s="1">
        <v>-2463531</v>
      </c>
      <c r="H4275" s="1">
        <v>-4899592</v>
      </c>
    </row>
    <row r="4276" spans="1:8" x14ac:dyDescent="0.25">
      <c r="A4276" t="s">
        <v>8</v>
      </c>
      <c r="B4276" t="s">
        <v>9</v>
      </c>
      <c r="C4276">
        <v>246.74</v>
      </c>
      <c r="D4276">
        <f>-2463539 -4899606</f>
        <v>-7363145</v>
      </c>
      <c r="E4276" t="s">
        <v>10</v>
      </c>
      <c r="F4276" t="s">
        <v>11</v>
      </c>
      <c r="G4276" s="1">
        <v>-2463539</v>
      </c>
      <c r="H4276" s="1">
        <v>-4899606</v>
      </c>
    </row>
    <row r="4277" spans="1:8" x14ac:dyDescent="0.25">
      <c r="A4277" t="s">
        <v>8</v>
      </c>
      <c r="B4277" t="s">
        <v>9</v>
      </c>
      <c r="C4277">
        <v>246.75</v>
      </c>
      <c r="D4277">
        <f>-2463549 -489964</f>
        <v>-2953513</v>
      </c>
      <c r="E4277" t="s">
        <v>10</v>
      </c>
      <c r="F4277" t="s">
        <v>11</v>
      </c>
      <c r="G4277" s="1">
        <v>-2463549</v>
      </c>
      <c r="H4277" s="1">
        <v>-489964</v>
      </c>
    </row>
    <row r="4278" spans="1:8" x14ac:dyDescent="0.25">
      <c r="A4278" t="s">
        <v>8</v>
      </c>
      <c r="B4278" t="s">
        <v>9</v>
      </c>
      <c r="C4278">
        <v>246.76</v>
      </c>
      <c r="D4278">
        <f>-2463556 -4899672</f>
        <v>-7363228</v>
      </c>
      <c r="E4278" t="s">
        <v>10</v>
      </c>
      <c r="F4278" t="s">
        <v>11</v>
      </c>
      <c r="G4278" s="1">
        <v>-2463556</v>
      </c>
      <c r="H4278" s="1">
        <v>-4899672</v>
      </c>
    </row>
    <row r="4279" spans="1:8" x14ac:dyDescent="0.25">
      <c r="A4279" t="s">
        <v>8</v>
      </c>
      <c r="B4279" t="s">
        <v>9</v>
      </c>
      <c r="C4279">
        <v>246.77</v>
      </c>
      <c r="D4279">
        <f>-2463564 -4899729</f>
        <v>-7363293</v>
      </c>
      <c r="E4279" t="s">
        <v>10</v>
      </c>
      <c r="F4279" t="s">
        <v>11</v>
      </c>
      <c r="G4279" s="1">
        <v>-2463564</v>
      </c>
      <c r="H4279" s="1">
        <v>-4899729</v>
      </c>
    </row>
    <row r="4280" spans="1:8" x14ac:dyDescent="0.25">
      <c r="A4280" t="s">
        <v>8</v>
      </c>
      <c r="B4280" t="s">
        <v>9</v>
      </c>
      <c r="C4280">
        <v>246.78</v>
      </c>
      <c r="D4280">
        <f>-2463565 -489973</f>
        <v>-2953538</v>
      </c>
      <c r="E4280" t="s">
        <v>10</v>
      </c>
      <c r="F4280" t="s">
        <v>11</v>
      </c>
      <c r="G4280" s="1">
        <v>-2463565</v>
      </c>
      <c r="H4280" s="1">
        <v>-489973</v>
      </c>
    </row>
    <row r="4281" spans="1:8" x14ac:dyDescent="0.25">
      <c r="A4281" t="s">
        <v>8</v>
      </c>
      <c r="B4281" t="s">
        <v>9</v>
      </c>
      <c r="C4281">
        <v>246.79</v>
      </c>
      <c r="D4281">
        <f>-2463568 -4899752</f>
        <v>-7363320</v>
      </c>
      <c r="E4281" t="s">
        <v>10</v>
      </c>
      <c r="F4281" t="s">
        <v>11</v>
      </c>
      <c r="G4281" s="1">
        <v>-2463568</v>
      </c>
      <c r="H4281" s="1">
        <v>-4899752</v>
      </c>
    </row>
    <row r="4282" spans="1:8" x14ac:dyDescent="0.25">
      <c r="A4282" t="s">
        <v>8</v>
      </c>
      <c r="B4282" t="s">
        <v>9</v>
      </c>
      <c r="C4282">
        <v>246.8</v>
      </c>
      <c r="D4282">
        <f>-246357 -4899757</f>
        <v>-5146114</v>
      </c>
      <c r="E4282" t="s">
        <v>10</v>
      </c>
      <c r="F4282" t="s">
        <v>11</v>
      </c>
      <c r="G4282" s="1">
        <v>-246357</v>
      </c>
      <c r="H4282" s="1">
        <v>-4899757</v>
      </c>
    </row>
    <row r="4283" spans="1:8" x14ac:dyDescent="0.25">
      <c r="A4283" t="s">
        <v>8</v>
      </c>
      <c r="B4283" t="s">
        <v>9</v>
      </c>
      <c r="C4283">
        <v>246.81</v>
      </c>
      <c r="D4283">
        <f>-2463571 -4899764</f>
        <v>-7363335</v>
      </c>
      <c r="E4283" t="s">
        <v>10</v>
      </c>
      <c r="F4283" t="s">
        <v>11</v>
      </c>
      <c r="G4283" s="1">
        <v>-2463571</v>
      </c>
      <c r="H4283" s="1">
        <v>-4899764</v>
      </c>
    </row>
    <row r="4284" spans="1:8" x14ac:dyDescent="0.25">
      <c r="A4284" t="s">
        <v>8</v>
      </c>
      <c r="B4284" t="s">
        <v>9</v>
      </c>
      <c r="C4284">
        <v>246.82</v>
      </c>
      <c r="D4284">
        <f>-2463574 -4899771</f>
        <v>-7363345</v>
      </c>
      <c r="E4284" t="s">
        <v>10</v>
      </c>
      <c r="F4284" t="s">
        <v>11</v>
      </c>
      <c r="G4284" s="1">
        <v>-2463574</v>
      </c>
      <c r="H4284" s="1">
        <v>-4899771</v>
      </c>
    </row>
    <row r="4285" spans="1:8" x14ac:dyDescent="0.25">
      <c r="A4285" t="s">
        <v>8</v>
      </c>
      <c r="B4285" t="s">
        <v>9</v>
      </c>
      <c r="C4285">
        <v>246.83</v>
      </c>
      <c r="D4285">
        <f>-2463582 -4899783</f>
        <v>-7363365</v>
      </c>
      <c r="E4285" t="s">
        <v>10</v>
      </c>
      <c r="F4285" t="s">
        <v>11</v>
      </c>
      <c r="G4285" s="1">
        <v>-2463582</v>
      </c>
      <c r="H4285" s="1">
        <v>-4899783</v>
      </c>
    </row>
    <row r="4286" spans="1:8" x14ac:dyDescent="0.25">
      <c r="A4286" t="s">
        <v>8</v>
      </c>
      <c r="B4286" t="s">
        <v>9</v>
      </c>
      <c r="C4286">
        <v>246.84</v>
      </c>
      <c r="D4286">
        <f>-2463595 -4899796</f>
        <v>-7363391</v>
      </c>
      <c r="E4286" t="s">
        <v>10</v>
      </c>
      <c r="F4286" t="s">
        <v>11</v>
      </c>
      <c r="G4286" s="1">
        <v>-2463595</v>
      </c>
      <c r="H4286" s="1">
        <v>-4899796</v>
      </c>
    </row>
    <row r="4287" spans="1:8" x14ac:dyDescent="0.25">
      <c r="A4287" t="s">
        <v>8</v>
      </c>
      <c r="B4287" t="s">
        <v>9</v>
      </c>
      <c r="C4287">
        <v>246.85</v>
      </c>
      <c r="D4287">
        <f>-2463621 -4899813</f>
        <v>-7363434</v>
      </c>
      <c r="E4287" t="s">
        <v>10</v>
      </c>
      <c r="F4287" t="s">
        <v>11</v>
      </c>
      <c r="G4287" s="1">
        <v>-2463621</v>
      </c>
      <c r="H4287" s="1">
        <v>-4899813</v>
      </c>
    </row>
    <row r="4288" spans="1:8" x14ac:dyDescent="0.25">
      <c r="A4288" t="s">
        <v>8</v>
      </c>
      <c r="B4288" t="s">
        <v>9</v>
      </c>
      <c r="C4288">
        <v>246.86</v>
      </c>
      <c r="D4288">
        <f>-2463631 -4899816</f>
        <v>-7363447</v>
      </c>
      <c r="E4288" t="s">
        <v>10</v>
      </c>
      <c r="F4288" t="s">
        <v>11</v>
      </c>
      <c r="G4288" s="1">
        <v>-2463631</v>
      </c>
      <c r="H4288" s="1">
        <v>-4899816</v>
      </c>
    </row>
    <row r="4289" spans="1:8" x14ac:dyDescent="0.25">
      <c r="A4289" t="s">
        <v>8</v>
      </c>
      <c r="B4289" t="s">
        <v>9</v>
      </c>
      <c r="C4289">
        <v>246.87</v>
      </c>
      <c r="D4289">
        <f>-2463653 -4899819</f>
        <v>-7363472</v>
      </c>
      <c r="E4289" t="s">
        <v>10</v>
      </c>
      <c r="F4289" t="s">
        <v>11</v>
      </c>
      <c r="G4289" s="1">
        <v>-2463653</v>
      </c>
      <c r="H4289" s="1">
        <v>-4899819</v>
      </c>
    </row>
    <row r="4290" spans="1:8" x14ac:dyDescent="0.25">
      <c r="A4290" t="s">
        <v>8</v>
      </c>
      <c r="B4290" t="s">
        <v>9</v>
      </c>
      <c r="C4290">
        <v>246.88</v>
      </c>
      <c r="D4290">
        <f>-246367 -4899818</f>
        <v>-5146185</v>
      </c>
      <c r="E4290" t="s">
        <v>10</v>
      </c>
      <c r="F4290" t="s">
        <v>11</v>
      </c>
      <c r="G4290" s="1">
        <v>-246367</v>
      </c>
      <c r="H4290" s="1">
        <v>-4899818</v>
      </c>
    </row>
    <row r="4291" spans="1:8" x14ac:dyDescent="0.25">
      <c r="A4291" t="s">
        <v>8</v>
      </c>
      <c r="B4291" t="s">
        <v>9</v>
      </c>
      <c r="C4291">
        <v>246.89</v>
      </c>
      <c r="D4291">
        <f>-2463752 -489982</f>
        <v>-2953734</v>
      </c>
      <c r="E4291" t="s">
        <v>10</v>
      </c>
      <c r="F4291" t="s">
        <v>11</v>
      </c>
      <c r="G4291" s="1">
        <v>-2463752</v>
      </c>
      <c r="H4291" s="1">
        <v>-489982</v>
      </c>
    </row>
    <row r="4292" spans="1:8" x14ac:dyDescent="0.25">
      <c r="A4292" t="s">
        <v>8</v>
      </c>
      <c r="B4292" t="s">
        <v>9</v>
      </c>
      <c r="C4292">
        <v>246.9</v>
      </c>
      <c r="D4292">
        <f>-2463758 -4899822</f>
        <v>-7363580</v>
      </c>
      <c r="E4292" t="s">
        <v>10</v>
      </c>
      <c r="F4292" t="s">
        <v>11</v>
      </c>
      <c r="G4292" s="1">
        <v>-2463758</v>
      </c>
      <c r="H4292" s="1">
        <v>-4899822</v>
      </c>
    </row>
    <row r="4293" spans="1:8" x14ac:dyDescent="0.25">
      <c r="A4293" t="s">
        <v>8</v>
      </c>
      <c r="B4293" t="s">
        <v>9</v>
      </c>
      <c r="C4293">
        <v>246.91</v>
      </c>
      <c r="D4293">
        <f>-246376 -4899822</f>
        <v>-5146198</v>
      </c>
      <c r="E4293" t="s">
        <v>10</v>
      </c>
      <c r="F4293" t="s">
        <v>11</v>
      </c>
      <c r="G4293" s="1">
        <v>-246376</v>
      </c>
      <c r="H4293" s="1">
        <v>-4899822</v>
      </c>
    </row>
    <row r="4294" spans="1:8" x14ac:dyDescent="0.25">
      <c r="A4294" t="s">
        <v>8</v>
      </c>
      <c r="B4294" t="s">
        <v>9</v>
      </c>
      <c r="C4294">
        <v>246.92</v>
      </c>
      <c r="D4294">
        <f>-2463765 -4899823</f>
        <v>-7363588</v>
      </c>
      <c r="E4294" t="s">
        <v>10</v>
      </c>
      <c r="F4294" t="s">
        <v>11</v>
      </c>
      <c r="G4294" s="1">
        <v>-2463765</v>
      </c>
      <c r="H4294" s="1">
        <v>-4899823</v>
      </c>
    </row>
    <row r="4295" spans="1:8" x14ac:dyDescent="0.25">
      <c r="A4295" t="s">
        <v>8</v>
      </c>
      <c r="B4295" t="s">
        <v>9</v>
      </c>
      <c r="C4295">
        <v>246.93</v>
      </c>
      <c r="D4295">
        <f>-2463766 -4899824</f>
        <v>-7363590</v>
      </c>
      <c r="E4295" t="s">
        <v>10</v>
      </c>
      <c r="F4295" t="s">
        <v>11</v>
      </c>
      <c r="G4295" s="1">
        <v>-2463766</v>
      </c>
      <c r="H4295" s="1">
        <v>-4899824</v>
      </c>
    </row>
    <row r="4296" spans="1:8" x14ac:dyDescent="0.25">
      <c r="A4296" t="s">
        <v>8</v>
      </c>
      <c r="B4296" t="s">
        <v>9</v>
      </c>
      <c r="C4296">
        <v>246.94</v>
      </c>
      <c r="D4296">
        <f>-2463781 -4899829</f>
        <v>-7363610</v>
      </c>
      <c r="E4296" t="s">
        <v>10</v>
      </c>
      <c r="F4296" t="s">
        <v>11</v>
      </c>
      <c r="G4296" s="1">
        <v>-2463781</v>
      </c>
      <c r="H4296" s="1">
        <v>-4899829</v>
      </c>
    </row>
    <row r="4297" spans="1:8" x14ac:dyDescent="0.25">
      <c r="A4297" t="s">
        <v>8</v>
      </c>
      <c r="B4297" t="s">
        <v>9</v>
      </c>
      <c r="C4297">
        <v>246.95</v>
      </c>
      <c r="D4297">
        <f>-2463815 -4899848</f>
        <v>-7363663</v>
      </c>
      <c r="E4297" t="s">
        <v>10</v>
      </c>
      <c r="F4297" t="s">
        <v>11</v>
      </c>
      <c r="G4297" s="1">
        <v>-2463815</v>
      </c>
      <c r="H4297" s="1">
        <v>-4899848</v>
      </c>
    </row>
    <row r="4298" spans="1:8" x14ac:dyDescent="0.25">
      <c r="A4298" t="s">
        <v>8</v>
      </c>
      <c r="B4298" t="s">
        <v>9</v>
      </c>
      <c r="C4298">
        <v>246.96</v>
      </c>
      <c r="D4298">
        <f>-2463823 -4899854</f>
        <v>-7363677</v>
      </c>
      <c r="E4298" t="s">
        <v>10</v>
      </c>
      <c r="F4298" t="s">
        <v>11</v>
      </c>
      <c r="G4298" s="1">
        <v>-2463823</v>
      </c>
      <c r="H4298" s="1">
        <v>-4899854</v>
      </c>
    </row>
    <row r="4299" spans="1:8" x14ac:dyDescent="0.25">
      <c r="A4299" t="s">
        <v>8</v>
      </c>
      <c r="B4299" t="s">
        <v>9</v>
      </c>
      <c r="C4299">
        <v>246.97</v>
      </c>
      <c r="D4299">
        <f>-2463831 -4899863</f>
        <v>-7363694</v>
      </c>
      <c r="E4299" t="s">
        <v>10</v>
      </c>
      <c r="F4299" t="s">
        <v>11</v>
      </c>
      <c r="G4299" s="1">
        <v>-2463831</v>
      </c>
      <c r="H4299" s="1">
        <v>-4899863</v>
      </c>
    </row>
    <row r="4300" spans="1:8" x14ac:dyDescent="0.25">
      <c r="A4300" t="s">
        <v>8</v>
      </c>
      <c r="B4300" t="s">
        <v>9</v>
      </c>
      <c r="C4300">
        <v>246.98</v>
      </c>
      <c r="D4300">
        <f>-2463898 -4899976</f>
        <v>-7363874</v>
      </c>
      <c r="E4300" t="s">
        <v>10</v>
      </c>
      <c r="F4300" t="s">
        <v>11</v>
      </c>
      <c r="G4300" s="1">
        <v>-2463898</v>
      </c>
      <c r="H4300" s="1">
        <v>-4899976</v>
      </c>
    </row>
    <row r="4301" spans="1:8" x14ac:dyDescent="0.25">
      <c r="A4301" t="s">
        <v>8</v>
      </c>
      <c r="B4301" t="s">
        <v>9</v>
      </c>
      <c r="C4301">
        <v>246.99</v>
      </c>
      <c r="D4301">
        <f>-2463903 -4899983</f>
        <v>-7363886</v>
      </c>
      <c r="E4301" t="s">
        <v>10</v>
      </c>
      <c r="F4301" t="s">
        <v>11</v>
      </c>
      <c r="G4301" s="1">
        <v>-2463903</v>
      </c>
      <c r="H4301" s="1">
        <v>-4899983</v>
      </c>
    </row>
    <row r="4302" spans="1:8" x14ac:dyDescent="0.25">
      <c r="A4302" t="s">
        <v>8</v>
      </c>
      <c r="B4302" t="s">
        <v>9</v>
      </c>
      <c r="C4302">
        <v>247</v>
      </c>
      <c r="D4302">
        <f>-246391 -4899996</f>
        <v>-5146387</v>
      </c>
      <c r="E4302" t="s">
        <v>10</v>
      </c>
      <c r="F4302" t="s">
        <v>11</v>
      </c>
      <c r="G4302" s="1">
        <v>-246391</v>
      </c>
      <c r="H4302" s="1">
        <v>-4899996</v>
      </c>
    </row>
    <row r="4303" spans="1:8" x14ac:dyDescent="0.25">
      <c r="A4303" t="s">
        <v>8</v>
      </c>
      <c r="B4303" t="s">
        <v>9</v>
      </c>
      <c r="C4303">
        <v>247.01</v>
      </c>
      <c r="D4303">
        <f>-2463924 -4900036</f>
        <v>-7363960</v>
      </c>
      <c r="E4303" t="s">
        <v>10</v>
      </c>
      <c r="F4303" t="s">
        <v>11</v>
      </c>
      <c r="G4303" s="1">
        <v>-2463924</v>
      </c>
      <c r="H4303" s="1">
        <v>-4900036</v>
      </c>
    </row>
    <row r="4304" spans="1:8" x14ac:dyDescent="0.25">
      <c r="A4304" t="s">
        <v>8</v>
      </c>
      <c r="B4304" t="s">
        <v>9</v>
      </c>
      <c r="C4304">
        <v>247.02</v>
      </c>
      <c r="D4304">
        <f>-246393 -4900057</f>
        <v>-5146450</v>
      </c>
      <c r="E4304" t="s">
        <v>10</v>
      </c>
      <c r="F4304" t="s">
        <v>11</v>
      </c>
      <c r="G4304" s="1">
        <v>-246393</v>
      </c>
      <c r="H4304" s="1">
        <v>-4900057</v>
      </c>
    </row>
    <row r="4305" spans="1:8" x14ac:dyDescent="0.25">
      <c r="A4305" t="s">
        <v>8</v>
      </c>
      <c r="B4305" t="s">
        <v>9</v>
      </c>
      <c r="C4305">
        <v>247.03</v>
      </c>
      <c r="D4305">
        <f>-246393 -4900059</f>
        <v>-5146452</v>
      </c>
      <c r="E4305" t="s">
        <v>10</v>
      </c>
      <c r="F4305" t="s">
        <v>11</v>
      </c>
      <c r="G4305" s="1">
        <v>-246393</v>
      </c>
      <c r="H4305" s="1">
        <v>-4900059</v>
      </c>
    </row>
    <row r="4306" spans="1:8" x14ac:dyDescent="0.25">
      <c r="A4306" t="s">
        <v>8</v>
      </c>
      <c r="B4306" t="s">
        <v>9</v>
      </c>
      <c r="C4306">
        <v>247.04</v>
      </c>
      <c r="D4306">
        <f>-2463934 -4900079</f>
        <v>-7364013</v>
      </c>
      <c r="E4306" t="s">
        <v>10</v>
      </c>
      <c r="F4306" t="s">
        <v>11</v>
      </c>
      <c r="G4306" s="1">
        <v>-2463934</v>
      </c>
      <c r="H4306" s="1">
        <v>-4900079</v>
      </c>
    </row>
    <row r="4307" spans="1:8" x14ac:dyDescent="0.25">
      <c r="A4307" t="s">
        <v>8</v>
      </c>
      <c r="B4307" t="s">
        <v>9</v>
      </c>
      <c r="C4307">
        <v>247.05</v>
      </c>
      <c r="D4307">
        <f>-2463936 -4900097</f>
        <v>-7364033</v>
      </c>
      <c r="E4307" t="s">
        <v>10</v>
      </c>
      <c r="F4307" t="s">
        <v>11</v>
      </c>
      <c r="G4307" s="1">
        <v>-2463936</v>
      </c>
      <c r="H4307" s="1">
        <v>-4900097</v>
      </c>
    </row>
    <row r="4308" spans="1:8" x14ac:dyDescent="0.25">
      <c r="A4308" t="s">
        <v>8</v>
      </c>
      <c r="B4308" t="s">
        <v>9</v>
      </c>
      <c r="C4308">
        <v>247.06</v>
      </c>
      <c r="D4308">
        <f>-2463936 -4900111</f>
        <v>-7364047</v>
      </c>
      <c r="E4308" t="s">
        <v>10</v>
      </c>
      <c r="F4308" t="s">
        <v>11</v>
      </c>
      <c r="G4308" s="1">
        <v>-2463936</v>
      </c>
      <c r="H4308" s="1">
        <v>-4900111</v>
      </c>
    </row>
    <row r="4309" spans="1:8" x14ac:dyDescent="0.25">
      <c r="A4309" t="s">
        <v>8</v>
      </c>
      <c r="B4309" t="s">
        <v>9</v>
      </c>
      <c r="C4309">
        <v>247.07</v>
      </c>
      <c r="D4309">
        <f>-2463928 -4900188</f>
        <v>-7364116</v>
      </c>
      <c r="E4309" t="s">
        <v>10</v>
      </c>
      <c r="F4309" t="s">
        <v>11</v>
      </c>
      <c r="G4309" s="1">
        <v>-2463928</v>
      </c>
      <c r="H4309" s="1">
        <v>-4900188</v>
      </c>
    </row>
    <row r="4310" spans="1:8" x14ac:dyDescent="0.25">
      <c r="A4310" t="s">
        <v>8</v>
      </c>
      <c r="B4310" t="s">
        <v>9</v>
      </c>
      <c r="C4310">
        <v>247.08</v>
      </c>
      <c r="D4310">
        <f>-2463928 -4900208</f>
        <v>-7364136</v>
      </c>
      <c r="E4310" t="s">
        <v>10</v>
      </c>
      <c r="F4310" t="s">
        <v>11</v>
      </c>
      <c r="G4310" s="1">
        <v>-2463928</v>
      </c>
      <c r="H4310" s="1">
        <v>-4900208</v>
      </c>
    </row>
    <row r="4311" spans="1:8" x14ac:dyDescent="0.25">
      <c r="A4311" t="s">
        <v>8</v>
      </c>
      <c r="B4311" t="s">
        <v>9</v>
      </c>
      <c r="C4311">
        <v>247.09</v>
      </c>
      <c r="D4311">
        <f>-2463929 -4900215</f>
        <v>-7364144</v>
      </c>
      <c r="E4311" t="s">
        <v>10</v>
      </c>
      <c r="F4311" t="s">
        <v>11</v>
      </c>
      <c r="G4311" s="1">
        <v>-2463929</v>
      </c>
      <c r="H4311" s="1">
        <v>-4900215</v>
      </c>
    </row>
    <row r="4312" spans="1:8" x14ac:dyDescent="0.25">
      <c r="A4312" t="s">
        <v>8</v>
      </c>
      <c r="B4312" t="s">
        <v>9</v>
      </c>
      <c r="C4312">
        <v>247.1</v>
      </c>
      <c r="D4312">
        <f>-2463935 -4900234</f>
        <v>-7364169</v>
      </c>
      <c r="E4312" t="s">
        <v>10</v>
      </c>
      <c r="F4312" t="s">
        <v>11</v>
      </c>
      <c r="G4312" s="1">
        <v>-2463935</v>
      </c>
      <c r="H4312" s="1">
        <v>-4900234</v>
      </c>
    </row>
    <row r="4313" spans="1:8" x14ac:dyDescent="0.25">
      <c r="A4313" t="s">
        <v>8</v>
      </c>
      <c r="B4313" t="s">
        <v>9</v>
      </c>
      <c r="C4313">
        <v>247.11</v>
      </c>
      <c r="D4313">
        <f>-2463981 -4900354</f>
        <v>-7364335</v>
      </c>
      <c r="E4313" t="s">
        <v>10</v>
      </c>
      <c r="F4313" t="s">
        <v>11</v>
      </c>
      <c r="G4313" s="1">
        <v>-2463981</v>
      </c>
      <c r="H4313" s="1">
        <v>-4900354</v>
      </c>
    </row>
    <row r="4314" spans="1:8" x14ac:dyDescent="0.25">
      <c r="A4314" t="s">
        <v>8</v>
      </c>
      <c r="B4314" t="s">
        <v>9</v>
      </c>
      <c r="C4314">
        <v>247.12</v>
      </c>
      <c r="D4314">
        <f>-2463985 -4900362</f>
        <v>-7364347</v>
      </c>
      <c r="E4314" t="s">
        <v>10</v>
      </c>
      <c r="F4314" t="s">
        <v>11</v>
      </c>
      <c r="G4314" s="1">
        <v>-2463985</v>
      </c>
      <c r="H4314" s="1">
        <v>-4900362</v>
      </c>
    </row>
    <row r="4315" spans="1:8" x14ac:dyDescent="0.25">
      <c r="A4315" t="s">
        <v>8</v>
      </c>
      <c r="B4315" t="s">
        <v>9</v>
      </c>
      <c r="C4315">
        <v>247.13</v>
      </c>
      <c r="D4315">
        <f>-2463986 -4900365</f>
        <v>-7364351</v>
      </c>
      <c r="E4315" t="s">
        <v>10</v>
      </c>
      <c r="F4315" t="s">
        <v>11</v>
      </c>
      <c r="G4315" s="1">
        <v>-2463986</v>
      </c>
      <c r="H4315" s="1">
        <v>-4900365</v>
      </c>
    </row>
    <row r="4316" spans="1:8" x14ac:dyDescent="0.25">
      <c r="A4316" t="s">
        <v>8</v>
      </c>
      <c r="B4316" t="s">
        <v>9</v>
      </c>
      <c r="C4316">
        <v>247.14</v>
      </c>
      <c r="D4316">
        <f>-2463993 -4900378</f>
        <v>-7364371</v>
      </c>
      <c r="E4316" t="s">
        <v>10</v>
      </c>
      <c r="F4316" t="s">
        <v>11</v>
      </c>
      <c r="G4316" s="1">
        <v>-2463993</v>
      </c>
      <c r="H4316" s="1">
        <v>-4900378</v>
      </c>
    </row>
    <row r="4317" spans="1:8" x14ac:dyDescent="0.25">
      <c r="A4317" t="s">
        <v>8</v>
      </c>
      <c r="B4317" t="s">
        <v>9</v>
      </c>
      <c r="C4317">
        <v>247.15</v>
      </c>
      <c r="D4317" t="s">
        <v>27</v>
      </c>
      <c r="E4317" t="s">
        <v>10</v>
      </c>
      <c r="F4317" t="s">
        <v>11</v>
      </c>
      <c r="G4317" t="s">
        <v>28</v>
      </c>
      <c r="H4317" s="1">
        <v>-4900387</v>
      </c>
    </row>
    <row r="4318" spans="1:8" x14ac:dyDescent="0.25">
      <c r="A4318" t="s">
        <v>8</v>
      </c>
      <c r="B4318" t="s">
        <v>9</v>
      </c>
      <c r="C4318">
        <v>247.16</v>
      </c>
      <c r="D4318">
        <f>-2464006 -4900393</f>
        <v>-7364399</v>
      </c>
      <c r="E4318" t="s">
        <v>10</v>
      </c>
      <c r="F4318" t="s">
        <v>11</v>
      </c>
      <c r="G4318" s="1">
        <v>-2464006</v>
      </c>
      <c r="H4318" s="1">
        <v>-4900393</v>
      </c>
    </row>
    <row r="4319" spans="1:8" x14ac:dyDescent="0.25">
      <c r="A4319" t="s">
        <v>8</v>
      </c>
      <c r="B4319" t="s">
        <v>9</v>
      </c>
      <c r="C4319">
        <v>247.17</v>
      </c>
      <c r="D4319">
        <f>-2464015 -49004</f>
        <v>-2513019</v>
      </c>
      <c r="E4319" t="s">
        <v>10</v>
      </c>
      <c r="F4319" t="s">
        <v>11</v>
      </c>
      <c r="G4319" s="1">
        <v>-2464015</v>
      </c>
      <c r="H4319" s="1">
        <v>-49004</v>
      </c>
    </row>
    <row r="4320" spans="1:8" x14ac:dyDescent="0.25">
      <c r="A4320" t="s">
        <v>8</v>
      </c>
      <c r="B4320" t="s">
        <v>9</v>
      </c>
      <c r="C4320">
        <v>247.18</v>
      </c>
      <c r="D4320">
        <f>-2464026 -4900406</f>
        <v>-7364432</v>
      </c>
      <c r="E4320" t="s">
        <v>10</v>
      </c>
      <c r="F4320" t="s">
        <v>11</v>
      </c>
      <c r="G4320" s="1">
        <v>-2464026</v>
      </c>
      <c r="H4320" s="1">
        <v>-4900406</v>
      </c>
    </row>
    <row r="4321" spans="1:8" x14ac:dyDescent="0.25">
      <c r="A4321" t="s">
        <v>8</v>
      </c>
      <c r="B4321" t="s">
        <v>9</v>
      </c>
      <c r="C4321">
        <v>247.19</v>
      </c>
      <c r="D4321">
        <f>-2464076 -4900421</f>
        <v>-7364497</v>
      </c>
      <c r="E4321" t="s">
        <v>10</v>
      </c>
      <c r="F4321" t="s">
        <v>11</v>
      </c>
      <c r="G4321" s="1">
        <v>-2464076</v>
      </c>
      <c r="H4321" s="1">
        <v>-4900421</v>
      </c>
    </row>
    <row r="4322" spans="1:8" x14ac:dyDescent="0.25">
      <c r="A4322" t="s">
        <v>8</v>
      </c>
      <c r="B4322" t="s">
        <v>9</v>
      </c>
      <c r="C4322">
        <v>247.2</v>
      </c>
      <c r="D4322">
        <f>-24641 -490043</f>
        <v>-514684</v>
      </c>
      <c r="E4322" t="s">
        <v>10</v>
      </c>
      <c r="F4322" t="s">
        <v>11</v>
      </c>
      <c r="G4322" s="1">
        <v>-24641</v>
      </c>
      <c r="H4322" s="1">
        <v>-490043</v>
      </c>
    </row>
    <row r="4323" spans="1:8" x14ac:dyDescent="0.25">
      <c r="A4323" t="s">
        <v>8</v>
      </c>
      <c r="B4323" t="s">
        <v>9</v>
      </c>
      <c r="C4323">
        <v>247.21</v>
      </c>
      <c r="D4323">
        <f>-2464161 -4900449</f>
        <v>-7364610</v>
      </c>
      <c r="E4323" t="s">
        <v>10</v>
      </c>
      <c r="F4323" t="s">
        <v>11</v>
      </c>
      <c r="G4323" s="1">
        <v>-2464161</v>
      </c>
      <c r="H4323" s="1">
        <v>-4900449</v>
      </c>
    </row>
    <row r="4324" spans="1:8" x14ac:dyDescent="0.25">
      <c r="A4324" t="s">
        <v>8</v>
      </c>
      <c r="B4324" t="s">
        <v>9</v>
      </c>
      <c r="C4324">
        <v>247.22</v>
      </c>
      <c r="D4324">
        <f>-246417 -4900451</f>
        <v>-5146868</v>
      </c>
      <c r="E4324" t="s">
        <v>10</v>
      </c>
      <c r="F4324" t="s">
        <v>11</v>
      </c>
      <c r="G4324" s="1">
        <v>-246417</v>
      </c>
      <c r="H4324" s="1">
        <v>-4900451</v>
      </c>
    </row>
    <row r="4325" spans="1:8" x14ac:dyDescent="0.25">
      <c r="A4325" t="s">
        <v>8</v>
      </c>
      <c r="B4325" t="s">
        <v>9</v>
      </c>
      <c r="C4325">
        <v>247.23</v>
      </c>
      <c r="D4325">
        <f>-2464289 -4900492</f>
        <v>-7364781</v>
      </c>
      <c r="E4325" t="s">
        <v>10</v>
      </c>
      <c r="F4325" t="s">
        <v>11</v>
      </c>
      <c r="G4325" s="1">
        <v>-2464289</v>
      </c>
      <c r="H4325" s="1">
        <v>-4900492</v>
      </c>
    </row>
    <row r="4326" spans="1:8" x14ac:dyDescent="0.25">
      <c r="A4326" t="s">
        <v>8</v>
      </c>
      <c r="B4326" t="s">
        <v>9</v>
      </c>
      <c r="C4326">
        <v>247.24</v>
      </c>
      <c r="D4326">
        <f>-2464302 -4900498</f>
        <v>-7364800</v>
      </c>
      <c r="E4326" t="s">
        <v>10</v>
      </c>
      <c r="F4326" t="s">
        <v>11</v>
      </c>
      <c r="G4326" s="1">
        <v>-2464302</v>
      </c>
      <c r="H4326" s="1">
        <v>-4900498</v>
      </c>
    </row>
    <row r="4327" spans="1:8" x14ac:dyDescent="0.25">
      <c r="A4327" t="s">
        <v>8</v>
      </c>
      <c r="B4327" t="s">
        <v>9</v>
      </c>
      <c r="C4327">
        <v>247.25</v>
      </c>
      <c r="D4327">
        <f>-2464306 -4900501</f>
        <v>-7364807</v>
      </c>
      <c r="E4327" t="s">
        <v>10</v>
      </c>
      <c r="F4327" t="s">
        <v>11</v>
      </c>
      <c r="G4327" s="1">
        <v>-2464306</v>
      </c>
      <c r="H4327" s="1">
        <v>-4900501</v>
      </c>
    </row>
    <row r="4328" spans="1:8" x14ac:dyDescent="0.25">
      <c r="A4328" t="s">
        <v>8</v>
      </c>
      <c r="B4328" t="s">
        <v>9</v>
      </c>
      <c r="C4328">
        <v>247.26</v>
      </c>
      <c r="D4328">
        <f>-2464331 -4900516</f>
        <v>-7364847</v>
      </c>
      <c r="E4328" t="s">
        <v>10</v>
      </c>
      <c r="F4328" t="s">
        <v>11</v>
      </c>
      <c r="G4328" s="1">
        <v>-2464331</v>
      </c>
      <c r="H4328" s="1">
        <v>-4900516</v>
      </c>
    </row>
    <row r="4329" spans="1:8" x14ac:dyDescent="0.25">
      <c r="A4329" t="s">
        <v>8</v>
      </c>
      <c r="B4329" t="s">
        <v>9</v>
      </c>
      <c r="C4329">
        <v>247.27</v>
      </c>
      <c r="D4329">
        <f>-2464382 -4900551</f>
        <v>-7364933</v>
      </c>
      <c r="E4329" t="s">
        <v>10</v>
      </c>
      <c r="F4329" t="s">
        <v>11</v>
      </c>
      <c r="G4329" s="1">
        <v>-2464382</v>
      </c>
      <c r="H4329" s="1">
        <v>-4900551</v>
      </c>
    </row>
    <row r="4330" spans="1:8" x14ac:dyDescent="0.25">
      <c r="A4330" t="s">
        <v>8</v>
      </c>
      <c r="B4330" t="s">
        <v>9</v>
      </c>
      <c r="C4330">
        <v>247.28</v>
      </c>
      <c r="D4330">
        <f>-2464383 -4900551</f>
        <v>-7364934</v>
      </c>
      <c r="E4330" t="s">
        <v>10</v>
      </c>
      <c r="F4330" t="s">
        <v>11</v>
      </c>
      <c r="G4330" s="1">
        <v>-2464383</v>
      </c>
      <c r="H4330" s="1">
        <v>-4900551</v>
      </c>
    </row>
    <row r="4331" spans="1:8" x14ac:dyDescent="0.25">
      <c r="A4331" t="s">
        <v>8</v>
      </c>
      <c r="B4331" t="s">
        <v>9</v>
      </c>
      <c r="C4331">
        <v>247.29</v>
      </c>
      <c r="D4331">
        <f>-2464425 -4900577</f>
        <v>-7365002</v>
      </c>
      <c r="E4331" t="s">
        <v>10</v>
      </c>
      <c r="F4331" t="s">
        <v>11</v>
      </c>
      <c r="G4331" s="1">
        <v>-2464425</v>
      </c>
      <c r="H4331" s="1">
        <v>-4900577</v>
      </c>
    </row>
    <row r="4332" spans="1:8" x14ac:dyDescent="0.25">
      <c r="A4332" t="s">
        <v>8</v>
      </c>
      <c r="B4332" t="s">
        <v>9</v>
      </c>
      <c r="C4332">
        <v>247.3</v>
      </c>
      <c r="D4332">
        <f>-2464447 -4900586</f>
        <v>-7365033</v>
      </c>
      <c r="E4332" t="s">
        <v>10</v>
      </c>
      <c r="F4332" t="s">
        <v>11</v>
      </c>
      <c r="G4332" s="1">
        <v>-2464447</v>
      </c>
      <c r="H4332" s="1">
        <v>-4900586</v>
      </c>
    </row>
    <row r="4333" spans="1:8" x14ac:dyDescent="0.25">
      <c r="A4333" t="s">
        <v>8</v>
      </c>
      <c r="B4333" t="s">
        <v>9</v>
      </c>
      <c r="C4333">
        <v>247.31</v>
      </c>
      <c r="D4333">
        <f>-2464466 -4900591</f>
        <v>-7365057</v>
      </c>
      <c r="E4333" t="s">
        <v>10</v>
      </c>
      <c r="F4333" t="s">
        <v>11</v>
      </c>
      <c r="G4333" s="1">
        <v>-2464466</v>
      </c>
      <c r="H4333" s="1">
        <v>-4900591</v>
      </c>
    </row>
    <row r="4334" spans="1:8" x14ac:dyDescent="0.25">
      <c r="A4334" t="s">
        <v>8</v>
      </c>
      <c r="B4334" t="s">
        <v>9</v>
      </c>
      <c r="C4334">
        <v>247.32</v>
      </c>
      <c r="D4334">
        <f>-2464473 -4900592</f>
        <v>-7365065</v>
      </c>
      <c r="E4334" t="s">
        <v>10</v>
      </c>
      <c r="F4334" t="s">
        <v>11</v>
      </c>
      <c r="G4334" s="1">
        <v>-2464473</v>
      </c>
      <c r="H4334" s="1">
        <v>-4900592</v>
      </c>
    </row>
    <row r="4335" spans="1:8" x14ac:dyDescent="0.25">
      <c r="A4335" t="s">
        <v>8</v>
      </c>
      <c r="B4335" t="s">
        <v>9</v>
      </c>
      <c r="C4335">
        <v>247.33</v>
      </c>
      <c r="D4335">
        <f>-2464501 -4900592</f>
        <v>-7365093</v>
      </c>
      <c r="E4335" t="s">
        <v>10</v>
      </c>
      <c r="F4335" t="s">
        <v>11</v>
      </c>
      <c r="G4335" s="1">
        <v>-2464501</v>
      </c>
      <c r="H4335" s="1">
        <v>-4900592</v>
      </c>
    </row>
    <row r="4336" spans="1:8" x14ac:dyDescent="0.25">
      <c r="A4336" t="s">
        <v>8</v>
      </c>
      <c r="B4336" t="s">
        <v>9</v>
      </c>
      <c r="C4336">
        <v>247.34</v>
      </c>
      <c r="D4336">
        <f>-2464573 -4900586</f>
        <v>-7365159</v>
      </c>
      <c r="E4336" t="s">
        <v>10</v>
      </c>
      <c r="F4336" t="s">
        <v>11</v>
      </c>
      <c r="G4336" s="1">
        <v>-2464573</v>
      </c>
      <c r="H4336" s="1">
        <v>-4900586</v>
      </c>
    </row>
    <row r="4337" spans="1:8" x14ac:dyDescent="0.25">
      <c r="A4337" t="s">
        <v>8</v>
      </c>
      <c r="B4337" t="s">
        <v>9</v>
      </c>
      <c r="C4337">
        <v>247.35</v>
      </c>
      <c r="D4337">
        <f>-2464615 -4900586</f>
        <v>-7365201</v>
      </c>
      <c r="E4337" t="s">
        <v>10</v>
      </c>
      <c r="F4337" t="s">
        <v>11</v>
      </c>
      <c r="G4337" s="1">
        <v>-2464615</v>
      </c>
      <c r="H4337" s="1">
        <v>-4900586</v>
      </c>
    </row>
    <row r="4338" spans="1:8" x14ac:dyDescent="0.25">
      <c r="A4338" t="s">
        <v>8</v>
      </c>
      <c r="B4338" t="s">
        <v>9</v>
      </c>
      <c r="C4338">
        <v>247.36</v>
      </c>
      <c r="D4338">
        <f>-246464 -4900588</f>
        <v>-5147052</v>
      </c>
      <c r="E4338" t="s">
        <v>10</v>
      </c>
      <c r="F4338" t="s">
        <v>11</v>
      </c>
      <c r="G4338" s="1">
        <v>-246464</v>
      </c>
      <c r="H4338" s="1">
        <v>-4900588</v>
      </c>
    </row>
    <row r="4339" spans="1:8" x14ac:dyDescent="0.25">
      <c r="A4339" t="s">
        <v>8</v>
      </c>
      <c r="B4339" t="s">
        <v>9</v>
      </c>
      <c r="C4339">
        <v>247.37</v>
      </c>
      <c r="D4339">
        <f>-2464686 -4900595</f>
        <v>-7365281</v>
      </c>
      <c r="E4339" t="s">
        <v>10</v>
      </c>
      <c r="F4339" t="s">
        <v>11</v>
      </c>
      <c r="G4339" s="1">
        <v>-2464686</v>
      </c>
      <c r="H4339" s="1">
        <v>-4900595</v>
      </c>
    </row>
    <row r="4340" spans="1:8" x14ac:dyDescent="0.25">
      <c r="A4340" t="s">
        <v>8</v>
      </c>
      <c r="B4340" t="s">
        <v>9</v>
      </c>
      <c r="C4340">
        <v>247.38</v>
      </c>
      <c r="D4340">
        <f>-2464698 -4900595</f>
        <v>-7365293</v>
      </c>
      <c r="E4340" t="s">
        <v>10</v>
      </c>
      <c r="F4340" t="s">
        <v>11</v>
      </c>
      <c r="G4340" s="1">
        <v>-2464698</v>
      </c>
      <c r="H4340" s="1">
        <v>-4900595</v>
      </c>
    </row>
    <row r="4341" spans="1:8" x14ac:dyDescent="0.25">
      <c r="A4341" t="s">
        <v>8</v>
      </c>
      <c r="B4341" t="s">
        <v>9</v>
      </c>
      <c r="C4341">
        <v>247.39</v>
      </c>
      <c r="D4341">
        <f>-2464704 -4900596</f>
        <v>-7365300</v>
      </c>
      <c r="E4341" t="s">
        <v>10</v>
      </c>
      <c r="F4341" t="s">
        <v>11</v>
      </c>
      <c r="G4341" s="1">
        <v>-2464704</v>
      </c>
      <c r="H4341" s="1">
        <v>-4900596</v>
      </c>
    </row>
    <row r="4342" spans="1:8" x14ac:dyDescent="0.25">
      <c r="A4342" t="s">
        <v>8</v>
      </c>
      <c r="B4342" t="s">
        <v>9</v>
      </c>
      <c r="C4342">
        <v>247.4</v>
      </c>
      <c r="D4342">
        <f>-2464721 -4900596</f>
        <v>-7365317</v>
      </c>
      <c r="E4342" t="s">
        <v>10</v>
      </c>
      <c r="F4342" t="s">
        <v>11</v>
      </c>
      <c r="G4342" s="1">
        <v>-2464721</v>
      </c>
      <c r="H4342" s="1">
        <v>-4900596</v>
      </c>
    </row>
    <row r="4343" spans="1:8" x14ac:dyDescent="0.25">
      <c r="A4343" t="s">
        <v>8</v>
      </c>
      <c r="B4343" t="s">
        <v>9</v>
      </c>
      <c r="C4343">
        <v>247.41</v>
      </c>
      <c r="D4343">
        <f>-2464768 -4900592</f>
        <v>-7365360</v>
      </c>
      <c r="E4343" t="s">
        <v>10</v>
      </c>
      <c r="F4343" t="s">
        <v>11</v>
      </c>
      <c r="G4343" s="1">
        <v>-2464768</v>
      </c>
      <c r="H4343" s="1">
        <v>-4900592</v>
      </c>
    </row>
    <row r="4344" spans="1:8" x14ac:dyDescent="0.25">
      <c r="A4344" t="s">
        <v>8</v>
      </c>
      <c r="B4344" t="s">
        <v>9</v>
      </c>
      <c r="C4344">
        <v>247.42</v>
      </c>
      <c r="D4344">
        <f>-2464786 -4900592</f>
        <v>-7365378</v>
      </c>
      <c r="E4344" t="s">
        <v>10</v>
      </c>
      <c r="F4344" t="s">
        <v>11</v>
      </c>
      <c r="G4344" s="1">
        <v>-2464786</v>
      </c>
      <c r="H4344" s="1">
        <v>-4900592</v>
      </c>
    </row>
    <row r="4345" spans="1:8" x14ac:dyDescent="0.25">
      <c r="A4345" t="s">
        <v>8</v>
      </c>
      <c r="B4345" t="s">
        <v>9</v>
      </c>
      <c r="C4345">
        <v>247.43</v>
      </c>
      <c r="D4345">
        <f>-2464821 -4900596</f>
        <v>-7365417</v>
      </c>
      <c r="E4345" t="s">
        <v>10</v>
      </c>
      <c r="F4345" t="s">
        <v>11</v>
      </c>
      <c r="G4345" s="1">
        <v>-2464821</v>
      </c>
      <c r="H4345" s="1">
        <v>-4900596</v>
      </c>
    </row>
    <row r="4346" spans="1:8" x14ac:dyDescent="0.25">
      <c r="A4346" t="s">
        <v>8</v>
      </c>
      <c r="B4346" t="s">
        <v>9</v>
      </c>
      <c r="C4346">
        <v>247.44</v>
      </c>
      <c r="D4346">
        <f>-2464838 -49006</f>
        <v>-2513844</v>
      </c>
      <c r="E4346" t="s">
        <v>10</v>
      </c>
      <c r="F4346" t="s">
        <v>11</v>
      </c>
      <c r="G4346" s="1">
        <v>-2464838</v>
      </c>
      <c r="H4346" s="1">
        <v>-49006</v>
      </c>
    </row>
    <row r="4347" spans="1:8" x14ac:dyDescent="0.25">
      <c r="A4347" t="s">
        <v>8</v>
      </c>
      <c r="B4347" t="s">
        <v>9</v>
      </c>
      <c r="C4347">
        <v>247.45</v>
      </c>
      <c r="D4347">
        <f>-2464862 -4900608</f>
        <v>-7365470</v>
      </c>
      <c r="E4347" t="s">
        <v>10</v>
      </c>
      <c r="F4347" t="s">
        <v>11</v>
      </c>
      <c r="G4347" s="1">
        <v>-2464862</v>
      </c>
      <c r="H4347" s="1">
        <v>-4900608</v>
      </c>
    </row>
    <row r="4348" spans="1:8" x14ac:dyDescent="0.25">
      <c r="A4348" t="s">
        <v>8</v>
      </c>
      <c r="B4348" t="s">
        <v>9</v>
      </c>
      <c r="C4348">
        <v>247.46</v>
      </c>
      <c r="D4348">
        <f>-2464887 -4900619</f>
        <v>-7365506</v>
      </c>
      <c r="E4348" t="s">
        <v>10</v>
      </c>
      <c r="F4348" t="s">
        <v>11</v>
      </c>
      <c r="G4348" s="1">
        <v>-2464887</v>
      </c>
      <c r="H4348" s="1">
        <v>-4900619</v>
      </c>
    </row>
    <row r="4349" spans="1:8" x14ac:dyDescent="0.25">
      <c r="A4349" t="s">
        <v>8</v>
      </c>
      <c r="B4349" t="s">
        <v>9</v>
      </c>
      <c r="C4349">
        <v>247.47</v>
      </c>
      <c r="D4349">
        <f>-246505 -4900704</f>
        <v>-5147209</v>
      </c>
      <c r="E4349" t="s">
        <v>10</v>
      </c>
      <c r="F4349" t="s">
        <v>11</v>
      </c>
      <c r="G4349" s="1">
        <v>-246505</v>
      </c>
      <c r="H4349" s="1">
        <v>-4900704</v>
      </c>
    </row>
    <row r="4350" spans="1:8" x14ac:dyDescent="0.25">
      <c r="A4350" t="s">
        <v>8</v>
      </c>
      <c r="B4350" t="s">
        <v>9</v>
      </c>
      <c r="C4350">
        <v>247.48</v>
      </c>
      <c r="D4350">
        <f>-2465054 -4900707</f>
        <v>-7365761</v>
      </c>
      <c r="E4350" t="s">
        <v>10</v>
      </c>
      <c r="F4350" t="s">
        <v>11</v>
      </c>
      <c r="G4350" s="1">
        <v>-2465054</v>
      </c>
      <c r="H4350" s="1">
        <v>-4900707</v>
      </c>
    </row>
    <row r="4351" spans="1:8" x14ac:dyDescent="0.25">
      <c r="A4351" t="s">
        <v>8</v>
      </c>
      <c r="B4351" t="s">
        <v>9</v>
      </c>
      <c r="C4351">
        <v>247.49</v>
      </c>
      <c r="D4351">
        <f>-2465076 -490072</f>
        <v>-2955148</v>
      </c>
      <c r="E4351" t="s">
        <v>10</v>
      </c>
      <c r="F4351" t="s">
        <v>11</v>
      </c>
      <c r="G4351" s="1">
        <v>-2465076</v>
      </c>
      <c r="H4351" s="1">
        <v>-490072</v>
      </c>
    </row>
    <row r="4352" spans="1:8" x14ac:dyDescent="0.25">
      <c r="A4352" t="s">
        <v>8</v>
      </c>
      <c r="B4352" t="s">
        <v>9</v>
      </c>
      <c r="C4352">
        <v>247.5</v>
      </c>
      <c r="D4352">
        <f>-2465109 -4900743</f>
        <v>-7365852</v>
      </c>
      <c r="E4352" t="s">
        <v>10</v>
      </c>
      <c r="F4352" t="s">
        <v>11</v>
      </c>
      <c r="G4352" s="1">
        <v>-2465109</v>
      </c>
      <c r="H4352" s="1">
        <v>-4900743</v>
      </c>
    </row>
    <row r="4353" spans="1:8" x14ac:dyDescent="0.25">
      <c r="A4353" t="s">
        <v>8</v>
      </c>
      <c r="B4353" t="s">
        <v>9</v>
      </c>
      <c r="C4353">
        <v>247.51</v>
      </c>
      <c r="D4353">
        <f>-2465198 -490082</f>
        <v>-2955280</v>
      </c>
      <c r="E4353" t="s">
        <v>10</v>
      </c>
      <c r="F4353" t="s">
        <v>11</v>
      </c>
      <c r="G4353" s="1">
        <v>-2465198</v>
      </c>
      <c r="H4353" s="1">
        <v>-490082</v>
      </c>
    </row>
    <row r="4354" spans="1:8" x14ac:dyDescent="0.25">
      <c r="A4354" t="s">
        <v>8</v>
      </c>
      <c r="B4354" t="s">
        <v>9</v>
      </c>
      <c r="C4354">
        <v>247.52</v>
      </c>
      <c r="D4354">
        <f>-2465214 -4900836</f>
        <v>-7366050</v>
      </c>
      <c r="E4354" t="s">
        <v>10</v>
      </c>
      <c r="F4354" t="s">
        <v>11</v>
      </c>
      <c r="G4354" s="1">
        <v>-2465214</v>
      </c>
      <c r="H4354" s="1">
        <v>-4900836</v>
      </c>
    </row>
    <row r="4355" spans="1:8" x14ac:dyDescent="0.25">
      <c r="A4355" t="s">
        <v>8</v>
      </c>
      <c r="B4355" t="s">
        <v>9</v>
      </c>
      <c r="C4355">
        <v>247.53</v>
      </c>
      <c r="D4355">
        <f>-2465255 -4900882</f>
        <v>-7366137</v>
      </c>
      <c r="E4355" t="s">
        <v>10</v>
      </c>
      <c r="F4355" t="s">
        <v>11</v>
      </c>
      <c r="G4355" s="1">
        <v>-2465255</v>
      </c>
      <c r="H4355" s="1">
        <v>-4900882</v>
      </c>
    </row>
    <row r="4356" spans="1:8" x14ac:dyDescent="0.25">
      <c r="A4356" t="s">
        <v>8</v>
      </c>
      <c r="B4356" t="s">
        <v>9</v>
      </c>
      <c r="C4356">
        <v>247.54</v>
      </c>
      <c r="D4356">
        <f>-2465269 -4900895</f>
        <v>-7366164</v>
      </c>
      <c r="E4356" t="s">
        <v>10</v>
      </c>
      <c r="F4356" t="s">
        <v>11</v>
      </c>
      <c r="G4356" s="1">
        <v>-2465269</v>
      </c>
      <c r="H4356" s="1">
        <v>-4900895</v>
      </c>
    </row>
    <row r="4357" spans="1:8" x14ac:dyDescent="0.25">
      <c r="A4357" t="s">
        <v>8</v>
      </c>
      <c r="B4357" t="s">
        <v>9</v>
      </c>
      <c r="C4357">
        <v>247.55</v>
      </c>
      <c r="D4357">
        <f>-2465301 -4900919</f>
        <v>-7366220</v>
      </c>
      <c r="E4357" t="s">
        <v>10</v>
      </c>
      <c r="F4357" t="s">
        <v>11</v>
      </c>
      <c r="G4357" s="1">
        <v>-2465301</v>
      </c>
      <c r="H4357" s="1">
        <v>-4900919</v>
      </c>
    </row>
    <row r="4358" spans="1:8" x14ac:dyDescent="0.25">
      <c r="A4358" t="s">
        <v>8</v>
      </c>
      <c r="B4358" t="s">
        <v>9</v>
      </c>
      <c r="C4358">
        <v>247.56</v>
      </c>
      <c r="D4358">
        <f>-2465309 -4900924</f>
        <v>-7366233</v>
      </c>
      <c r="E4358" t="s">
        <v>10</v>
      </c>
      <c r="F4358" t="s">
        <v>11</v>
      </c>
      <c r="G4358" s="1">
        <v>-2465309</v>
      </c>
      <c r="H4358" s="1">
        <v>-4900924</v>
      </c>
    </row>
    <row r="4359" spans="1:8" x14ac:dyDescent="0.25">
      <c r="A4359" t="s">
        <v>8</v>
      </c>
      <c r="B4359" t="s">
        <v>9</v>
      </c>
      <c r="C4359">
        <v>247.57</v>
      </c>
      <c r="D4359">
        <f>-246531 -4900925</f>
        <v>-5147456</v>
      </c>
      <c r="E4359" t="s">
        <v>10</v>
      </c>
      <c r="F4359" t="s">
        <v>11</v>
      </c>
      <c r="G4359" s="1">
        <v>-246531</v>
      </c>
      <c r="H4359" s="1">
        <v>-4900925</v>
      </c>
    </row>
    <row r="4360" spans="1:8" x14ac:dyDescent="0.25">
      <c r="A4360" t="s">
        <v>8</v>
      </c>
      <c r="B4360" t="s">
        <v>9</v>
      </c>
      <c r="C4360">
        <v>247.58</v>
      </c>
      <c r="D4360">
        <f>-2465387 -4900964</f>
        <v>-7366351</v>
      </c>
      <c r="E4360" t="s">
        <v>10</v>
      </c>
      <c r="F4360" t="s">
        <v>11</v>
      </c>
      <c r="G4360" s="1">
        <v>-2465387</v>
      </c>
      <c r="H4360" s="1">
        <v>-4900964</v>
      </c>
    </row>
    <row r="4361" spans="1:8" x14ac:dyDescent="0.25">
      <c r="A4361" t="s">
        <v>8</v>
      </c>
      <c r="B4361" t="s">
        <v>9</v>
      </c>
      <c r="C4361">
        <v>247.59</v>
      </c>
      <c r="D4361">
        <f>-2465472 -4900997</f>
        <v>-7366469</v>
      </c>
      <c r="E4361" t="s">
        <v>10</v>
      </c>
      <c r="F4361" t="s">
        <v>11</v>
      </c>
      <c r="G4361" s="1">
        <v>-2465472</v>
      </c>
      <c r="H4361" s="1">
        <v>-4900997</v>
      </c>
    </row>
    <row r="4362" spans="1:8" x14ac:dyDescent="0.25">
      <c r="A4362" t="s">
        <v>8</v>
      </c>
      <c r="B4362" t="s">
        <v>9</v>
      </c>
      <c r="C4362">
        <v>247.6</v>
      </c>
      <c r="D4362">
        <f>-2465491 -4901002</f>
        <v>-7366493</v>
      </c>
      <c r="E4362" t="s">
        <v>10</v>
      </c>
      <c r="F4362" t="s">
        <v>11</v>
      </c>
      <c r="G4362" s="1">
        <v>-2465491</v>
      </c>
      <c r="H4362" s="1">
        <v>-4901002</v>
      </c>
    </row>
    <row r="4363" spans="1:8" x14ac:dyDescent="0.25">
      <c r="A4363" t="s">
        <v>8</v>
      </c>
      <c r="B4363" t="s">
        <v>9</v>
      </c>
      <c r="C4363">
        <v>247.61</v>
      </c>
      <c r="D4363">
        <f>-2465538 -4901011</f>
        <v>-7366549</v>
      </c>
      <c r="E4363" t="s">
        <v>10</v>
      </c>
      <c r="F4363" t="s">
        <v>11</v>
      </c>
      <c r="G4363" s="1">
        <v>-2465538</v>
      </c>
      <c r="H4363" s="1">
        <v>-4901011</v>
      </c>
    </row>
    <row r="4364" spans="1:8" x14ac:dyDescent="0.25">
      <c r="A4364" t="s">
        <v>8</v>
      </c>
      <c r="B4364" t="s">
        <v>9</v>
      </c>
      <c r="C4364">
        <v>247.62</v>
      </c>
      <c r="D4364">
        <f>-2465567 -4901012</f>
        <v>-7366579</v>
      </c>
      <c r="E4364" t="s">
        <v>10</v>
      </c>
      <c r="F4364" t="s">
        <v>11</v>
      </c>
      <c r="G4364" s="1">
        <v>-2465567</v>
      </c>
      <c r="H4364" s="1">
        <v>-4901012</v>
      </c>
    </row>
    <row r="4365" spans="1:8" x14ac:dyDescent="0.25">
      <c r="A4365" t="s">
        <v>8</v>
      </c>
      <c r="B4365" t="s">
        <v>9</v>
      </c>
      <c r="C4365">
        <v>247.63</v>
      </c>
      <c r="D4365">
        <f>-2465583 -4901011</f>
        <v>-7366594</v>
      </c>
      <c r="E4365" t="s">
        <v>10</v>
      </c>
      <c r="F4365" t="s">
        <v>11</v>
      </c>
      <c r="G4365" s="1">
        <v>-2465583</v>
      </c>
      <c r="H4365" s="1">
        <v>-4901011</v>
      </c>
    </row>
    <row r="4366" spans="1:8" x14ac:dyDescent="0.25">
      <c r="A4366" t="s">
        <v>8</v>
      </c>
      <c r="B4366" t="s">
        <v>9</v>
      </c>
      <c r="C4366">
        <v>247.64</v>
      </c>
      <c r="D4366">
        <f>-2465597 -4901007</f>
        <v>-7366604</v>
      </c>
      <c r="E4366" t="s">
        <v>10</v>
      </c>
      <c r="F4366" t="s">
        <v>11</v>
      </c>
      <c r="G4366" s="1">
        <v>-2465597</v>
      </c>
      <c r="H4366" s="1">
        <v>-4901007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Camada_teste_2_vertices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Henrique</dc:creator>
  <cp:lastModifiedBy>Rodrigo Henrique</cp:lastModifiedBy>
  <dcterms:created xsi:type="dcterms:W3CDTF">2025-06-25T20:30:40Z</dcterms:created>
  <dcterms:modified xsi:type="dcterms:W3CDTF">2025-06-25T20:30:41Z</dcterms:modified>
</cp:coreProperties>
</file>