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tpac-my.sharepoint.com/personal/rodrigo_yanguez_utp_ac_pa/Documents/Maestría en Analítica de Datos/Modelos Predictivos/Proyecto final/"/>
    </mc:Choice>
  </mc:AlternateContent>
  <xr:revisionPtr revIDLastSave="165" documentId="13_ncr:1_{284B8994-93BC-460F-9C12-16EE2CEC36D1}" xr6:coauthVersionLast="47" xr6:coauthVersionMax="47" xr10:uidLastSave="{DA0FF229-87D2-49A6-B9E3-E0D71FF2CABE}"/>
  <bookViews>
    <workbookView xWindow="19090" yWindow="-110" windowWidth="19420" windowHeight="10420" xr2:uid="{00000000-000D-0000-FFFF-FFFF00000000}"/>
  </bookViews>
  <sheets>
    <sheet name="Pronostico" sheetId="1" r:id="rId1"/>
    <sheet name="pronostico4" sheetId="12" r:id="rId2"/>
    <sheet name="Hoja2" sheetId="13" r:id="rId3"/>
    <sheet name="SuavExpo" sheetId="2" r:id="rId4"/>
    <sheet name="Hoja1" sheetId="11" r:id="rId5"/>
    <sheet name="Hoja3" sheetId="14" r:id="rId6"/>
    <sheet name="Holt" sheetId="3" r:id="rId7"/>
    <sheet name="regresion1" sheetId="9" r:id="rId8"/>
    <sheet name="resumen" sheetId="8" r:id="rId9"/>
  </sheets>
  <definedNames>
    <definedName name="solver_adj" localSheetId="6" hidden="1">Holt!$B$23:$B$24</definedName>
    <definedName name="solver_adj" localSheetId="3" hidden="1">SuavExpo!$B$19</definedName>
    <definedName name="solver_cvg" localSheetId="6" hidden="1">0.0001</definedName>
    <definedName name="solver_cvg" localSheetId="3" hidden="1">0.0001</definedName>
    <definedName name="solver_drv" localSheetId="6" hidden="1">1</definedName>
    <definedName name="solver_drv" localSheetId="3" hidden="1">1</definedName>
    <definedName name="solver_eng" localSheetId="6" hidden="1">3</definedName>
    <definedName name="solver_eng" localSheetId="3" hidden="1">3</definedName>
    <definedName name="solver_est" localSheetId="6" hidden="1">1</definedName>
    <definedName name="solver_est" localSheetId="3" hidden="1">1</definedName>
    <definedName name="solver_itr" localSheetId="6" hidden="1">2147483647</definedName>
    <definedName name="solver_itr" localSheetId="3" hidden="1">2147483647</definedName>
    <definedName name="solver_lhs1" localSheetId="6" hidden="1">Holt!$B$23</definedName>
    <definedName name="solver_lhs1" localSheetId="3" hidden="1">SuavExpo!$B$19</definedName>
    <definedName name="solver_lhs2" localSheetId="6" hidden="1">Holt!$B$24</definedName>
    <definedName name="solver_lhs2" localSheetId="3" hidden="1">SuavExpo!$B$19</definedName>
    <definedName name="solver_mip" localSheetId="6" hidden="1">2147483647</definedName>
    <definedName name="solver_mip" localSheetId="3" hidden="1">2147483647</definedName>
    <definedName name="solver_mni" localSheetId="6" hidden="1">30</definedName>
    <definedName name="solver_mni" localSheetId="3" hidden="1">30</definedName>
    <definedName name="solver_mrt" localSheetId="6" hidden="1">0.075</definedName>
    <definedName name="solver_mrt" localSheetId="3" hidden="1">0.075</definedName>
    <definedName name="solver_msl" localSheetId="6" hidden="1">2</definedName>
    <definedName name="solver_msl" localSheetId="3" hidden="1">2</definedName>
    <definedName name="solver_neg" localSheetId="6" hidden="1">1</definedName>
    <definedName name="solver_neg" localSheetId="3" hidden="1">1</definedName>
    <definedName name="solver_nod" localSheetId="6" hidden="1">2147483647</definedName>
    <definedName name="solver_nod" localSheetId="3" hidden="1">2147483647</definedName>
    <definedName name="solver_num" localSheetId="6" hidden="1">2</definedName>
    <definedName name="solver_num" localSheetId="3" hidden="1">2</definedName>
    <definedName name="solver_nwt" localSheetId="6" hidden="1">1</definedName>
    <definedName name="solver_nwt" localSheetId="3" hidden="1">1</definedName>
    <definedName name="solver_opt" localSheetId="6" hidden="1">Holt!$E$12</definedName>
    <definedName name="solver_opt" localSheetId="3" hidden="1">SuavExpo!$F$13</definedName>
    <definedName name="solver_pre" localSheetId="6" hidden="1">0.000001</definedName>
    <definedName name="solver_pre" localSheetId="3" hidden="1">0.000001</definedName>
    <definedName name="solver_rbv" localSheetId="6" hidden="1">1</definedName>
    <definedName name="solver_rbv" localSheetId="3" hidden="1">1</definedName>
    <definedName name="solver_rel1" localSheetId="6" hidden="1">1</definedName>
    <definedName name="solver_rel1" localSheetId="3" hidden="1">1</definedName>
    <definedName name="solver_rel2" localSheetId="6" hidden="1">1</definedName>
    <definedName name="solver_rel2" localSheetId="3" hidden="1">3</definedName>
    <definedName name="solver_rhs1" localSheetId="6" hidden="1">1</definedName>
    <definedName name="solver_rhs1" localSheetId="3" hidden="1">1</definedName>
    <definedName name="solver_rhs2" localSheetId="6" hidden="1">1</definedName>
    <definedName name="solver_rhs2" localSheetId="3" hidden="1">0</definedName>
    <definedName name="solver_rlx" localSheetId="6" hidden="1">2</definedName>
    <definedName name="solver_rlx" localSheetId="3" hidden="1">2</definedName>
    <definedName name="solver_rsd" localSheetId="6" hidden="1">0</definedName>
    <definedName name="solver_rsd" localSheetId="3" hidden="1">0</definedName>
    <definedName name="solver_scl" localSheetId="6" hidden="1">1</definedName>
    <definedName name="solver_scl" localSheetId="3" hidden="1">1</definedName>
    <definedName name="solver_sho" localSheetId="6" hidden="1">2</definedName>
    <definedName name="solver_sho" localSheetId="3" hidden="1">2</definedName>
    <definedName name="solver_ssz" localSheetId="6" hidden="1">100</definedName>
    <definedName name="solver_ssz" localSheetId="3" hidden="1">100</definedName>
    <definedName name="solver_tim" localSheetId="6" hidden="1">2147483647</definedName>
    <definedName name="solver_tim" localSheetId="3" hidden="1">2147483647</definedName>
    <definedName name="solver_tol" localSheetId="6" hidden="1">0.01</definedName>
    <definedName name="solver_tol" localSheetId="3" hidden="1">0.01</definedName>
    <definedName name="solver_typ" localSheetId="6" hidden="1">2</definedName>
    <definedName name="solver_typ" localSheetId="3" hidden="1">2</definedName>
    <definedName name="solver_val" localSheetId="6" hidden="1">0</definedName>
    <definedName name="solver_val" localSheetId="3" hidden="1">0</definedName>
    <definedName name="solver_ver" localSheetId="6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K18" i="3"/>
  <c r="K17" i="3"/>
  <c r="K18" i="2"/>
  <c r="K17" i="2"/>
  <c r="C2" i="2" l="1"/>
  <c r="D7" i="12" l="1"/>
  <c r="E7" i="12" s="1"/>
  <c r="F7" i="12" s="1"/>
  <c r="I7" i="12" s="1"/>
  <c r="D8" i="12"/>
  <c r="E8" i="12" s="1"/>
  <c r="F8" i="12" s="1"/>
  <c r="I8" i="12" s="1"/>
  <c r="D9" i="12"/>
  <c r="E9" i="12" s="1"/>
  <c r="F9" i="12" s="1"/>
  <c r="I9" i="12" s="1"/>
  <c r="C6" i="12"/>
  <c r="C7" i="12"/>
  <c r="C8" i="12"/>
  <c r="C9" i="12"/>
  <c r="D10" i="12" s="1"/>
  <c r="E10" i="12" s="1"/>
  <c r="F10" i="12" s="1"/>
  <c r="I10" i="12" s="1"/>
  <c r="C4" i="8" s="1"/>
  <c r="C10" i="12"/>
  <c r="C5" i="12"/>
  <c r="D6" i="12" s="1"/>
  <c r="E6" i="12" s="1"/>
  <c r="G10" i="12" l="1"/>
  <c r="G6" i="12"/>
  <c r="F6" i="12"/>
  <c r="G7" i="12"/>
  <c r="G8" i="12"/>
  <c r="G9" i="12"/>
  <c r="C6" i="1"/>
  <c r="D7" i="1" s="1"/>
  <c r="E7" i="1" s="1"/>
  <c r="G8" i="1" s="1"/>
  <c r="C7" i="1"/>
  <c r="D8" i="1" s="1"/>
  <c r="E8" i="1" s="1"/>
  <c r="F8" i="1" s="1"/>
  <c r="I8" i="1" s="1"/>
  <c r="C8" i="1"/>
  <c r="D9" i="1" s="1"/>
  <c r="E9" i="1" s="1"/>
  <c r="F9" i="1" s="1"/>
  <c r="I9" i="1" s="1"/>
  <c r="C9" i="1"/>
  <c r="D10" i="1" s="1"/>
  <c r="E10" i="1" s="1"/>
  <c r="F10" i="1" s="1"/>
  <c r="I10" i="1" s="1"/>
  <c r="C3" i="8" s="1"/>
  <c r="C10" i="1"/>
  <c r="D11" i="1" s="1"/>
  <c r="C5" i="1"/>
  <c r="D6" i="1" s="1"/>
  <c r="E6" i="1" s="1"/>
  <c r="I6" i="12" l="1"/>
  <c r="H7" i="12"/>
  <c r="K7" i="12" s="1"/>
  <c r="H8" i="12"/>
  <c r="K8" i="12" s="1"/>
  <c r="H9" i="12"/>
  <c r="K9" i="12" s="1"/>
  <c r="H10" i="12"/>
  <c r="H6" i="12"/>
  <c r="K6" i="12" s="1"/>
  <c r="G7" i="1"/>
  <c r="G6" i="1"/>
  <c r="F6" i="1"/>
  <c r="F7" i="1"/>
  <c r="G10" i="1"/>
  <c r="G9" i="1"/>
  <c r="D2" i="3"/>
  <c r="C2" i="3"/>
  <c r="B27" i="3"/>
  <c r="B26" i="3"/>
  <c r="J7" i="12" l="1"/>
  <c r="J8" i="12"/>
  <c r="J9" i="12"/>
  <c r="J10" i="12"/>
  <c r="J6" i="12"/>
  <c r="B4" i="8"/>
  <c r="K10" i="12"/>
  <c r="K15" i="12"/>
  <c r="E4" i="8" s="1"/>
  <c r="K16" i="12"/>
  <c r="D4" i="8" s="1"/>
  <c r="I6" i="1"/>
  <c r="J6" i="1" s="1"/>
  <c r="H6" i="1"/>
  <c r="K6" i="1" s="1"/>
  <c r="I7" i="1"/>
  <c r="H9" i="1"/>
  <c r="K9" i="1" s="1"/>
  <c r="H7" i="1"/>
  <c r="K7" i="1" s="1"/>
  <c r="H8" i="1"/>
  <c r="K8" i="1" s="1"/>
  <c r="H10" i="1"/>
  <c r="C3" i="3"/>
  <c r="D3" i="2"/>
  <c r="E3" i="2" s="1"/>
  <c r="K10" i="1" l="1"/>
  <c r="B3" i="8"/>
  <c r="J7" i="1"/>
  <c r="J10" i="1"/>
  <c r="J9" i="1"/>
  <c r="J8" i="1"/>
  <c r="E3" i="3"/>
  <c r="F3" i="3" s="1"/>
  <c r="G3" i="3" s="1"/>
  <c r="J3" i="3" s="1"/>
  <c r="K3" i="3" s="1"/>
  <c r="G3" i="2"/>
  <c r="F3" i="2"/>
  <c r="C3" i="2"/>
  <c r="C4" i="2" s="1"/>
  <c r="C5" i="2" s="1"/>
  <c r="C6" i="2" s="1"/>
  <c r="C7" i="2" s="1"/>
  <c r="C8" i="2" s="1"/>
  <c r="C9" i="2" s="1"/>
  <c r="C10" i="2" s="1"/>
  <c r="C11" i="2" s="1"/>
  <c r="D3" i="3"/>
  <c r="C4" i="3" s="1"/>
  <c r="E4" i="3" l="1"/>
  <c r="F4" i="3" s="1"/>
  <c r="H3" i="3"/>
  <c r="I3" i="3"/>
  <c r="L3" i="3" s="1"/>
  <c r="D4" i="2"/>
  <c r="E4" i="2" s="1"/>
  <c r="H3" i="2"/>
  <c r="K3" i="2" s="1"/>
  <c r="I3" i="2"/>
  <c r="D4" i="3"/>
  <c r="E5" i="3" s="1"/>
  <c r="F5" i="3" l="1"/>
  <c r="G5" i="3" s="1"/>
  <c r="J5" i="3" s="1"/>
  <c r="C5" i="3"/>
  <c r="D5" i="2"/>
  <c r="E5" i="2" s="1"/>
  <c r="F5" i="2" s="1"/>
  <c r="I5" i="2" s="1"/>
  <c r="J3" i="2"/>
  <c r="F4" i="2"/>
  <c r="G4" i="2"/>
  <c r="F3" i="8"/>
  <c r="K15" i="1"/>
  <c r="E3" i="8" s="1"/>
  <c r="H4" i="3"/>
  <c r="G4" i="3"/>
  <c r="H5" i="3" l="1"/>
  <c r="D5" i="3"/>
  <c r="C6" i="3" s="1"/>
  <c r="I4" i="2"/>
  <c r="H5" i="2"/>
  <c r="K5" i="2" s="1"/>
  <c r="H4" i="2"/>
  <c r="K4" i="2" s="1"/>
  <c r="G5" i="2"/>
  <c r="D6" i="2"/>
  <c r="E6" i="2" s="1"/>
  <c r="G6" i="2" s="1"/>
  <c r="K16" i="1"/>
  <c r="D3" i="8" s="1"/>
  <c r="I4" i="3"/>
  <c r="L4" i="3" s="1"/>
  <c r="J4" i="3"/>
  <c r="I5" i="3"/>
  <c r="L5" i="3" s="1"/>
  <c r="E6" i="3" l="1"/>
  <c r="F6" i="3" s="1"/>
  <c r="G6" i="3" s="1"/>
  <c r="J6" i="3" s="1"/>
  <c r="K6" i="3" s="1"/>
  <c r="D6" i="3"/>
  <c r="E7" i="3" s="1"/>
  <c r="F6" i="2"/>
  <c r="D7" i="2"/>
  <c r="E7" i="2" s="1"/>
  <c r="F7" i="2" s="1"/>
  <c r="I7" i="2" s="1"/>
  <c r="J4" i="2"/>
  <c r="J5" i="2"/>
  <c r="K5" i="3"/>
  <c r="K4" i="3"/>
  <c r="F7" i="3" l="1"/>
  <c r="G7" i="3" s="1"/>
  <c r="J7" i="3" s="1"/>
  <c r="K7" i="3" s="1"/>
  <c r="H6" i="3"/>
  <c r="I6" i="3"/>
  <c r="L6" i="3" s="1"/>
  <c r="C7" i="3"/>
  <c r="G7" i="2"/>
  <c r="I6" i="2"/>
  <c r="H7" i="2"/>
  <c r="K7" i="2" s="1"/>
  <c r="H6" i="2"/>
  <c r="K6" i="2" s="1"/>
  <c r="D8" i="2"/>
  <c r="E8" i="2" s="1"/>
  <c r="I7" i="3" l="1"/>
  <c r="L7" i="3" s="1"/>
  <c r="D7" i="3"/>
  <c r="C8" i="3" s="1"/>
  <c r="H7" i="3"/>
  <c r="F8" i="2"/>
  <c r="G8" i="2"/>
  <c r="D9" i="2"/>
  <c r="E9" i="2" s="1"/>
  <c r="F9" i="2" s="1"/>
  <c r="I9" i="2" s="1"/>
  <c r="J7" i="2"/>
  <c r="J6" i="2"/>
  <c r="D8" i="3" l="1"/>
  <c r="C9" i="3" s="1"/>
  <c r="D9" i="3" s="1"/>
  <c r="E8" i="3"/>
  <c r="F8" i="3" s="1"/>
  <c r="G8" i="3" s="1"/>
  <c r="G9" i="2"/>
  <c r="D10" i="2"/>
  <c r="E10" i="2" s="1"/>
  <c r="I8" i="2"/>
  <c r="H8" i="2"/>
  <c r="K8" i="2" s="1"/>
  <c r="H9" i="2"/>
  <c r="K9" i="2" s="1"/>
  <c r="E9" i="3" l="1"/>
  <c r="F9" i="3" s="1"/>
  <c r="H9" i="3" s="1"/>
  <c r="E10" i="3"/>
  <c r="H8" i="3"/>
  <c r="F10" i="3"/>
  <c r="J8" i="3"/>
  <c r="I8" i="3"/>
  <c r="L8" i="3" s="1"/>
  <c r="C10" i="3"/>
  <c r="F10" i="2"/>
  <c r="G10" i="2"/>
  <c r="D11" i="2"/>
  <c r="E11" i="2" s="1"/>
  <c r="J8" i="2"/>
  <c r="J9" i="2"/>
  <c r="G9" i="3" l="1"/>
  <c r="J9" i="3" s="1"/>
  <c r="K9" i="3" s="1"/>
  <c r="G10" i="3"/>
  <c r="J10" i="3" s="1"/>
  <c r="H10" i="3"/>
  <c r="K8" i="3"/>
  <c r="D10" i="3"/>
  <c r="C11" i="3" s="1"/>
  <c r="F11" i="2"/>
  <c r="G11" i="2"/>
  <c r="I10" i="2"/>
  <c r="H10" i="2"/>
  <c r="K10" i="2" s="1"/>
  <c r="I9" i="3" l="1"/>
  <c r="L9" i="3" s="1"/>
  <c r="K10" i="3"/>
  <c r="E11" i="3"/>
  <c r="F11" i="3" s="1"/>
  <c r="I10" i="3"/>
  <c r="L10" i="3" s="1"/>
  <c r="I11" i="2"/>
  <c r="J11" i="2" s="1"/>
  <c r="C5" i="8" s="1"/>
  <c r="F13" i="2"/>
  <c r="D11" i="3"/>
  <c r="E12" i="3" s="1"/>
  <c r="H11" i="2"/>
  <c r="J10" i="2"/>
  <c r="K11" i="2" l="1"/>
  <c r="B5" i="8"/>
  <c r="G11" i="3"/>
  <c r="H11" i="3"/>
  <c r="J11" i="3" l="1"/>
  <c r="I11" i="3"/>
  <c r="L11" i="3" l="1"/>
  <c r="B6" i="8"/>
  <c r="K11" i="3"/>
  <c r="C6" i="8" s="1"/>
  <c r="D5" i="8" l="1"/>
  <c r="E5" i="8"/>
  <c r="E6" i="8" l="1"/>
  <c r="D6" i="8"/>
</calcChain>
</file>

<file path=xl/sharedStrings.xml><?xml version="1.0" encoding="utf-8"?>
<sst xmlns="http://schemas.openxmlformats.org/spreadsheetml/2006/main" count="174" uniqueCount="58">
  <si>
    <t>Periodo</t>
  </si>
  <si>
    <t>Dt</t>
  </si>
  <si>
    <t>Lt</t>
  </si>
  <si>
    <t>Ft</t>
  </si>
  <si>
    <t>Et</t>
  </si>
  <si>
    <t>At</t>
  </si>
  <si>
    <t>MSE</t>
  </si>
  <si>
    <t>MAD</t>
  </si>
  <si>
    <t>%Error</t>
  </si>
  <si>
    <t>MAPE</t>
  </si>
  <si>
    <t>TSt</t>
  </si>
  <si>
    <t>max</t>
  </si>
  <si>
    <t>min</t>
  </si>
  <si>
    <t>Tst</t>
  </si>
  <si>
    <t>Alfa</t>
  </si>
  <si>
    <t>Max</t>
  </si>
  <si>
    <t>Min</t>
  </si>
  <si>
    <t>Tt</t>
  </si>
  <si>
    <t>FT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</si>
  <si>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</si>
  <si>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</si>
  <si>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</si>
  <si>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</si>
  <si>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</si>
  <si>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</si>
  <si>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</si>
  <si>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</si>
  <si>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</si>
  <si>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</si>
  <si>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</si>
  <si>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</si>
  <si>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</si>
  <si>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</si>
  <si>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</si>
  <si>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</si>
  <si>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</si>
  <si>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</si>
  <si>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</si>
  <si>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</si>
  <si>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</si>
  <si>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</si>
  <si>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</si>
  <si>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</si>
  <si>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</si>
  <si>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Alpha</t>
  </si>
  <si>
    <t>Beta</t>
  </si>
  <si>
    <t>Intercepcion</t>
  </si>
  <si>
    <t>X1</t>
  </si>
  <si>
    <t>ESTIMACIONES DE ERROR DE LOS PRONÓSTICOS</t>
  </si>
  <si>
    <t>Método</t>
  </si>
  <si>
    <t>Rango TS inf</t>
  </si>
  <si>
    <t>Rango TS sup</t>
  </si>
  <si>
    <t>Desv. Est.</t>
  </si>
  <si>
    <t>Suavicación Expo</t>
  </si>
  <si>
    <t>Holt</t>
  </si>
  <si>
    <t>Promedio Movil (P=4)</t>
  </si>
  <si>
    <t>Promedio Movil (P=3)</t>
  </si>
  <si>
    <t>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</si>
</sst>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2" fillId="3" borderId="1" xfId="1" applyNumberFormat="1" applyFont="1" applyFill="1" applyBorder="1"/>
    <xf numFmtId="0" fontId="0" fillId="0" borderId="0" xfId="0" applyAlignment="1">
      <alignment horizontal="left"/>
    </xf>
    <xf numFmtId="0" fontId="0" fillId="0" borderId="0" xfId="2" applyNumberFormat="1" applyFont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2" fillId="2" borderId="4" xfId="0" applyFont="1" applyFill="1" applyBorder="1" applyAlignment="1">
      <alignment horizontal="center"/>
    </xf>
    <xf numFmtId="0" fontId="2" fillId="3" borderId="5" xfId="0" applyFont="1" applyFill="1" applyBorder="1"/>
    <xf numFmtId="0" fontId="4" fillId="0" borderId="0" xfId="0" applyFont="1" applyAlignment="1">
      <alignment horizontal="left" vertical="center"/>
    </xf>
    <xf numFmtId="0" fontId="2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Montos aprobados</a:t>
            </a:r>
            <a:r>
              <a:rPr lang="es-PA" baseline="0"/>
              <a:t> por año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64252829052106E-2"/>
                  <c:y val="-0.3101632822213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numRef>
              <c:f>Pronostico!$A$2:$A$10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Pronostico!$B$2:$B$10</c:f>
              <c:numCache>
                <c:formatCode>General</c:formatCode>
                <c:ptCount val="9"/>
                <c:pt idx="0">
                  <c:v>11</c:v>
                </c:pt>
                <c:pt idx="1">
                  <c:v>15</c:v>
                </c:pt>
                <c:pt idx="2">
                  <c:v>8</c:v>
                </c:pt>
                <c:pt idx="3">
                  <c:v>6</c:v>
                </c:pt>
                <c:pt idx="4">
                  <c:v>11</c:v>
                </c:pt>
                <c:pt idx="5">
                  <c:v>11</c:v>
                </c:pt>
                <c:pt idx="6">
                  <c:v>17</c:v>
                </c:pt>
                <c:pt idx="7">
                  <c:v>14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C-4AA2-A278-995E31762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17824"/>
        <c:axId val="1811018304"/>
      </c:lineChart>
      <c:catAx>
        <c:axId val="18110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11018304"/>
        <c:crosses val="autoZero"/>
        <c:auto val="1"/>
        <c:lblAlgn val="ctr"/>
        <c:lblOffset val="100"/>
        <c:noMultiLvlLbl val="0"/>
      </c:catAx>
      <c:valAx>
        <c:axId val="18110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110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18</xdr:row>
      <xdr:rowOff>87630</xdr:rowOff>
    </xdr:from>
    <xdr:to>
      <xdr:col>9</xdr:col>
      <xdr:colOff>518160</xdr:colOff>
      <xdr:row>33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DACB21-8FBF-6037-A21D-DAA10568C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P6" sqref="P6"/>
    </sheetView>
  </sheetViews>
  <sheetFormatPr baseColWidth="10" defaultColWidth="8.88671875" defaultRowHeight="14.4" x14ac:dyDescent="0.3"/>
  <cols>
    <col min="3" max="4" width="11" bestFit="1" customWidth="1"/>
    <col min="5" max="5" width="11.6640625" bestFit="1" customWidth="1"/>
    <col min="6" max="6" width="11" bestFit="1" customWidth="1"/>
    <col min="7" max="7" width="15.88671875" customWidth="1"/>
    <col min="8" max="8" width="11" bestFit="1" customWidth="1"/>
  </cols>
  <sheetData>
    <row r="1" spans="1:11" s="16" customForma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1" x14ac:dyDescent="0.3">
      <c r="A2" s="8">
        <v>1</v>
      </c>
      <c r="B2">
        <v>11</v>
      </c>
    </row>
    <row r="3" spans="1:11" x14ac:dyDescent="0.3">
      <c r="A3" s="8">
        <v>2</v>
      </c>
      <c r="B3">
        <v>15</v>
      </c>
    </row>
    <row r="4" spans="1:11" x14ac:dyDescent="0.3">
      <c r="A4" s="8">
        <v>3</v>
      </c>
      <c r="B4">
        <v>8</v>
      </c>
    </row>
    <row r="5" spans="1:11" x14ac:dyDescent="0.3">
      <c r="A5" s="8">
        <v>4</v>
      </c>
      <c r="B5">
        <v>6</v>
      </c>
      <c r="C5">
        <f>AVERAGE(B2:B4)</f>
        <v>11.333333333333334</v>
      </c>
    </row>
    <row r="6" spans="1:11" x14ac:dyDescent="0.3">
      <c r="A6" s="8">
        <v>5</v>
      </c>
      <c r="B6">
        <v>11</v>
      </c>
      <c r="C6">
        <f t="shared" ref="C6:C10" si="0">AVERAGE(B3:B5)</f>
        <v>9.6666666666666661</v>
      </c>
      <c r="D6">
        <f>C5</f>
        <v>11.333333333333334</v>
      </c>
      <c r="E6">
        <f>D6-B6</f>
        <v>0.33333333333333393</v>
      </c>
      <c r="F6">
        <f>ABS(E6)</f>
        <v>0.33333333333333393</v>
      </c>
      <c r="G6">
        <f>+SUMSQ($E$6:E6)/(A6-4)</f>
        <v>0.11111111111111151</v>
      </c>
      <c r="H6">
        <f>+SUM($F$6:F6)/(A6-4)</f>
        <v>0.33333333333333393</v>
      </c>
      <c r="I6">
        <f>+(F6/B6)*100</f>
        <v>3.0303030303030356</v>
      </c>
      <c r="J6">
        <f>+AVERAGE($I$6:I6)</f>
        <v>3.0303030303030356</v>
      </c>
      <c r="K6">
        <f>+SUM($E$6:E6)/H6</f>
        <v>1</v>
      </c>
    </row>
    <row r="7" spans="1:11" x14ac:dyDescent="0.3">
      <c r="A7" s="8">
        <v>6</v>
      </c>
      <c r="B7">
        <v>11</v>
      </c>
      <c r="C7">
        <f t="shared" si="0"/>
        <v>8.3333333333333339</v>
      </c>
      <c r="D7">
        <f t="shared" ref="D7:D11" si="1">C6</f>
        <v>9.6666666666666661</v>
      </c>
      <c r="E7">
        <f t="shared" ref="E7:E10" si="2">D7-B7</f>
        <v>-1.3333333333333339</v>
      </c>
      <c r="F7">
        <f t="shared" ref="F7:F10" si="3">ABS(E7)</f>
        <v>1.3333333333333339</v>
      </c>
      <c r="G7">
        <f>+SUMSQ($E$6:E7)/(A7-4)</f>
        <v>0.94444444444444553</v>
      </c>
      <c r="H7">
        <f>+SUM($F$6:F7)/(A7-4)</f>
        <v>0.83333333333333393</v>
      </c>
      <c r="I7">
        <f t="shared" ref="I7:I10" si="4">+(F7/B7)*100</f>
        <v>12.121212121212126</v>
      </c>
      <c r="J7">
        <f>+AVERAGE($I$6:I7)</f>
        <v>7.5757575757575815</v>
      </c>
      <c r="K7">
        <f>+SUM($E$6:E7)/H7</f>
        <v>-1.1999999999999991</v>
      </c>
    </row>
    <row r="8" spans="1:11" x14ac:dyDescent="0.3">
      <c r="A8" s="8">
        <v>7</v>
      </c>
      <c r="B8">
        <v>17</v>
      </c>
      <c r="C8">
        <f t="shared" si="0"/>
        <v>9.3333333333333339</v>
      </c>
      <c r="D8">
        <f t="shared" si="1"/>
        <v>8.3333333333333339</v>
      </c>
      <c r="E8">
        <f t="shared" si="2"/>
        <v>-8.6666666666666661</v>
      </c>
      <c r="F8">
        <f t="shared" si="3"/>
        <v>8.6666666666666661</v>
      </c>
      <c r="G8">
        <f>+SUMSQ($E$6:E8)/(A8-4)</f>
        <v>25.666666666666661</v>
      </c>
      <c r="H8">
        <f>+SUM($F$6:F8)/(A8-4)</f>
        <v>3.4444444444444446</v>
      </c>
      <c r="I8">
        <f t="shared" si="4"/>
        <v>50.980392156862742</v>
      </c>
      <c r="J8">
        <f>+AVERAGE($I$6:I8)</f>
        <v>22.043969102792634</v>
      </c>
      <c r="K8">
        <f>+SUM($E$6:E8)/H8</f>
        <v>-2.8064516129032255</v>
      </c>
    </row>
    <row r="9" spans="1:11" x14ac:dyDescent="0.3">
      <c r="A9" s="8">
        <v>8</v>
      </c>
      <c r="B9">
        <v>14</v>
      </c>
      <c r="C9">
        <f t="shared" si="0"/>
        <v>13</v>
      </c>
      <c r="D9">
        <f t="shared" si="1"/>
        <v>9.3333333333333339</v>
      </c>
      <c r="E9">
        <f t="shared" si="2"/>
        <v>-4.6666666666666661</v>
      </c>
      <c r="F9">
        <f t="shared" si="3"/>
        <v>4.6666666666666661</v>
      </c>
      <c r="G9">
        <f>+SUMSQ($E$6:E9)/(A9-4)</f>
        <v>24.694444444444439</v>
      </c>
      <c r="H9">
        <f>+SUM($F$6:F9)/(A9-4)</f>
        <v>3.75</v>
      </c>
      <c r="I9">
        <f t="shared" si="4"/>
        <v>33.333333333333329</v>
      </c>
      <c r="J9">
        <f>+AVERAGE($I$6:I9)</f>
        <v>24.866310160427808</v>
      </c>
      <c r="K9">
        <f>+SUM($E$6:E9)/H9</f>
        <v>-3.822222222222222</v>
      </c>
    </row>
    <row r="10" spans="1:11" x14ac:dyDescent="0.3">
      <c r="A10" s="8">
        <v>9</v>
      </c>
      <c r="B10">
        <v>6</v>
      </c>
      <c r="C10">
        <f t="shared" si="0"/>
        <v>14</v>
      </c>
      <c r="D10">
        <f t="shared" si="1"/>
        <v>13</v>
      </c>
      <c r="E10">
        <f t="shared" si="2"/>
        <v>7</v>
      </c>
      <c r="F10">
        <f t="shared" si="3"/>
        <v>7</v>
      </c>
      <c r="G10">
        <f>+SUMSQ($E$6:E10)/(A10-4)</f>
        <v>29.555555555555554</v>
      </c>
      <c r="H10">
        <f>+SUM($F$6:F10)/(A10-4)</f>
        <v>4.4000000000000004</v>
      </c>
      <c r="I10">
        <f t="shared" si="4"/>
        <v>116.66666666666667</v>
      </c>
      <c r="J10">
        <f>+AVERAGE($I$6:I10)</f>
        <v>43.226381461675579</v>
      </c>
      <c r="K10">
        <f>+SUM($E$6:E10)/H10</f>
        <v>-1.6666666666666663</v>
      </c>
    </row>
    <row r="11" spans="1:11" x14ac:dyDescent="0.3">
      <c r="D11">
        <f t="shared" si="1"/>
        <v>14</v>
      </c>
    </row>
    <row r="15" spans="1:11" x14ac:dyDescent="0.3">
      <c r="J15" t="s">
        <v>11</v>
      </c>
      <c r="K15">
        <f>MAX(K6:K11)</f>
        <v>1</v>
      </c>
    </row>
    <row r="16" spans="1:11" x14ac:dyDescent="0.3">
      <c r="J16" t="s">
        <v>12</v>
      </c>
      <c r="K16">
        <f>MIN(K6:K11)</f>
        <v>-3.822222222222222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87AA-044B-452B-BBB9-D471777D8CB6}">
  <dimension ref="A1:K16"/>
  <sheetViews>
    <sheetView workbookViewId="0">
      <selection activeCell="B2" sqref="B2:B10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8">
        <v>1</v>
      </c>
      <c r="B2">
        <v>11</v>
      </c>
    </row>
    <row r="3" spans="1:11" x14ac:dyDescent="0.3">
      <c r="A3" s="8">
        <v>2</v>
      </c>
      <c r="B3">
        <v>15</v>
      </c>
    </row>
    <row r="4" spans="1:11" x14ac:dyDescent="0.3">
      <c r="A4" s="8">
        <v>3</v>
      </c>
      <c r="B4">
        <v>8</v>
      </c>
    </row>
    <row r="5" spans="1:11" x14ac:dyDescent="0.3">
      <c r="A5" s="8">
        <v>4</v>
      </c>
      <c r="B5">
        <v>6</v>
      </c>
      <c r="C5">
        <f>AVERAGE(B2:B5)</f>
        <v>10</v>
      </c>
    </row>
    <row r="6" spans="1:11" x14ac:dyDescent="0.3">
      <c r="A6" s="8">
        <v>5</v>
      </c>
      <c r="B6">
        <v>11</v>
      </c>
      <c r="C6">
        <f t="shared" ref="C6:C10" si="0">AVERAGE(B3:B6)</f>
        <v>10</v>
      </c>
      <c r="D6">
        <f>C5</f>
        <v>10</v>
      </c>
      <c r="E6">
        <f>D6-B6</f>
        <v>-1</v>
      </c>
      <c r="F6">
        <f>ABS(E6)</f>
        <v>1</v>
      </c>
      <c r="G6">
        <f>+SUMSQ($E$6:E6)/(A6-4)</f>
        <v>1</v>
      </c>
      <c r="H6">
        <f>+SUM($F$6:F6)/(A6-4)</f>
        <v>1</v>
      </c>
      <c r="I6">
        <f>+(F6/B6)*100</f>
        <v>9.0909090909090917</v>
      </c>
      <c r="J6">
        <f>+AVERAGE($I$6:I6)</f>
        <v>9.0909090909090917</v>
      </c>
      <c r="K6">
        <f>+SUM($E$6:E6)/H6</f>
        <v>-1</v>
      </c>
    </row>
    <row r="7" spans="1:11" x14ac:dyDescent="0.3">
      <c r="A7" s="8">
        <v>6</v>
      </c>
      <c r="B7">
        <v>11</v>
      </c>
      <c r="C7">
        <f t="shared" si="0"/>
        <v>9</v>
      </c>
      <c r="D7">
        <f t="shared" ref="D7:D10" si="1">C6</f>
        <v>10</v>
      </c>
      <c r="E7">
        <f t="shared" ref="E7:E10" si="2">D7-B7</f>
        <v>-1</v>
      </c>
      <c r="F7">
        <f t="shared" ref="F7:F10" si="3">ABS(E7)</f>
        <v>1</v>
      </c>
      <c r="G7">
        <f>+SUMSQ($E$6:E7)/(A7-4)</f>
        <v>1</v>
      </c>
      <c r="H7">
        <f>+SUM($F$6:F7)/(A7-4)</f>
        <v>1</v>
      </c>
      <c r="I7">
        <f t="shared" ref="I7:I10" si="4">+(F7/B7)*100</f>
        <v>9.0909090909090917</v>
      </c>
      <c r="J7">
        <f>+AVERAGE($I$6:I7)</f>
        <v>9.0909090909090917</v>
      </c>
      <c r="K7">
        <f>+SUM($E$6:E7)/H7</f>
        <v>-2</v>
      </c>
    </row>
    <row r="8" spans="1:11" x14ac:dyDescent="0.3">
      <c r="A8" s="8">
        <v>7</v>
      </c>
      <c r="B8">
        <v>17</v>
      </c>
      <c r="C8">
        <f t="shared" si="0"/>
        <v>11.25</v>
      </c>
      <c r="D8">
        <f t="shared" si="1"/>
        <v>9</v>
      </c>
      <c r="E8">
        <f t="shared" si="2"/>
        <v>-8</v>
      </c>
      <c r="F8">
        <f t="shared" si="3"/>
        <v>8</v>
      </c>
      <c r="G8">
        <f>+SUMSQ($E$6:E8)/(A8-4)</f>
        <v>22</v>
      </c>
      <c r="H8">
        <f>+SUM($F$6:F8)/(A8-4)</f>
        <v>3.3333333333333335</v>
      </c>
      <c r="I8">
        <f t="shared" si="4"/>
        <v>47.058823529411761</v>
      </c>
      <c r="J8">
        <f>+AVERAGE($I$6:I8)</f>
        <v>21.746880570409981</v>
      </c>
      <c r="K8">
        <f>+SUM($E$6:E8)/H8</f>
        <v>-3</v>
      </c>
    </row>
    <row r="9" spans="1:11" x14ac:dyDescent="0.3">
      <c r="A9" s="8">
        <v>8</v>
      </c>
      <c r="B9">
        <v>14</v>
      </c>
      <c r="C9">
        <f t="shared" si="0"/>
        <v>13.25</v>
      </c>
      <c r="D9">
        <f t="shared" si="1"/>
        <v>11.25</v>
      </c>
      <c r="E9">
        <f t="shared" si="2"/>
        <v>-2.75</v>
      </c>
      <c r="F9">
        <f t="shared" si="3"/>
        <v>2.75</v>
      </c>
      <c r="G9">
        <f>+SUMSQ($E$6:E9)/(A9-4)</f>
        <v>18.390625</v>
      </c>
      <c r="H9">
        <f>+SUM($F$6:F9)/(A9-4)</f>
        <v>3.1875</v>
      </c>
      <c r="I9">
        <f t="shared" si="4"/>
        <v>19.642857142857142</v>
      </c>
      <c r="J9">
        <f>+AVERAGE($I$6:I9)</f>
        <v>21.22087471352177</v>
      </c>
      <c r="K9">
        <f>+SUM($E$6:E9)/H9</f>
        <v>-4</v>
      </c>
    </row>
    <row r="10" spans="1:11" x14ac:dyDescent="0.3">
      <c r="A10" s="8">
        <v>9</v>
      </c>
      <c r="B10">
        <v>6</v>
      </c>
      <c r="C10">
        <f t="shared" si="0"/>
        <v>12</v>
      </c>
      <c r="D10">
        <f t="shared" si="1"/>
        <v>13.25</v>
      </c>
      <c r="E10">
        <f t="shared" si="2"/>
        <v>7.25</v>
      </c>
      <c r="F10">
        <f t="shared" si="3"/>
        <v>7.25</v>
      </c>
      <c r="G10">
        <f>+SUMSQ($E$6:E10)/(A10-4)</f>
        <v>25.225000000000001</v>
      </c>
      <c r="H10">
        <f>+SUM($F$6:F10)/(A10-4)</f>
        <v>4</v>
      </c>
      <c r="I10">
        <f t="shared" si="4"/>
        <v>120.83333333333333</v>
      </c>
      <c r="J10">
        <f>+AVERAGE($I$6:I10)</f>
        <v>41.143366437484083</v>
      </c>
      <c r="K10">
        <f>+SUM($E$6:E10)/H10</f>
        <v>-1.375</v>
      </c>
    </row>
    <row r="15" spans="1:11" x14ac:dyDescent="0.3">
      <c r="J15" t="s">
        <v>11</v>
      </c>
      <c r="K15">
        <f>MAX(K6:K10)</f>
        <v>-1</v>
      </c>
    </row>
    <row r="16" spans="1:11" x14ac:dyDescent="0.3">
      <c r="J16" t="s">
        <v>12</v>
      </c>
      <c r="K16">
        <f>MIN(K6:K10)</f>
        <v>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99E2-0F61-4790-B750-57C345E94CE9}">
  <dimension ref="A1:I18"/>
  <sheetViews>
    <sheetView workbookViewId="0">
      <selection sqref="A1:I21"/>
    </sheetView>
  </sheetViews>
  <sheetFormatPr baseColWidth="10"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12" t="s">
        <v>20</v>
      </c>
      <c r="B3" s="12"/>
    </row>
    <row r="4" spans="1:9" x14ac:dyDescent="0.3">
      <c r="A4" t="s">
        <v>21</v>
      </c>
      <c r="B4">
        <v>1.5389853104779786E-8</v>
      </c>
    </row>
    <row r="5" spans="1:9" x14ac:dyDescent="0.3">
      <c r="A5" t="s">
        <v>22</v>
      </c>
      <c r="B5">
        <v>2.3684757858670006E-16</v>
      </c>
    </row>
    <row r="6" spans="1:9" x14ac:dyDescent="0.3">
      <c r="A6" t="s">
        <v>23</v>
      </c>
      <c r="B6">
        <v>-0.1428571428571426</v>
      </c>
    </row>
    <row r="7" spans="1:9" x14ac:dyDescent="0.3">
      <c r="A7" t="s">
        <v>24</v>
      </c>
      <c r="B7">
        <v>4.1403933560541244</v>
      </c>
    </row>
    <row r="8" spans="1:9" ht="15" thickBot="1" x14ac:dyDescent="0.35">
      <c r="A8" s="10" t="s">
        <v>25</v>
      </c>
      <c r="B8" s="10">
        <v>9</v>
      </c>
    </row>
    <row r="10" spans="1:9" ht="15" thickBot="1" x14ac:dyDescent="0.35">
      <c r="A10" t="s">
        <v>26</v>
      </c>
    </row>
    <row r="11" spans="1:9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9" x14ac:dyDescent="0.3">
      <c r="A12" t="s">
        <v>27</v>
      </c>
      <c r="B12">
        <v>1</v>
      </c>
      <c r="C12">
        <v>2.8421709430404007E-14</v>
      </c>
      <c r="D12">
        <v>2.8421709430404007E-14</v>
      </c>
      <c r="E12">
        <v>1.6579330501069009E-15</v>
      </c>
      <c r="F12">
        <v>0.99999996864804874</v>
      </c>
    </row>
    <row r="13" spans="1:9" x14ac:dyDescent="0.3">
      <c r="A13" t="s">
        <v>28</v>
      </c>
      <c r="B13">
        <v>7</v>
      </c>
      <c r="C13">
        <v>119.99999999999997</v>
      </c>
      <c r="D13">
        <v>17.142857142857139</v>
      </c>
    </row>
    <row r="14" spans="1:9" ht="15" thickBot="1" x14ac:dyDescent="0.35">
      <c r="A14" s="10" t="s">
        <v>29</v>
      </c>
      <c r="B14" s="10">
        <v>8</v>
      </c>
      <c r="C14" s="10">
        <v>120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>
        <v>11</v>
      </c>
      <c r="C17">
        <v>3.0079260375911914</v>
      </c>
      <c r="D17">
        <v>3.6570048141240283</v>
      </c>
      <c r="E17">
        <v>8.1023886910985936E-3</v>
      </c>
      <c r="F17">
        <v>3.8873851445144778</v>
      </c>
      <c r="G17">
        <v>18.112614855485521</v>
      </c>
      <c r="H17">
        <v>3.8873851445144778</v>
      </c>
      <c r="I17">
        <v>18.112614855485521</v>
      </c>
    </row>
    <row r="18" spans="1:9" ht="15" thickBot="1" x14ac:dyDescent="0.35">
      <c r="A18" s="10" t="s">
        <v>43</v>
      </c>
      <c r="B18" s="10">
        <v>5.7331670465990103E-17</v>
      </c>
      <c r="C18" s="10">
        <v>0.53452248382484868</v>
      </c>
      <c r="D18" s="10">
        <v>1.0725773414758066E-16</v>
      </c>
      <c r="E18" s="10">
        <v>1</v>
      </c>
      <c r="F18" s="10">
        <v>-1.2639448282738492</v>
      </c>
      <c r="G18" s="10">
        <v>1.2639448282738492</v>
      </c>
      <c r="H18" s="10">
        <v>-1.2639448282738492</v>
      </c>
      <c r="I18" s="10">
        <v>1.2639448282738492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1ED1-CA71-40ED-9512-5354738DE289}">
  <dimension ref="A1:K19"/>
  <sheetViews>
    <sheetView workbookViewId="0">
      <selection activeCell="K19" sqref="K19"/>
    </sheetView>
  </sheetViews>
  <sheetFormatPr baseColWidth="10" defaultRowHeight="14.4" x14ac:dyDescent="0.3"/>
  <cols>
    <col min="7" max="7" width="12" bestFit="1" customWidth="1"/>
    <col min="11" max="11" width="12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</row>
    <row r="2" spans="1:11" x14ac:dyDescent="0.3">
      <c r="C2">
        <f>+AVERAGE(B3:B11)</f>
        <v>11</v>
      </c>
    </row>
    <row r="3" spans="1:11" x14ac:dyDescent="0.3">
      <c r="A3">
        <v>1</v>
      </c>
      <c r="B3">
        <v>11</v>
      </c>
      <c r="C3">
        <f>+($B$19*B3)+((1-$B$19)*C2)</f>
        <v>11</v>
      </c>
      <c r="D3">
        <f>+C2</f>
        <v>11</v>
      </c>
      <c r="E3">
        <f>+D3-B3</f>
        <v>0</v>
      </c>
      <c r="F3">
        <f>ABS(E3)</f>
        <v>0</v>
      </c>
      <c r="G3">
        <f>+SUMSQ($E$3:E3)/A3</f>
        <v>0</v>
      </c>
      <c r="H3">
        <f>+SUM($F$3:F3)/A3</f>
        <v>0</v>
      </c>
      <c r="I3">
        <f>+(F3/B3)*100</f>
        <v>0</v>
      </c>
      <c r="J3">
        <f>+AVERAGE($I$3:I3)</f>
        <v>0</v>
      </c>
      <c r="K3" t="e">
        <f>+SUM($E$3:E3)/H3</f>
        <v>#DIV/0!</v>
      </c>
    </row>
    <row r="4" spans="1:11" x14ac:dyDescent="0.3">
      <c r="A4">
        <v>2</v>
      </c>
      <c r="B4">
        <v>15</v>
      </c>
      <c r="C4">
        <f t="shared" ref="C4:C11" si="0">+($B$19*B4)+((1-$B$19)*C3)</f>
        <v>11.76</v>
      </c>
      <c r="D4">
        <f t="shared" ref="D4:D11" si="1">+C3</f>
        <v>11</v>
      </c>
      <c r="E4">
        <f t="shared" ref="E4:E11" si="2">+D4-B4</f>
        <v>-4</v>
      </c>
      <c r="F4">
        <f t="shared" ref="F4:F11" si="3">ABS(E4)</f>
        <v>4</v>
      </c>
      <c r="G4">
        <f>+SUMSQ($E$3:E4)/A4</f>
        <v>8</v>
      </c>
      <c r="H4">
        <f>+SUM($F$3:F4)/A4</f>
        <v>2</v>
      </c>
      <c r="I4">
        <f t="shared" ref="I4:I11" si="4">+(F4/B4)*100</f>
        <v>26.666666666666668</v>
      </c>
      <c r="J4">
        <f>+AVERAGE($I$3:I4)</f>
        <v>13.333333333333334</v>
      </c>
      <c r="K4">
        <f>+SUM($E$3:E4)/H4</f>
        <v>-2</v>
      </c>
    </row>
    <row r="5" spans="1:11" x14ac:dyDescent="0.3">
      <c r="A5">
        <v>3</v>
      </c>
      <c r="B5">
        <v>8</v>
      </c>
      <c r="C5">
        <f t="shared" si="0"/>
        <v>11.0456</v>
      </c>
      <c r="D5">
        <f t="shared" si="1"/>
        <v>11.76</v>
      </c>
      <c r="E5">
        <f t="shared" si="2"/>
        <v>3.76</v>
      </c>
      <c r="F5">
        <f t="shared" si="3"/>
        <v>3.76</v>
      </c>
      <c r="G5">
        <f>+SUMSQ($E$3:E5)/A5</f>
        <v>10.045866666666667</v>
      </c>
      <c r="H5">
        <f>+SUM($F$3:F5)/A5</f>
        <v>2.5866666666666664</v>
      </c>
      <c r="I5">
        <f t="shared" si="4"/>
        <v>47</v>
      </c>
      <c r="J5">
        <f>+AVERAGE($I$3:I5)</f>
        <v>24.555555555555557</v>
      </c>
      <c r="K5">
        <f>+SUM($E$3:E5)/H5</f>
        <v>-9.2783505154639262E-2</v>
      </c>
    </row>
    <row r="6" spans="1:11" x14ac:dyDescent="0.3">
      <c r="A6">
        <v>4</v>
      </c>
      <c r="B6">
        <v>6</v>
      </c>
      <c r="C6">
        <f t="shared" si="0"/>
        <v>10.086936000000001</v>
      </c>
      <c r="D6">
        <f t="shared" si="1"/>
        <v>11.0456</v>
      </c>
      <c r="E6">
        <f t="shared" si="2"/>
        <v>5.0456000000000003</v>
      </c>
      <c r="F6">
        <f t="shared" si="3"/>
        <v>5.0456000000000003</v>
      </c>
      <c r="G6">
        <f>+SUMSQ($E$3:E6)/A6</f>
        <v>13.898919840000001</v>
      </c>
      <c r="H6">
        <f>+SUM($F$3:F6)/A6</f>
        <v>3.2014</v>
      </c>
      <c r="I6">
        <f t="shared" si="4"/>
        <v>84.093333333333348</v>
      </c>
      <c r="J6">
        <f>+AVERAGE($I$3:I6)</f>
        <v>39.440000000000005</v>
      </c>
      <c r="K6">
        <f>+SUM($E$3:E6)/H6</f>
        <v>1.501093271693634</v>
      </c>
    </row>
    <row r="7" spans="1:11" x14ac:dyDescent="0.3">
      <c r="A7">
        <v>5</v>
      </c>
      <c r="B7">
        <v>11</v>
      </c>
      <c r="C7">
        <f t="shared" si="0"/>
        <v>10.260418160000002</v>
      </c>
      <c r="D7">
        <f t="shared" si="1"/>
        <v>10.086936000000001</v>
      </c>
      <c r="E7">
        <f t="shared" si="2"/>
        <v>-0.91306399999999854</v>
      </c>
      <c r="F7">
        <f t="shared" si="3"/>
        <v>0.91306399999999854</v>
      </c>
      <c r="G7">
        <f>+SUMSQ($E$3:E7)/A7</f>
        <v>11.285873045619201</v>
      </c>
      <c r="H7">
        <f>+SUM($F$3:F7)/A7</f>
        <v>2.7437327999999996</v>
      </c>
      <c r="I7">
        <f t="shared" si="4"/>
        <v>8.3005818181818061</v>
      </c>
      <c r="J7">
        <f>+AVERAGE($I$3:I7)</f>
        <v>33.212116363636362</v>
      </c>
      <c r="K7">
        <f>+SUM($E$3:E7)/H7</f>
        <v>1.4187008297600998</v>
      </c>
    </row>
    <row r="8" spans="1:11" x14ac:dyDescent="0.3">
      <c r="A8">
        <v>6</v>
      </c>
      <c r="B8">
        <v>11</v>
      </c>
      <c r="C8">
        <f t="shared" si="0"/>
        <v>10.400938709600002</v>
      </c>
      <c r="D8">
        <f t="shared" si="1"/>
        <v>10.260418160000002</v>
      </c>
      <c r="E8">
        <f t="shared" si="2"/>
        <v>-0.73958183999999783</v>
      </c>
      <c r="F8">
        <f t="shared" si="3"/>
        <v>0.73958183999999783</v>
      </c>
      <c r="G8">
        <f>+SUMSQ($E$3:E8)/A8</f>
        <v>9.4960577543589633</v>
      </c>
      <c r="H8">
        <f>+SUM($F$3:F8)/A8</f>
        <v>2.4097076399999993</v>
      </c>
      <c r="I8">
        <f t="shared" si="4"/>
        <v>6.7234712727272532</v>
      </c>
      <c r="J8">
        <f>+AVERAGE($I$3:I8)</f>
        <v>28.797342181818181</v>
      </c>
      <c r="K8">
        <f>+SUM($E$3:E8)/H8</f>
        <v>1.3084384626842138</v>
      </c>
    </row>
    <row r="9" spans="1:11" x14ac:dyDescent="0.3">
      <c r="A9">
        <v>7</v>
      </c>
      <c r="B9">
        <v>17</v>
      </c>
      <c r="C9">
        <f t="shared" si="0"/>
        <v>11.654760354776002</v>
      </c>
      <c r="D9">
        <f t="shared" si="1"/>
        <v>10.400938709600002</v>
      </c>
      <c r="E9">
        <f t="shared" si="2"/>
        <v>-6.5990612903999981</v>
      </c>
      <c r="F9">
        <f t="shared" si="3"/>
        <v>6.5990612903999981</v>
      </c>
      <c r="G9">
        <f>+SUMSQ($E$3:E9)/A9</f>
        <v>14.360565205801354</v>
      </c>
      <c r="H9">
        <f>+SUM($F$3:F9)/A9</f>
        <v>3.0081867329142851</v>
      </c>
      <c r="I9">
        <f t="shared" si="4"/>
        <v>38.818007590588223</v>
      </c>
      <c r="J9">
        <f>+AVERAGE($I$3:I9)</f>
        <v>30.228865811642471</v>
      </c>
      <c r="K9">
        <f>+SUM($E$3:E9)/H9</f>
        <v>-1.1455762013355664</v>
      </c>
    </row>
    <row r="10" spans="1:11" x14ac:dyDescent="0.3">
      <c r="A10">
        <v>8</v>
      </c>
      <c r="B10">
        <v>14</v>
      </c>
      <c r="C10">
        <f t="shared" si="0"/>
        <v>12.100355887368563</v>
      </c>
      <c r="D10">
        <f t="shared" si="1"/>
        <v>11.654760354776002</v>
      </c>
      <c r="E10">
        <f t="shared" si="2"/>
        <v>-2.3452396452239981</v>
      </c>
      <c r="F10">
        <f t="shared" si="3"/>
        <v>2.3452396452239981</v>
      </c>
      <c r="G10">
        <f>+SUMSQ($E$3:E10)/A10</f>
        <v>13.253013179267484</v>
      </c>
      <c r="H10">
        <f>+SUM($F$3:F10)/A10</f>
        <v>2.9253183469529991</v>
      </c>
      <c r="I10">
        <f t="shared" si="4"/>
        <v>16.751711751599988</v>
      </c>
      <c r="J10">
        <f>+AVERAGE($I$3:I10)</f>
        <v>28.544221554137163</v>
      </c>
      <c r="K10">
        <f>+SUM($E$3:E10)/H10</f>
        <v>-1.9797321483510464</v>
      </c>
    </row>
    <row r="11" spans="1:11" x14ac:dyDescent="0.3">
      <c r="A11">
        <v>9</v>
      </c>
      <c r="B11">
        <v>6</v>
      </c>
      <c r="C11">
        <f t="shared" si="0"/>
        <v>10.941288268768536</v>
      </c>
      <c r="D11">
        <f t="shared" si="1"/>
        <v>12.100355887368563</v>
      </c>
      <c r="E11">
        <f t="shared" si="2"/>
        <v>6.100355887368563</v>
      </c>
      <c r="F11">
        <f t="shared" si="3"/>
        <v>6.100355887368563</v>
      </c>
      <c r="G11">
        <f>+SUMSQ($E$3:E11)/A11</f>
        <v>15.915383042965793</v>
      </c>
      <c r="H11">
        <f>+SUM($F$3:F11)/A11</f>
        <v>3.2781002958880614</v>
      </c>
      <c r="I11">
        <f t="shared" si="4"/>
        <v>101.67259812280938</v>
      </c>
      <c r="J11">
        <f>+AVERAGE($I$3:I11)</f>
        <v>36.669596728434072</v>
      </c>
      <c r="K11">
        <f>+SUM($E$3:E11)/H11</f>
        <v>9.4264691087146177E-2</v>
      </c>
    </row>
    <row r="13" spans="1:11" x14ac:dyDescent="0.3">
      <c r="F13">
        <f>AVERAGE(F3:F11)</f>
        <v>3.2781002958880614</v>
      </c>
    </row>
    <row r="17" spans="1:11" x14ac:dyDescent="0.3">
      <c r="J17" t="s">
        <v>15</v>
      </c>
      <c r="K17">
        <f>MAX(K4:K13)</f>
        <v>1.501093271693634</v>
      </c>
    </row>
    <row r="18" spans="1:11" x14ac:dyDescent="0.3">
      <c r="J18" t="s">
        <v>16</v>
      </c>
      <c r="K18">
        <f>MIN(K4:K13)</f>
        <v>-2</v>
      </c>
    </row>
    <row r="19" spans="1:11" x14ac:dyDescent="0.3">
      <c r="A19" t="s">
        <v>14</v>
      </c>
      <c r="B19">
        <v>0.19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2D9D-5A0B-4E31-9FFD-C8BE27B7B704}">
  <dimension ref="A1:I18"/>
  <sheetViews>
    <sheetView workbookViewId="0">
      <selection sqref="A1:I21"/>
    </sheetView>
  </sheetViews>
  <sheetFormatPr baseColWidth="10"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12" t="s">
        <v>20</v>
      </c>
      <c r="B3" s="12"/>
    </row>
    <row r="4" spans="1:9" x14ac:dyDescent="0.3">
      <c r="A4" t="s">
        <v>21</v>
      </c>
      <c r="B4">
        <v>1.5389853104779786E-8</v>
      </c>
    </row>
    <row r="5" spans="1:9" x14ac:dyDescent="0.3">
      <c r="A5" t="s">
        <v>22</v>
      </c>
      <c r="B5">
        <v>2.3684757858670006E-16</v>
      </c>
    </row>
    <row r="6" spans="1:9" x14ac:dyDescent="0.3">
      <c r="A6" t="s">
        <v>23</v>
      </c>
      <c r="B6">
        <v>-0.1428571428571426</v>
      </c>
    </row>
    <row r="7" spans="1:9" x14ac:dyDescent="0.3">
      <c r="A7" t="s">
        <v>24</v>
      </c>
      <c r="B7">
        <v>4.1403933560541244</v>
      </c>
    </row>
    <row r="8" spans="1:9" ht="15" thickBot="1" x14ac:dyDescent="0.35">
      <c r="A8" s="10" t="s">
        <v>25</v>
      </c>
      <c r="B8" s="10">
        <v>9</v>
      </c>
    </row>
    <row r="10" spans="1:9" ht="15" thickBot="1" x14ac:dyDescent="0.35">
      <c r="A10" t="s">
        <v>26</v>
      </c>
    </row>
    <row r="11" spans="1:9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9" x14ac:dyDescent="0.3">
      <c r="A12" t="s">
        <v>27</v>
      </c>
      <c r="B12">
        <v>1</v>
      </c>
      <c r="C12">
        <v>2.8421709430404007E-14</v>
      </c>
      <c r="D12">
        <v>2.8421709430404007E-14</v>
      </c>
      <c r="E12">
        <v>1.6579330501069009E-15</v>
      </c>
      <c r="F12">
        <v>0.99999996864804874</v>
      </c>
    </row>
    <row r="13" spans="1:9" x14ac:dyDescent="0.3">
      <c r="A13" t="s">
        <v>28</v>
      </c>
      <c r="B13">
        <v>7</v>
      </c>
      <c r="C13">
        <v>119.99999999999997</v>
      </c>
      <c r="D13">
        <v>17.142857142857139</v>
      </c>
    </row>
    <row r="14" spans="1:9" ht="15" thickBot="1" x14ac:dyDescent="0.35">
      <c r="A14" s="10" t="s">
        <v>29</v>
      </c>
      <c r="B14" s="10">
        <v>8</v>
      </c>
      <c r="C14" s="10">
        <v>120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>
        <v>11</v>
      </c>
      <c r="C17">
        <v>3.0079260375911914</v>
      </c>
      <c r="D17">
        <v>3.6570048141240283</v>
      </c>
      <c r="E17">
        <v>8.1023886910985936E-3</v>
      </c>
      <c r="F17">
        <v>3.8873851445144778</v>
      </c>
      <c r="G17">
        <v>18.112614855485521</v>
      </c>
      <c r="H17">
        <v>3.8873851445144778</v>
      </c>
      <c r="I17">
        <v>18.112614855485521</v>
      </c>
    </row>
    <row r="18" spans="1:9" ht="15" thickBot="1" x14ac:dyDescent="0.35">
      <c r="A18" s="10" t="s">
        <v>43</v>
      </c>
      <c r="B18" s="10">
        <v>5.7331670465990103E-17</v>
      </c>
      <c r="C18" s="10">
        <v>0.53452248382484868</v>
      </c>
      <c r="D18" s="10">
        <v>1.0725773414758066E-16</v>
      </c>
      <c r="E18" s="10">
        <v>1</v>
      </c>
      <c r="F18" s="10">
        <v>-1.2639448282738492</v>
      </c>
      <c r="G18" s="10">
        <v>1.2639448282738492</v>
      </c>
      <c r="H18" s="10">
        <v>-1.2639448282738492</v>
      </c>
      <c r="I18" s="10">
        <v>1.2639448282738492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EC55-29B1-4F3F-B7F5-22370D807736}">
  <dimension ref="A1:I18"/>
  <sheetViews>
    <sheetView workbookViewId="0">
      <selection sqref="A1:I21"/>
    </sheetView>
  </sheetViews>
  <sheetFormatPr baseColWidth="10"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12" t="s">
        <v>20</v>
      </c>
      <c r="B3" s="12"/>
    </row>
    <row r="4" spans="1:9" x14ac:dyDescent="0.3">
      <c r="A4" t="s">
        <v>21</v>
      </c>
      <c r="B4">
        <v>1.5389853104779786E-8</v>
      </c>
    </row>
    <row r="5" spans="1:9" x14ac:dyDescent="0.3">
      <c r="A5" t="s">
        <v>22</v>
      </c>
      <c r="B5">
        <v>2.3684757858670006E-16</v>
      </c>
    </row>
    <row r="6" spans="1:9" x14ac:dyDescent="0.3">
      <c r="A6" t="s">
        <v>23</v>
      </c>
      <c r="B6">
        <v>-0.1428571428571426</v>
      </c>
    </row>
    <row r="7" spans="1:9" x14ac:dyDescent="0.3">
      <c r="A7" t="s">
        <v>24</v>
      </c>
      <c r="B7">
        <v>4.1403933560541244</v>
      </c>
    </row>
    <row r="8" spans="1:9" ht="15" thickBot="1" x14ac:dyDescent="0.35">
      <c r="A8" s="10" t="s">
        <v>25</v>
      </c>
      <c r="B8" s="10">
        <v>9</v>
      </c>
    </row>
    <row r="10" spans="1:9" ht="15" thickBot="1" x14ac:dyDescent="0.35">
      <c r="A10" t="s">
        <v>26</v>
      </c>
    </row>
    <row r="11" spans="1:9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9" x14ac:dyDescent="0.3">
      <c r="A12" t="s">
        <v>27</v>
      </c>
      <c r="B12">
        <v>1</v>
      </c>
      <c r="C12">
        <v>2.8421709430404007E-14</v>
      </c>
      <c r="D12">
        <v>2.8421709430404007E-14</v>
      </c>
      <c r="E12">
        <v>1.6579330501069009E-15</v>
      </c>
      <c r="F12">
        <v>0.99999996864804874</v>
      </c>
    </row>
    <row r="13" spans="1:9" x14ac:dyDescent="0.3">
      <c r="A13" t="s">
        <v>28</v>
      </c>
      <c r="B13">
        <v>7</v>
      </c>
      <c r="C13">
        <v>119.99999999999997</v>
      </c>
      <c r="D13">
        <v>17.142857142857139</v>
      </c>
    </row>
    <row r="14" spans="1:9" ht="15" thickBot="1" x14ac:dyDescent="0.35">
      <c r="A14" s="10" t="s">
        <v>29</v>
      </c>
      <c r="B14" s="10">
        <v>8</v>
      </c>
      <c r="C14" s="10">
        <v>120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>
        <v>11</v>
      </c>
      <c r="C17">
        <v>3.0079260375911914</v>
      </c>
      <c r="D17">
        <v>3.6570048141240283</v>
      </c>
      <c r="E17">
        <v>8.1023886910985936E-3</v>
      </c>
      <c r="F17">
        <v>3.8873851445144778</v>
      </c>
      <c r="G17">
        <v>18.112614855485521</v>
      </c>
      <c r="H17">
        <v>3.8873851445144778</v>
      </c>
      <c r="I17">
        <v>18.112614855485521</v>
      </c>
    </row>
    <row r="18" spans="1:9" ht="15" thickBot="1" x14ac:dyDescent="0.35">
      <c r="A18" s="10" t="s">
        <v>43</v>
      </c>
      <c r="B18" s="10">
        <v>5.7331670465990103E-17</v>
      </c>
      <c r="C18" s="10">
        <v>0.53452248382484868</v>
      </c>
      <c r="D18" s="10">
        <v>1.0725773414758066E-16</v>
      </c>
      <c r="E18" s="10">
        <v>1</v>
      </c>
      <c r="F18" s="10">
        <v>-1.2639448282738492</v>
      </c>
      <c r="G18" s="10">
        <v>1.2639448282738492</v>
      </c>
      <c r="H18" s="10">
        <v>-1.2639448282738492</v>
      </c>
      <c r="I18" s="10">
        <v>1.2639448282738492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6DCF-196D-44AD-98F2-9D561103BBD5}">
  <dimension ref="A1:L27"/>
  <sheetViews>
    <sheetView zoomScale="90" zoomScaleNormal="90" workbookViewId="0">
      <selection activeCell="K19" sqref="K19"/>
    </sheetView>
  </sheetViews>
  <sheetFormatPr baseColWidth="10" defaultRowHeight="14.4" x14ac:dyDescent="0.3"/>
  <cols>
    <col min="2" max="2" width="20.77734375" customWidth="1"/>
    <col min="8" max="8" width="12" bestFit="1" customWidth="1"/>
    <col min="11" max="11" width="12.6640625" bestFit="1" customWidth="1"/>
  </cols>
  <sheetData>
    <row r="1" spans="1:12" s="3" customFormat="1" x14ac:dyDescent="0.3">
      <c r="A1" s="2" t="s">
        <v>0</v>
      </c>
      <c r="B1" s="2" t="s">
        <v>1</v>
      </c>
      <c r="C1" s="2" t="s">
        <v>2</v>
      </c>
      <c r="D1" s="2" t="s">
        <v>17</v>
      </c>
      <c r="E1" s="2" t="s">
        <v>18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3">
      <c r="C2">
        <f>regresion1!B17</f>
        <v>11</v>
      </c>
      <c r="D2">
        <f>regresion1!B18</f>
        <v>5.7331670465990103E-17</v>
      </c>
    </row>
    <row r="3" spans="1:12" x14ac:dyDescent="0.3">
      <c r="A3">
        <v>1</v>
      </c>
      <c r="B3">
        <v>11</v>
      </c>
      <c r="C3">
        <f>+($B$23*B3)+((1-$B$23)*(C2+D2))</f>
        <v>11</v>
      </c>
      <c r="D3">
        <f>+($B$24*(C3-C2)+((1-$B$24)*D2))</f>
        <v>2.8665835232995051E-17</v>
      </c>
      <c r="E3">
        <f>+C2+D2</f>
        <v>11</v>
      </c>
      <c r="F3">
        <f>+E3-B3</f>
        <v>0</v>
      </c>
      <c r="G3">
        <f>ABS(F3)</f>
        <v>0</v>
      </c>
      <c r="H3">
        <f>+SUMSQ($F$3:F3)/A3</f>
        <v>0</v>
      </c>
      <c r="I3">
        <f>+SUM($G$3:G3)/A3</f>
        <v>0</v>
      </c>
      <c r="J3">
        <f>+(G3/B3)*100</f>
        <v>0</v>
      </c>
      <c r="K3">
        <f>+AVERAGE($J$3:J3)</f>
        <v>0</v>
      </c>
      <c r="L3" t="e">
        <f>+SUM($F$3:F3)/I3</f>
        <v>#DIV/0!</v>
      </c>
    </row>
    <row r="4" spans="1:12" x14ac:dyDescent="0.3">
      <c r="A4">
        <v>2</v>
      </c>
      <c r="B4">
        <v>15</v>
      </c>
      <c r="C4">
        <f t="shared" ref="C4:C11" si="0">+($B$23*B4)+((1-$B$23)*(C3+D3))</f>
        <v>12</v>
      </c>
      <c r="D4">
        <f t="shared" ref="D4:D11" si="1">+($B$24*(C4-C3)+((1-$B$24)*D3))</f>
        <v>0.5</v>
      </c>
      <c r="E4">
        <f t="shared" ref="E4:E12" si="2">+C3+D3</f>
        <v>11</v>
      </c>
      <c r="F4">
        <f t="shared" ref="F4:F11" si="3">+E4-B4</f>
        <v>-4</v>
      </c>
      <c r="G4">
        <f t="shared" ref="G4:G11" si="4">ABS(F4)</f>
        <v>4</v>
      </c>
      <c r="H4">
        <f>+SUMSQ($F$3:F4)/A4</f>
        <v>8</v>
      </c>
      <c r="I4">
        <f>+SUM($G$3:G4)/A4</f>
        <v>2</v>
      </c>
      <c r="J4">
        <f t="shared" ref="J4:J11" si="5">+(G4/B4)*100</f>
        <v>26.666666666666668</v>
      </c>
      <c r="K4">
        <f>+AVERAGE($J$3:J4)</f>
        <v>13.333333333333334</v>
      </c>
      <c r="L4">
        <f>+SUM($F$3:F4)/I4</f>
        <v>-2</v>
      </c>
    </row>
    <row r="5" spans="1:12" x14ac:dyDescent="0.3">
      <c r="A5">
        <v>3</v>
      </c>
      <c r="B5">
        <v>8</v>
      </c>
      <c r="C5">
        <f t="shared" si="0"/>
        <v>11.375</v>
      </c>
      <c r="D5">
        <f t="shared" si="1"/>
        <v>-6.25E-2</v>
      </c>
      <c r="E5">
        <f t="shared" si="2"/>
        <v>12.5</v>
      </c>
      <c r="F5">
        <f t="shared" si="3"/>
        <v>4.5</v>
      </c>
      <c r="G5">
        <f t="shared" si="4"/>
        <v>4.5</v>
      </c>
      <c r="H5">
        <f>+SUMSQ($F$3:F5)/A5</f>
        <v>12.083333333333334</v>
      </c>
      <c r="I5">
        <f>+SUM($G$3:G5)/A5</f>
        <v>2.8333333333333335</v>
      </c>
      <c r="J5">
        <f t="shared" si="5"/>
        <v>56.25</v>
      </c>
      <c r="K5">
        <f>+AVERAGE($J$3:J5)</f>
        <v>27.638888888888889</v>
      </c>
      <c r="L5">
        <f>+SUM($F$3:F5)/I5</f>
        <v>0.1764705882352941</v>
      </c>
    </row>
    <row r="6" spans="1:12" x14ac:dyDescent="0.3">
      <c r="A6">
        <v>4</v>
      </c>
      <c r="B6">
        <v>6</v>
      </c>
      <c r="C6">
        <f t="shared" si="0"/>
        <v>9.984375</v>
      </c>
      <c r="D6">
        <f t="shared" si="1"/>
        <v>-0.7265625</v>
      </c>
      <c r="E6">
        <f t="shared" si="2"/>
        <v>11.3125</v>
      </c>
      <c r="F6">
        <f t="shared" si="3"/>
        <v>5.3125</v>
      </c>
      <c r="G6">
        <f t="shared" si="4"/>
        <v>5.3125</v>
      </c>
      <c r="H6">
        <f>+SUMSQ($F$3:F6)/A6</f>
        <v>16.1181640625</v>
      </c>
      <c r="I6">
        <f>+SUM($G$3:G6)/A6</f>
        <v>3.453125</v>
      </c>
      <c r="J6">
        <f t="shared" si="5"/>
        <v>88.541666666666657</v>
      </c>
      <c r="K6">
        <f>+AVERAGE($J$3:J6)</f>
        <v>42.864583333333329</v>
      </c>
      <c r="L6">
        <f>+SUM($F$3:F6)/I6</f>
        <v>1.6832579185520362</v>
      </c>
    </row>
    <row r="7" spans="1:12" x14ac:dyDescent="0.3">
      <c r="A7">
        <v>5</v>
      </c>
      <c r="B7">
        <v>11</v>
      </c>
      <c r="C7">
        <f t="shared" si="0"/>
        <v>9.693359375</v>
      </c>
      <c r="D7">
        <f t="shared" si="1"/>
        <v>-0.5087890625</v>
      </c>
      <c r="E7">
        <f t="shared" si="2"/>
        <v>9.2578125</v>
      </c>
      <c r="F7">
        <f t="shared" si="3"/>
        <v>-1.7421875</v>
      </c>
      <c r="G7">
        <f t="shared" si="4"/>
        <v>1.7421875</v>
      </c>
      <c r="H7">
        <f>+SUMSQ($F$3:F7)/A7</f>
        <v>13.501574707031249</v>
      </c>
      <c r="I7">
        <f>+SUM($G$3:G7)/A7</f>
        <v>3.1109374999999999</v>
      </c>
      <c r="J7">
        <f t="shared" si="5"/>
        <v>15.838068181818182</v>
      </c>
      <c r="K7">
        <f>+AVERAGE($J$3:J7)</f>
        <v>37.459280303030297</v>
      </c>
      <c r="L7">
        <f>+SUM($F$3:F7)/I7</f>
        <v>1.3083877448518333</v>
      </c>
    </row>
    <row r="8" spans="1:12" x14ac:dyDescent="0.3">
      <c r="A8">
        <v>6</v>
      </c>
      <c r="B8">
        <v>11</v>
      </c>
      <c r="C8">
        <f t="shared" si="0"/>
        <v>9.638427734375</v>
      </c>
      <c r="D8">
        <f t="shared" si="1"/>
        <v>-0.2818603515625</v>
      </c>
      <c r="E8">
        <f t="shared" si="2"/>
        <v>9.1845703125</v>
      </c>
      <c r="F8">
        <f t="shared" si="3"/>
        <v>-1.8154296875</v>
      </c>
      <c r="G8">
        <f t="shared" si="4"/>
        <v>1.8154296875</v>
      </c>
      <c r="H8">
        <f>+SUMSQ($F$3:F8)/A8</f>
        <v>11.800609747568766</v>
      </c>
      <c r="I8">
        <f>+SUM($G$3:G8)/A8</f>
        <v>2.89501953125</v>
      </c>
      <c r="J8">
        <f t="shared" si="5"/>
        <v>16.50390625</v>
      </c>
      <c r="K8">
        <f>+AVERAGE($J$3:J8)</f>
        <v>33.966717960858581</v>
      </c>
      <c r="L8">
        <f>+SUM($F$3:F8)/I8</f>
        <v>0.77888345420812954</v>
      </c>
    </row>
    <row r="9" spans="1:12" x14ac:dyDescent="0.3">
      <c r="A9">
        <v>7</v>
      </c>
      <c r="B9">
        <v>17</v>
      </c>
      <c r="C9">
        <f t="shared" si="0"/>
        <v>11.267425537109375</v>
      </c>
      <c r="D9">
        <f t="shared" si="1"/>
        <v>0.6735687255859375</v>
      </c>
      <c r="E9">
        <f t="shared" si="2"/>
        <v>9.3565673828125</v>
      </c>
      <c r="F9">
        <f t="shared" si="3"/>
        <v>-7.6434326171875</v>
      </c>
      <c r="G9">
        <f t="shared" si="4"/>
        <v>7.6434326171875</v>
      </c>
      <c r="H9">
        <f>+SUMSQ($F$3:F9)/A9</f>
        <v>18.460817236985481</v>
      </c>
      <c r="I9">
        <f>+SUM($G$3:G9)/A9</f>
        <v>3.5733642578125</v>
      </c>
      <c r="J9">
        <f t="shared" si="5"/>
        <v>44.961368336397058</v>
      </c>
      <c r="K9">
        <f>+AVERAGE($J$3:J9)</f>
        <v>35.537382300221225</v>
      </c>
      <c r="L9">
        <f>+SUM($F$3:F9)/I9</f>
        <v>-1.5079766337580707</v>
      </c>
    </row>
    <row r="10" spans="1:12" x14ac:dyDescent="0.3">
      <c r="A10">
        <v>8</v>
      </c>
      <c r="B10">
        <v>14</v>
      </c>
      <c r="C10">
        <f t="shared" si="0"/>
        <v>12.455745697021484</v>
      </c>
      <c r="D10">
        <f t="shared" si="1"/>
        <v>0.93094444274902344</v>
      </c>
      <c r="E10">
        <f t="shared" si="2"/>
        <v>11.940994262695313</v>
      </c>
      <c r="F10">
        <f t="shared" si="3"/>
        <v>-2.0590057373046875</v>
      </c>
      <c r="G10">
        <f t="shared" si="4"/>
        <v>2.0590057373046875</v>
      </c>
      <c r="H10">
        <f>+SUMSQ($F$3:F10)/A10</f>
        <v>16.683153160643997</v>
      </c>
      <c r="I10">
        <f>+SUM($G$3:G10)/A10</f>
        <v>3.3840694427490234</v>
      </c>
      <c r="J10">
        <f t="shared" si="5"/>
        <v>14.707183837890625</v>
      </c>
      <c r="K10">
        <f>+AVERAGE($J$3:J10)</f>
        <v>32.9336074924299</v>
      </c>
      <c r="L10">
        <f>+SUM($F$3:F10)/I10</f>
        <v>-2.2007691236803408</v>
      </c>
    </row>
    <row r="11" spans="1:12" x14ac:dyDescent="0.3">
      <c r="A11">
        <v>9</v>
      </c>
      <c r="B11">
        <v>6</v>
      </c>
      <c r="C11">
        <f t="shared" si="0"/>
        <v>11.540017604827881</v>
      </c>
      <c r="D11">
        <f t="shared" si="1"/>
        <v>7.6081752777099609E-3</v>
      </c>
      <c r="E11">
        <f t="shared" si="2"/>
        <v>13.386690139770508</v>
      </c>
      <c r="F11">
        <f t="shared" si="3"/>
        <v>7.3866901397705078</v>
      </c>
      <c r="G11">
        <f t="shared" si="4"/>
        <v>7.3866901397705078</v>
      </c>
      <c r="H11">
        <f>+SUMSQ($F$3:F11)/A11</f>
        <v>20.892046278459425</v>
      </c>
      <c r="I11">
        <f>+SUM($G$3:G11)/A11</f>
        <v>3.8288050757514105</v>
      </c>
      <c r="J11">
        <f t="shared" si="5"/>
        <v>123.11150232950847</v>
      </c>
      <c r="K11">
        <f>+AVERAGE($J$3:J11)</f>
        <v>42.953373585438634</v>
      </c>
      <c r="L11">
        <f>+SUM($F$3:F11)/I11</f>
        <v>-1.5896709552322856E-2</v>
      </c>
    </row>
    <row r="12" spans="1:12" x14ac:dyDescent="0.3">
      <c r="A12">
        <v>10</v>
      </c>
      <c r="E12">
        <f t="shared" si="2"/>
        <v>11.547625780105591</v>
      </c>
    </row>
    <row r="17" spans="1:11" x14ac:dyDescent="0.3">
      <c r="J17" t="s">
        <v>15</v>
      </c>
      <c r="K17">
        <f>MAX(L4:L13)</f>
        <v>1.6832579185520362</v>
      </c>
    </row>
    <row r="18" spans="1:11" x14ac:dyDescent="0.3">
      <c r="J18" t="s">
        <v>16</v>
      </c>
      <c r="K18">
        <f>MIN(L4:L13)</f>
        <v>-2.2007691236803408</v>
      </c>
    </row>
    <row r="23" spans="1:11" x14ac:dyDescent="0.3">
      <c r="A23" t="s">
        <v>44</v>
      </c>
      <c r="B23">
        <v>0.25</v>
      </c>
    </row>
    <row r="24" spans="1:11" x14ac:dyDescent="0.3">
      <c r="A24" t="s">
        <v>45</v>
      </c>
      <c r="B24" s="9">
        <v>0.5</v>
      </c>
    </row>
    <row r="26" spans="1:11" x14ac:dyDescent="0.3">
      <c r="A26" t="s">
        <v>46</v>
      </c>
      <c r="B26">
        <f>regresion1!B17</f>
        <v>11</v>
      </c>
    </row>
    <row r="27" spans="1:11" x14ac:dyDescent="0.3">
      <c r="A27" t="s">
        <v>47</v>
      </c>
      <c r="B27">
        <f>regresion1!B18</f>
        <v>5.7331670465990103E-17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491D-4C6D-442A-9D15-F065509A49D0}">
  <dimension ref="A1:I18"/>
  <sheetViews>
    <sheetView workbookViewId="0">
      <selection activeCell="L6" sqref="L6"/>
    </sheetView>
  </sheetViews>
  <sheetFormatPr baseColWidth="10"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12" t="s">
        <v>20</v>
      </c>
      <c r="B3" s="12"/>
    </row>
    <row r="4" spans="1:9" x14ac:dyDescent="0.3">
      <c r="A4" t="s">
        <v>21</v>
      </c>
      <c r="B4">
        <v>1.5389853104779786E-8</v>
      </c>
    </row>
    <row r="5" spans="1:9" x14ac:dyDescent="0.3">
      <c r="A5" t="s">
        <v>22</v>
      </c>
      <c r="B5">
        <v>2.3684757858670006E-16</v>
      </c>
    </row>
    <row r="6" spans="1:9" x14ac:dyDescent="0.3">
      <c r="A6" t="s">
        <v>23</v>
      </c>
      <c r="B6">
        <v>-0.1428571428571426</v>
      </c>
    </row>
    <row r="7" spans="1:9" x14ac:dyDescent="0.3">
      <c r="A7" t="s">
        <v>24</v>
      </c>
      <c r="B7">
        <v>4.1403933560541244</v>
      </c>
    </row>
    <row r="8" spans="1:9" ht="15" thickBot="1" x14ac:dyDescent="0.35">
      <c r="A8" s="10" t="s">
        <v>25</v>
      </c>
      <c r="B8" s="10">
        <v>9</v>
      </c>
    </row>
    <row r="10" spans="1:9" ht="15" thickBot="1" x14ac:dyDescent="0.35">
      <c r="A10" t="s">
        <v>26</v>
      </c>
    </row>
    <row r="11" spans="1:9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9" x14ac:dyDescent="0.3">
      <c r="A12" t="s">
        <v>27</v>
      </c>
      <c r="B12">
        <v>1</v>
      </c>
      <c r="C12">
        <v>2.8421709430404007E-14</v>
      </c>
      <c r="D12">
        <v>2.8421709430404007E-14</v>
      </c>
      <c r="E12">
        <v>1.6579330501069009E-15</v>
      </c>
      <c r="F12">
        <v>0.99999996864804874</v>
      </c>
    </row>
    <row r="13" spans="1:9" x14ac:dyDescent="0.3">
      <c r="A13" t="s">
        <v>28</v>
      </c>
      <c r="B13">
        <v>7</v>
      </c>
      <c r="C13">
        <v>119.99999999999997</v>
      </c>
      <c r="D13">
        <v>17.142857142857139</v>
      </c>
    </row>
    <row r="14" spans="1:9" ht="15" thickBot="1" x14ac:dyDescent="0.35">
      <c r="A14" s="10" t="s">
        <v>29</v>
      </c>
      <c r="B14" s="10">
        <v>8</v>
      </c>
      <c r="C14" s="10">
        <v>120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>
        <v>11</v>
      </c>
      <c r="C17">
        <v>3.0079260375911914</v>
      </c>
      <c r="D17">
        <v>3.6570048141240283</v>
      </c>
      <c r="E17">
        <v>8.1023886910985936E-3</v>
      </c>
      <c r="F17">
        <v>3.8873851445144778</v>
      </c>
      <c r="G17">
        <v>18.112614855485521</v>
      </c>
      <c r="H17">
        <v>3.8873851445144778</v>
      </c>
      <c r="I17">
        <v>18.112614855485521</v>
      </c>
    </row>
    <row r="18" spans="1:9" ht="15" thickBot="1" x14ac:dyDescent="0.35">
      <c r="A18" s="10" t="s">
        <v>43</v>
      </c>
      <c r="B18" s="10">
        <v>5.7331670465990103E-17</v>
      </c>
      <c r="C18" s="10">
        <v>0.53452248382484868</v>
      </c>
      <c r="D18" s="10">
        <v>1.0725773414758066E-16</v>
      </c>
      <c r="E18" s="10">
        <v>1</v>
      </c>
      <c r="F18" s="10">
        <v>-1.2639448282738492</v>
      </c>
      <c r="G18" s="10">
        <v>1.2639448282738492</v>
      </c>
      <c r="H18" s="10">
        <v>-1.2639448282738492</v>
      </c>
      <c r="I18" s="10">
        <v>1.2639448282738492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9652-E16F-42F3-B8AB-C523EE92AF9E}">
  <dimension ref="A1:F7"/>
  <sheetViews>
    <sheetView workbookViewId="0">
      <selection activeCell="E11" sqref="E11"/>
    </sheetView>
  </sheetViews>
  <sheetFormatPr baseColWidth="10" defaultRowHeight="14.4" x14ac:dyDescent="0.3"/>
  <cols>
    <col min="1" max="1" width="23.5546875" customWidth="1"/>
    <col min="2" max="3" width="13.21875" bestFit="1" customWidth="1"/>
    <col min="4" max="4" width="12" bestFit="1" customWidth="1"/>
    <col min="5" max="5" width="11.6640625" bestFit="1" customWidth="1"/>
  </cols>
  <sheetData>
    <row r="1" spans="1:6" x14ac:dyDescent="0.3">
      <c r="A1" s="13" t="s">
        <v>48</v>
      </c>
      <c r="B1" s="13"/>
      <c r="C1" s="13"/>
      <c r="D1" s="13"/>
      <c r="E1" s="13"/>
      <c r="F1" s="3"/>
    </row>
    <row r="2" spans="1:6" x14ac:dyDescent="0.3">
      <c r="A2" s="4" t="s">
        <v>49</v>
      </c>
      <c r="B2" s="5" t="s">
        <v>7</v>
      </c>
      <c r="C2" s="5" t="s">
        <v>9</v>
      </c>
      <c r="D2" s="5" t="s">
        <v>50</v>
      </c>
      <c r="E2" s="5" t="s">
        <v>51</v>
      </c>
      <c r="F2" s="5" t="s">
        <v>52</v>
      </c>
    </row>
    <row r="3" spans="1:6" x14ac:dyDescent="0.3">
      <c r="A3" s="4" t="s">
        <v>56</v>
      </c>
      <c r="B3" s="6">
        <f>Pronostico!H10</f>
        <v>4.4000000000000004</v>
      </c>
      <c r="C3" s="6">
        <f>Pronostico!I10</f>
        <v>116.66666666666667</v>
      </c>
      <c r="D3" s="6">
        <f>Pronostico!K16</f>
        <v>-3.822222222222222</v>
      </c>
      <c r="E3" s="6">
        <f>Pronostico!K15</f>
        <v>1</v>
      </c>
      <c r="F3" s="7">
        <f>1.25*B3</f>
        <v>5.5</v>
      </c>
    </row>
    <row r="4" spans="1:6" x14ac:dyDescent="0.3">
      <c r="A4" s="4" t="s">
        <v>55</v>
      </c>
      <c r="B4" s="6">
        <f>pronostico4!H10</f>
        <v>4</v>
      </c>
      <c r="C4" s="6">
        <f>pronostico4!I10</f>
        <v>120.83333333333333</v>
      </c>
      <c r="D4" s="6">
        <f>pronostico4!K16</f>
        <v>-4</v>
      </c>
      <c r="E4" s="6">
        <f>pronostico4!K15</f>
        <v>-1</v>
      </c>
      <c r="F4" s="7">
        <f t="shared" ref="F4:F7" si="0">1.25*B4</f>
        <v>5</v>
      </c>
    </row>
    <row r="5" spans="1:6" x14ac:dyDescent="0.3">
      <c r="A5" s="4" t="s">
        <v>53</v>
      </c>
      <c r="B5" s="6">
        <f>SuavExpo!H11</f>
        <v>3.2781002958880614</v>
      </c>
      <c r="C5" s="6">
        <f>SuavExpo!J11</f>
        <v>36.669596728434072</v>
      </c>
      <c r="D5" s="6">
        <f>SuavExpo!K18</f>
        <v>-2</v>
      </c>
      <c r="E5" s="6">
        <f>SuavExpo!K17</f>
        <v>1.501093271693634</v>
      </c>
      <c r="F5" s="7">
        <f t="shared" si="0"/>
        <v>4.0976253698600766</v>
      </c>
    </row>
    <row r="6" spans="1:6" x14ac:dyDescent="0.3">
      <c r="A6" s="4" t="s">
        <v>54</v>
      </c>
      <c r="B6" s="6">
        <f>Holt!I11</f>
        <v>3.8288050757514105</v>
      </c>
      <c r="C6" s="6">
        <f>Holt!K11</f>
        <v>42.953373585438634</v>
      </c>
      <c r="D6" s="6">
        <f>Holt!K18</f>
        <v>-2.2007691236803408</v>
      </c>
      <c r="E6" s="6">
        <f>Holt!K17</f>
        <v>1.6832579185520362</v>
      </c>
      <c r="F6" s="7">
        <f t="shared" si="0"/>
        <v>4.7860063446892633</v>
      </c>
    </row>
    <row r="7" spans="1:6" x14ac:dyDescent="0.3">
      <c r="A7" s="14" t="s">
        <v>57</v>
      </c>
      <c r="B7" s="15">
        <v>2.0145959854469799</v>
      </c>
      <c r="C7" s="15">
        <v>22.632509495346799</v>
      </c>
      <c r="D7" s="15">
        <v>-1.9169929999999999</v>
      </c>
      <c r="E7" s="15">
        <v>1.6871160000000001</v>
      </c>
      <c r="F7" s="7">
        <f t="shared" si="0"/>
        <v>2.5182449818087251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Pronostico</vt:lpstr>
      <vt:lpstr>pronostico4</vt:lpstr>
      <vt:lpstr>Hoja2</vt:lpstr>
      <vt:lpstr>SuavExpo</vt:lpstr>
      <vt:lpstr>Hoja1</vt:lpstr>
      <vt:lpstr>Hoja3</vt:lpstr>
      <vt:lpstr>Holt</vt:lpstr>
      <vt:lpstr>regresion1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 Yanguez</cp:lastModifiedBy>
  <dcterms:created xsi:type="dcterms:W3CDTF">2015-06-05T18:19:34Z</dcterms:created>
  <dcterms:modified xsi:type="dcterms:W3CDTF">2024-09-07T15:08:01Z</dcterms:modified>
</cp:coreProperties>
</file>