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46_tecnico_ulisboa_pt/Documents/Documentos/TECNICO/5ANO/Tese/Dados/Results/"/>
    </mc:Choice>
  </mc:AlternateContent>
  <xr:revisionPtr revIDLastSave="3579" documentId="11_9E43FBA2757A704C3D6347FE8C061334AC192FA2" xr6:coauthVersionLast="47" xr6:coauthVersionMax="47" xr10:uidLastSave="{4FDED06B-80CF-4395-A8CB-2D10E2F68DB2}"/>
  <bookViews>
    <workbookView xWindow="-120" yWindow="-120" windowWidth="29040" windowHeight="15840" tabRatio="748" activeTab="9" xr2:uid="{00000000-000D-0000-FFFF-FFFF00000000}"/>
  </bookViews>
  <sheets>
    <sheet name="COVID Africa" sheetId="1" r:id="rId1"/>
    <sheet name="COVID America" sheetId="3" r:id="rId2"/>
    <sheet name="COVID Asia" sheetId="4" r:id="rId3"/>
    <sheet name="COVID Europe" sheetId="5" r:id="rId4"/>
    <sheet name="COVID Oceania" sheetId="6" r:id="rId5"/>
    <sheet name="CRIME" sheetId="7" r:id="rId6"/>
    <sheet name="AQ" sheetId="8" r:id="rId7"/>
    <sheet name="ENERGY" sheetId="9" r:id="rId8"/>
    <sheet name="GCCD" sheetId="10" r:id="rId9"/>
    <sheet name="acc" sheetId="11" r:id="rId10"/>
    <sheet name="time" sheetId="13" r:id="rId11"/>
    <sheet name="scale" sheetId="14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6" i="13" l="1"/>
  <c r="AC26" i="13"/>
  <c r="AB26" i="13"/>
  <c r="AA26" i="13"/>
  <c r="Z26" i="13"/>
  <c r="Y26" i="13"/>
  <c r="X26" i="13"/>
  <c r="W26" i="13"/>
  <c r="V26" i="13"/>
  <c r="AD24" i="13"/>
  <c r="AC24" i="13"/>
  <c r="AB24" i="13"/>
  <c r="AA24" i="13"/>
  <c r="Z24" i="13"/>
  <c r="Y24" i="13"/>
  <c r="X24" i="13"/>
  <c r="W24" i="13"/>
  <c r="V24" i="13"/>
  <c r="AD22" i="13"/>
  <c r="AC22" i="13"/>
  <c r="AB22" i="13"/>
  <c r="AA22" i="13"/>
  <c r="Z22" i="13"/>
  <c r="Y22" i="13"/>
  <c r="X22" i="13"/>
  <c r="W22" i="13"/>
  <c r="V22" i="13"/>
  <c r="AD20" i="13"/>
  <c r="AC20" i="13"/>
  <c r="AB20" i="13"/>
  <c r="AA20" i="13"/>
  <c r="Z20" i="13"/>
  <c r="Y20" i="13"/>
  <c r="X20" i="13"/>
  <c r="W20" i="13"/>
  <c r="V20" i="13"/>
  <c r="W18" i="13"/>
  <c r="X18" i="13"/>
  <c r="Y18" i="13"/>
  <c r="Z18" i="13"/>
  <c r="AA18" i="13"/>
  <c r="AB18" i="13"/>
  <c r="AC18" i="13"/>
  <c r="AD18" i="13"/>
  <c r="V18" i="13"/>
  <c r="AV67" i="13"/>
  <c r="AU67" i="13"/>
  <c r="AT67" i="13"/>
  <c r="AS67" i="13"/>
  <c r="AR67" i="13"/>
  <c r="AQ67" i="13"/>
  <c r="AP67" i="13"/>
  <c r="AO67" i="13"/>
  <c r="AN67" i="13"/>
  <c r="AV65" i="13"/>
  <c r="AU65" i="13"/>
  <c r="AT65" i="13"/>
  <c r="AS65" i="13"/>
  <c r="AR65" i="13"/>
  <c r="AQ65" i="13"/>
  <c r="AP65" i="13"/>
  <c r="AO65" i="13"/>
  <c r="AN65" i="13"/>
  <c r="AV63" i="13"/>
  <c r="AU63" i="13"/>
  <c r="AT63" i="13"/>
  <c r="AS63" i="13"/>
  <c r="AR63" i="13"/>
  <c r="AQ63" i="13"/>
  <c r="AP63" i="13"/>
  <c r="AO63" i="13"/>
  <c r="AN63" i="13"/>
  <c r="AV61" i="13"/>
  <c r="AU61" i="13"/>
  <c r="AT61" i="13"/>
  <c r="AS61" i="13"/>
  <c r="AR61" i="13"/>
  <c r="AQ61" i="13"/>
  <c r="AP61" i="13"/>
  <c r="AO61" i="13"/>
  <c r="AN61" i="13"/>
  <c r="AV59" i="13"/>
  <c r="AU59" i="13"/>
  <c r="AT59" i="13"/>
  <c r="AS59" i="13"/>
  <c r="AR59" i="13"/>
  <c r="AQ59" i="13"/>
  <c r="AP59" i="13"/>
  <c r="AO59" i="13"/>
  <c r="AN59" i="13"/>
  <c r="AM67" i="13"/>
  <c r="AL67" i="13"/>
  <c r="AK67" i="13"/>
  <c r="AJ67" i="13"/>
  <c r="AI67" i="13"/>
  <c r="AH67" i="13"/>
  <c r="AG67" i="13"/>
  <c r="AF67" i="13"/>
  <c r="AE67" i="13"/>
  <c r="AM65" i="13"/>
  <c r="AL65" i="13"/>
  <c r="AK65" i="13"/>
  <c r="AJ65" i="13"/>
  <c r="AI65" i="13"/>
  <c r="AH65" i="13"/>
  <c r="AG65" i="13"/>
  <c r="AF65" i="13"/>
  <c r="AE65" i="13"/>
  <c r="AM63" i="13"/>
  <c r="AL63" i="13"/>
  <c r="AK63" i="13"/>
  <c r="AJ63" i="13"/>
  <c r="AI63" i="13"/>
  <c r="AH63" i="13"/>
  <c r="AG63" i="13"/>
  <c r="AF63" i="13"/>
  <c r="AE63" i="13"/>
  <c r="AM61" i="13"/>
  <c r="AL61" i="13"/>
  <c r="AK61" i="13"/>
  <c r="AJ61" i="13"/>
  <c r="AI61" i="13"/>
  <c r="AH61" i="13"/>
  <c r="AG61" i="13"/>
  <c r="AF61" i="13"/>
  <c r="AE61" i="13"/>
  <c r="AM59" i="13"/>
  <c r="AL59" i="13"/>
  <c r="AK59" i="13"/>
  <c r="AJ59" i="13"/>
  <c r="AI59" i="13"/>
  <c r="AH59" i="13"/>
  <c r="AG59" i="13"/>
  <c r="AF59" i="13"/>
  <c r="AE59" i="13"/>
  <c r="AX59" i="13" l="1"/>
  <c r="AW59" i="13"/>
  <c r="AX63" i="13"/>
  <c r="AW61" i="13"/>
  <c r="AX65" i="13"/>
  <c r="AX67" i="13"/>
  <c r="AW67" i="13"/>
  <c r="AW65" i="13"/>
  <c r="AW63" i="13"/>
  <c r="AX61" i="13"/>
  <c r="Z4" i="11" l="1"/>
  <c r="Z5" i="11"/>
  <c r="Z6" i="11"/>
  <c r="Z7" i="11"/>
  <c r="Z3" i="11"/>
  <c r="W4" i="11"/>
  <c r="W5" i="11"/>
  <c r="W6" i="11"/>
  <c r="W7" i="11"/>
  <c r="W3" i="11"/>
  <c r="T4" i="11"/>
  <c r="T5" i="11"/>
  <c r="T6" i="11"/>
  <c r="T7" i="11"/>
  <c r="T3" i="11"/>
  <c r="Q4" i="11"/>
  <c r="Q5" i="11"/>
  <c r="Q6" i="11"/>
  <c r="Q7" i="11"/>
  <c r="Q3" i="11"/>
  <c r="N4" i="11"/>
  <c r="N5" i="11"/>
  <c r="N6" i="11"/>
  <c r="N7" i="11"/>
  <c r="N3" i="11"/>
  <c r="K4" i="11"/>
  <c r="K5" i="11"/>
  <c r="K6" i="11"/>
  <c r="K7" i="11"/>
  <c r="K3" i="11"/>
  <c r="E4" i="11"/>
  <c r="E5" i="11"/>
  <c r="E6" i="11"/>
  <c r="E7" i="11"/>
  <c r="E3" i="11"/>
  <c r="H4" i="11"/>
  <c r="H5" i="11"/>
  <c r="H6" i="11"/>
  <c r="H7" i="11"/>
  <c r="H3" i="11"/>
  <c r="B4" i="11"/>
  <c r="B5" i="11"/>
  <c r="B6" i="11"/>
  <c r="B7" i="11"/>
  <c r="B3" i="11"/>
  <c r="C3" i="11"/>
  <c r="C4" i="10"/>
  <c r="D4" i="10"/>
  <c r="E4" i="10"/>
  <c r="F4" i="10"/>
  <c r="G4" i="10"/>
  <c r="H4" i="10"/>
  <c r="I4" i="10"/>
  <c r="J4" i="10"/>
  <c r="K4" i="10"/>
  <c r="B4" i="10"/>
  <c r="B4" i="9"/>
  <c r="C4" i="9"/>
  <c r="D4" i="9"/>
  <c r="E4" i="9"/>
  <c r="F4" i="9"/>
  <c r="G4" i="9"/>
  <c r="H4" i="9"/>
  <c r="I4" i="9"/>
  <c r="D4" i="8"/>
  <c r="E4" i="8"/>
  <c r="F4" i="8"/>
  <c r="G4" i="8"/>
  <c r="H4" i="8"/>
  <c r="I4" i="8"/>
  <c r="J4" i="8"/>
  <c r="K4" i="8"/>
  <c r="C4" i="7"/>
  <c r="D4" i="7"/>
  <c r="E4" i="7"/>
  <c r="F4" i="7"/>
  <c r="G4" i="7"/>
  <c r="H4" i="7"/>
  <c r="I4" i="7"/>
  <c r="J4" i="7"/>
  <c r="K4" i="7"/>
  <c r="B4" i="7"/>
  <c r="C4" i="6"/>
  <c r="D4" i="6"/>
  <c r="E4" i="6"/>
  <c r="F4" i="6"/>
  <c r="G4" i="6"/>
  <c r="H4" i="6"/>
  <c r="I4" i="6"/>
  <c r="J4" i="6"/>
  <c r="K4" i="6"/>
  <c r="B4" i="6"/>
  <c r="B4" i="5"/>
  <c r="C4" i="5"/>
  <c r="D4" i="5"/>
  <c r="E4" i="5"/>
  <c r="F4" i="5"/>
  <c r="G4" i="5"/>
  <c r="H4" i="5"/>
  <c r="I4" i="5"/>
  <c r="C4" i="4"/>
  <c r="D4" i="4"/>
  <c r="E4" i="4"/>
  <c r="F4" i="4"/>
  <c r="G4" i="4"/>
  <c r="H4" i="4"/>
  <c r="I4" i="4"/>
  <c r="J4" i="4"/>
  <c r="K4" i="4"/>
  <c r="B4" i="4"/>
  <c r="C4" i="3"/>
  <c r="D4" i="3"/>
  <c r="E4" i="3"/>
  <c r="F4" i="3"/>
  <c r="G4" i="3"/>
  <c r="H4" i="3"/>
  <c r="I4" i="3"/>
  <c r="J4" i="3"/>
  <c r="K4" i="3"/>
  <c r="B4" i="3"/>
  <c r="C4" i="1"/>
  <c r="D4" i="1"/>
  <c r="E4" i="1"/>
  <c r="F4" i="1"/>
  <c r="G4" i="1"/>
  <c r="H4" i="1"/>
  <c r="I4" i="1"/>
  <c r="J4" i="1"/>
  <c r="K4" i="1"/>
  <c r="B4" i="1"/>
  <c r="AC32" i="11"/>
  <c r="AA33" i="11"/>
  <c r="AB33" i="11"/>
  <c r="AB35" i="11"/>
  <c r="AA36" i="11"/>
  <c r="AA38" i="11"/>
  <c r="AC38" i="11"/>
  <c r="AC31" i="11"/>
  <c r="AA32" i="11"/>
  <c r="AB32" i="11"/>
  <c r="AC33" i="11"/>
  <c r="AA34" i="11"/>
  <c r="AB34" i="11"/>
  <c r="AC34" i="11"/>
  <c r="AA35" i="11"/>
  <c r="AC35" i="11"/>
  <c r="AB36" i="11"/>
  <c r="AC36" i="11"/>
  <c r="AA37" i="11"/>
  <c r="AB37" i="11"/>
  <c r="AC37" i="11"/>
  <c r="AB38" i="11"/>
  <c r="AA39" i="11"/>
  <c r="AB39" i="11"/>
  <c r="AC39" i="11"/>
  <c r="T85" i="13"/>
  <c r="S85" i="13"/>
  <c r="R85" i="13"/>
  <c r="Q85" i="13"/>
  <c r="P85" i="13"/>
  <c r="O85" i="13"/>
  <c r="N85" i="13"/>
  <c r="M85" i="13"/>
  <c r="L85" i="13"/>
  <c r="T84" i="13"/>
  <c r="S84" i="13"/>
  <c r="R84" i="13"/>
  <c r="Q84" i="13"/>
  <c r="P84" i="13"/>
  <c r="O84" i="13"/>
  <c r="N84" i="13"/>
  <c r="M84" i="13"/>
  <c r="L84" i="13"/>
  <c r="T83" i="13"/>
  <c r="S83" i="13"/>
  <c r="R83" i="13"/>
  <c r="Q83" i="13"/>
  <c r="P83" i="13"/>
  <c r="O83" i="13"/>
  <c r="N83" i="13"/>
  <c r="M83" i="13"/>
  <c r="L83" i="13"/>
  <c r="T82" i="13"/>
  <c r="S82" i="13"/>
  <c r="R82" i="13"/>
  <c r="Q82" i="13"/>
  <c r="P82" i="13"/>
  <c r="O82" i="13"/>
  <c r="N82" i="13"/>
  <c r="M82" i="13"/>
  <c r="L82" i="13"/>
  <c r="AF85" i="13"/>
  <c r="AE85" i="13"/>
  <c r="AD85" i="13"/>
  <c r="AC85" i="13"/>
  <c r="AB85" i="13"/>
  <c r="AA85" i="13"/>
  <c r="Z85" i="13"/>
  <c r="Y85" i="13"/>
  <c r="X85" i="13"/>
  <c r="AF84" i="13"/>
  <c r="AE84" i="13"/>
  <c r="AD84" i="13"/>
  <c r="AC84" i="13"/>
  <c r="AB84" i="13"/>
  <c r="AA84" i="13"/>
  <c r="Z84" i="13"/>
  <c r="Y84" i="13"/>
  <c r="X84" i="13"/>
  <c r="AF83" i="13"/>
  <c r="AE83" i="13"/>
  <c r="AD83" i="13"/>
  <c r="AC83" i="13"/>
  <c r="AB83" i="13"/>
  <c r="AA83" i="13"/>
  <c r="Z83" i="13"/>
  <c r="Y83" i="13"/>
  <c r="X83" i="13"/>
  <c r="AF82" i="13"/>
  <c r="AE82" i="13"/>
  <c r="AD82" i="13"/>
  <c r="AC82" i="13"/>
  <c r="AB82" i="13"/>
  <c r="AA82" i="13"/>
  <c r="Z82" i="13"/>
  <c r="Y82" i="13"/>
  <c r="X82" i="13"/>
  <c r="L47" i="13"/>
  <c r="M47" i="13"/>
  <c r="N47" i="13"/>
  <c r="O47" i="13"/>
  <c r="P47" i="13"/>
  <c r="Q47" i="13"/>
  <c r="R47" i="13"/>
  <c r="S47" i="13"/>
  <c r="T47" i="13"/>
  <c r="L48" i="13"/>
  <c r="M48" i="13"/>
  <c r="N48" i="13"/>
  <c r="O48" i="13"/>
  <c r="P48" i="13"/>
  <c r="Q48" i="13"/>
  <c r="R48" i="13"/>
  <c r="S48" i="13"/>
  <c r="T48" i="13"/>
  <c r="L49" i="13"/>
  <c r="M49" i="13"/>
  <c r="N49" i="13"/>
  <c r="O49" i="13"/>
  <c r="P49" i="13"/>
  <c r="Q49" i="13"/>
  <c r="R49" i="13"/>
  <c r="S49" i="13"/>
  <c r="T49" i="13"/>
  <c r="L50" i="13"/>
  <c r="M50" i="13"/>
  <c r="N50" i="13"/>
  <c r="O50" i="13"/>
  <c r="P50" i="13"/>
  <c r="Q50" i="13"/>
  <c r="R50" i="13"/>
  <c r="S50" i="13"/>
  <c r="T50" i="13"/>
  <c r="L51" i="13"/>
  <c r="M51" i="13"/>
  <c r="N51" i="13"/>
  <c r="O51" i="13"/>
  <c r="P51" i="13"/>
  <c r="Q51" i="13"/>
  <c r="R51" i="13"/>
  <c r="S51" i="13"/>
  <c r="T51" i="13"/>
  <c r="L52" i="13"/>
  <c r="M52" i="13"/>
  <c r="N52" i="13"/>
  <c r="O52" i="13"/>
  <c r="P52" i="13"/>
  <c r="Q52" i="13"/>
  <c r="R52" i="13"/>
  <c r="S52" i="13"/>
  <c r="T52" i="13"/>
  <c r="L53" i="13"/>
  <c r="M53" i="13"/>
  <c r="N53" i="13"/>
  <c r="O53" i="13"/>
  <c r="P53" i="13"/>
  <c r="Q53" i="13"/>
  <c r="R53" i="13"/>
  <c r="S53" i="13"/>
  <c r="T53" i="13"/>
  <c r="L54" i="13"/>
  <c r="M54" i="13"/>
  <c r="N54" i="13"/>
  <c r="O54" i="13"/>
  <c r="P54" i="13"/>
  <c r="Q54" i="13"/>
  <c r="R54" i="13"/>
  <c r="S54" i="13"/>
  <c r="T54" i="13"/>
  <c r="L55" i="13"/>
  <c r="M55" i="13"/>
  <c r="N55" i="13"/>
  <c r="O55" i="13"/>
  <c r="P55" i="13"/>
  <c r="Q55" i="13"/>
  <c r="R55" i="13"/>
  <c r="S55" i="13"/>
  <c r="T55" i="13"/>
  <c r="L56" i="13"/>
  <c r="M56" i="13"/>
  <c r="N56" i="13"/>
  <c r="O56" i="13"/>
  <c r="P56" i="13"/>
  <c r="Q56" i="13"/>
  <c r="R56" i="13"/>
  <c r="S56" i="13"/>
  <c r="T56" i="13"/>
  <c r="L57" i="13"/>
  <c r="M57" i="13"/>
  <c r="N57" i="13"/>
  <c r="O57" i="13"/>
  <c r="P57" i="13"/>
  <c r="Q57" i="13"/>
  <c r="R57" i="13"/>
  <c r="S57" i="13"/>
  <c r="T57" i="13"/>
  <c r="L58" i="13"/>
  <c r="M58" i="13"/>
  <c r="N58" i="13"/>
  <c r="O58" i="13"/>
  <c r="P58" i="13"/>
  <c r="R58" i="13"/>
  <c r="T58" i="13"/>
  <c r="L59" i="13"/>
  <c r="M59" i="13"/>
  <c r="N59" i="13"/>
  <c r="O59" i="13"/>
  <c r="P59" i="13"/>
  <c r="R59" i="13"/>
  <c r="T59" i="13"/>
  <c r="L60" i="13"/>
  <c r="M60" i="13"/>
  <c r="N60" i="13"/>
  <c r="O60" i="13"/>
  <c r="P60" i="13"/>
  <c r="R60" i="13"/>
  <c r="T60" i="13"/>
  <c r="L61" i="13"/>
  <c r="M61" i="13"/>
  <c r="N61" i="13"/>
  <c r="O61" i="13"/>
  <c r="P61" i="13"/>
  <c r="R61" i="13"/>
  <c r="T61" i="13"/>
  <c r="L62" i="13"/>
  <c r="M62" i="13"/>
  <c r="N62" i="13"/>
  <c r="O62" i="13"/>
  <c r="P62" i="13"/>
  <c r="R62" i="13"/>
  <c r="T62" i="13"/>
  <c r="L63" i="13"/>
  <c r="M63" i="13"/>
  <c r="N63" i="13"/>
  <c r="O63" i="13"/>
  <c r="P63" i="13"/>
  <c r="R63" i="13"/>
  <c r="T63" i="13"/>
  <c r="L64" i="13"/>
  <c r="M64" i="13"/>
  <c r="N64" i="13"/>
  <c r="O64" i="13"/>
  <c r="P64" i="13"/>
  <c r="R64" i="13"/>
  <c r="T64" i="13"/>
  <c r="L65" i="13"/>
  <c r="M65" i="13"/>
  <c r="N65" i="13"/>
  <c r="O65" i="13"/>
  <c r="P65" i="13"/>
  <c r="R65" i="13"/>
  <c r="T65" i="13"/>
  <c r="L66" i="13"/>
  <c r="M66" i="13"/>
  <c r="N66" i="13"/>
  <c r="O66" i="13"/>
  <c r="P66" i="13"/>
  <c r="R66" i="13"/>
  <c r="T66" i="13"/>
  <c r="L67" i="13"/>
  <c r="M67" i="13"/>
  <c r="N67" i="13"/>
  <c r="O67" i="13"/>
  <c r="P67" i="13"/>
  <c r="R67" i="13"/>
  <c r="T67" i="13"/>
  <c r="L68" i="13"/>
  <c r="M68" i="13"/>
  <c r="N68" i="13"/>
  <c r="O68" i="13"/>
  <c r="P68" i="13"/>
  <c r="R68" i="13"/>
  <c r="T68" i="13"/>
  <c r="O69" i="13"/>
  <c r="R69" i="13"/>
  <c r="T69" i="13"/>
  <c r="R70" i="13"/>
  <c r="T70" i="13"/>
  <c r="R71" i="13"/>
  <c r="T71" i="13"/>
  <c r="R72" i="13"/>
  <c r="T72" i="13"/>
  <c r="R73" i="13"/>
  <c r="T73" i="13"/>
  <c r="R74" i="13"/>
  <c r="T74" i="13"/>
  <c r="R75" i="13"/>
  <c r="T75" i="13"/>
  <c r="R76" i="13"/>
  <c r="T76" i="13"/>
  <c r="R77" i="13"/>
  <c r="T77" i="13"/>
  <c r="R78" i="13"/>
  <c r="T78" i="13"/>
  <c r="T79" i="13"/>
  <c r="T80" i="13"/>
  <c r="P46" i="13"/>
  <c r="T46" i="13"/>
  <c r="S46" i="13"/>
  <c r="R46" i="13"/>
  <c r="Q46" i="13"/>
  <c r="O46" i="13"/>
  <c r="N46" i="13"/>
  <c r="M46" i="13"/>
  <c r="L46" i="13"/>
  <c r="AU55" i="13"/>
  <c r="BD55" i="13" s="1"/>
  <c r="AS55" i="13"/>
  <c r="BB55" i="13" s="1"/>
  <c r="AV53" i="13"/>
  <c r="BE53" i="13" s="1"/>
  <c r="AT53" i="13"/>
  <c r="BC53" i="13" s="1"/>
  <c r="AN53" i="13"/>
  <c r="AW53" i="13" s="1"/>
  <c r="AU51" i="13"/>
  <c r="BD51" i="13" s="1"/>
  <c r="AO51" i="13"/>
  <c r="AX51" i="13" s="1"/>
  <c r="AV49" i="13"/>
  <c r="BE49" i="13" s="1"/>
  <c r="AP49" i="13"/>
  <c r="AY49" i="13" s="1"/>
  <c r="AN49" i="13"/>
  <c r="AW49" i="13" s="1"/>
  <c r="AT47" i="13"/>
  <c r="BC47" i="13" s="1"/>
  <c r="AV47" i="13"/>
  <c r="BE47" i="13" s="1"/>
  <c r="AM55" i="13"/>
  <c r="AV55" i="13" s="1"/>
  <c r="BE55" i="13" s="1"/>
  <c r="AL55" i="13"/>
  <c r="AK55" i="13"/>
  <c r="AT55" i="13" s="1"/>
  <c r="BC55" i="13" s="1"/>
  <c r="AJ55" i="13"/>
  <c r="AI55" i="13"/>
  <c r="AR55" i="13" s="1"/>
  <c r="BA55" i="13" s="1"/>
  <c r="AH55" i="13"/>
  <c r="AQ55" i="13" s="1"/>
  <c r="AZ55" i="13" s="1"/>
  <c r="AG55" i="13"/>
  <c r="AP55" i="13" s="1"/>
  <c r="AY55" i="13" s="1"/>
  <c r="AF55" i="13"/>
  <c r="AO55" i="13" s="1"/>
  <c r="AX55" i="13" s="1"/>
  <c r="AE55" i="13"/>
  <c r="AN55" i="13" s="1"/>
  <c r="AW55" i="13" s="1"/>
  <c r="AM53" i="13"/>
  <c r="AL53" i="13"/>
  <c r="AU53" i="13" s="1"/>
  <c r="BD53" i="13" s="1"/>
  <c r="AK53" i="13"/>
  <c r="AJ53" i="13"/>
  <c r="AS53" i="13" s="1"/>
  <c r="BB53" i="13" s="1"/>
  <c r="AI53" i="13"/>
  <c r="AR53" i="13" s="1"/>
  <c r="BA53" i="13" s="1"/>
  <c r="AH53" i="13"/>
  <c r="AQ53" i="13" s="1"/>
  <c r="AZ53" i="13" s="1"/>
  <c r="AG53" i="13"/>
  <c r="AP53" i="13" s="1"/>
  <c r="AY53" i="13" s="1"/>
  <c r="AF53" i="13"/>
  <c r="AO53" i="13" s="1"/>
  <c r="AX53" i="13" s="1"/>
  <c r="AE53" i="13"/>
  <c r="AM51" i="13"/>
  <c r="AV51" i="13" s="1"/>
  <c r="BE51" i="13" s="1"/>
  <c r="AL51" i="13"/>
  <c r="AK51" i="13"/>
  <c r="AT51" i="13" s="1"/>
  <c r="BC51" i="13" s="1"/>
  <c r="AJ51" i="13"/>
  <c r="AS51" i="13" s="1"/>
  <c r="BB51" i="13" s="1"/>
  <c r="AI51" i="13"/>
  <c r="AR51" i="13" s="1"/>
  <c r="BA51" i="13" s="1"/>
  <c r="AH51" i="13"/>
  <c r="AQ51" i="13" s="1"/>
  <c r="AZ51" i="13" s="1"/>
  <c r="AG51" i="13"/>
  <c r="AP51" i="13" s="1"/>
  <c r="AY51" i="13" s="1"/>
  <c r="AF51" i="13"/>
  <c r="AE51" i="13"/>
  <c r="AN51" i="13" s="1"/>
  <c r="AW51" i="13" s="1"/>
  <c r="AM49" i="13"/>
  <c r="AL49" i="13"/>
  <c r="AU49" i="13" s="1"/>
  <c r="BD49" i="13" s="1"/>
  <c r="AK49" i="13"/>
  <c r="AT49" i="13" s="1"/>
  <c r="BC49" i="13" s="1"/>
  <c r="AJ49" i="13"/>
  <c r="AS49" i="13" s="1"/>
  <c r="BB49" i="13" s="1"/>
  <c r="AI49" i="13"/>
  <c r="AR49" i="13" s="1"/>
  <c r="BA49" i="13" s="1"/>
  <c r="AH49" i="13"/>
  <c r="AQ49" i="13" s="1"/>
  <c r="AZ49" i="13" s="1"/>
  <c r="AG49" i="13"/>
  <c r="AF49" i="13"/>
  <c r="AO49" i="13" s="1"/>
  <c r="AX49" i="13" s="1"/>
  <c r="AE49" i="13"/>
  <c r="AF47" i="13"/>
  <c r="AO47" i="13" s="1"/>
  <c r="AX47" i="13" s="1"/>
  <c r="AG47" i="13"/>
  <c r="AP47" i="13" s="1"/>
  <c r="AY47" i="13" s="1"/>
  <c r="AH47" i="13"/>
  <c r="AQ47" i="13" s="1"/>
  <c r="AZ47" i="13" s="1"/>
  <c r="AI47" i="13"/>
  <c r="AR47" i="13" s="1"/>
  <c r="BA47" i="13" s="1"/>
  <c r="AJ47" i="13"/>
  <c r="AS47" i="13" s="1"/>
  <c r="BB47" i="13" s="1"/>
  <c r="AK47" i="13"/>
  <c r="AL47" i="13"/>
  <c r="AU47" i="13" s="1"/>
  <c r="BD47" i="13" s="1"/>
  <c r="AM47" i="13"/>
  <c r="AE47" i="13"/>
  <c r="AN47" i="13" s="1"/>
  <c r="AW47" i="13" s="1"/>
  <c r="I40" i="13"/>
  <c r="G40" i="13"/>
  <c r="AB4" i="11"/>
  <c r="AB5" i="11"/>
  <c r="AB6" i="11"/>
  <c r="AB7" i="11"/>
  <c r="AB3" i="11"/>
  <c r="Y4" i="11"/>
  <c r="Y5" i="11"/>
  <c r="Y6" i="11"/>
  <c r="Y7" i="11"/>
  <c r="Y3" i="11"/>
  <c r="V4" i="11"/>
  <c r="V5" i="11"/>
  <c r="V6" i="11"/>
  <c r="V7" i="11"/>
  <c r="V3" i="11"/>
  <c r="S4" i="11"/>
  <c r="S5" i="11"/>
  <c r="S6" i="11"/>
  <c r="S7" i="11"/>
  <c r="S3" i="11"/>
  <c r="P4" i="11"/>
  <c r="P5" i="11"/>
  <c r="P6" i="11"/>
  <c r="P7" i="11"/>
  <c r="P3" i="11"/>
  <c r="M4" i="11"/>
  <c r="M5" i="11"/>
  <c r="M6" i="11"/>
  <c r="M7" i="11"/>
  <c r="M3" i="11"/>
  <c r="J4" i="11"/>
  <c r="J5" i="11"/>
  <c r="J6" i="11"/>
  <c r="J7" i="11"/>
  <c r="J3" i="11"/>
  <c r="G4" i="11"/>
  <c r="G5" i="11"/>
  <c r="G6" i="11"/>
  <c r="G7" i="11"/>
  <c r="G3" i="11"/>
  <c r="D4" i="11"/>
  <c r="D5" i="11"/>
  <c r="D6" i="11"/>
  <c r="D7" i="11"/>
  <c r="D3" i="11"/>
  <c r="J4" i="9"/>
  <c r="K4" i="9"/>
  <c r="C4" i="8"/>
  <c r="B4" i="8"/>
  <c r="J4" i="5"/>
  <c r="K4" i="5"/>
  <c r="AH4" i="11" l="1"/>
  <c r="AE7" i="11"/>
  <c r="AH5" i="11"/>
  <c r="AH9" i="11"/>
  <c r="AH6" i="11"/>
  <c r="AE5" i="11"/>
  <c r="AE4" i="11"/>
  <c r="AE6" i="11"/>
  <c r="AH12" i="11"/>
  <c r="AH10" i="11"/>
  <c r="AH7" i="11"/>
  <c r="AH3" i="11"/>
  <c r="AH13" i="11"/>
  <c r="AH11" i="11"/>
  <c r="AE3" i="11"/>
  <c r="BG51" i="13"/>
  <c r="BF51" i="13"/>
  <c r="BF55" i="13"/>
  <c r="BG55" i="13"/>
  <c r="BG53" i="13"/>
  <c r="BF53" i="13"/>
  <c r="BG49" i="13"/>
  <c r="BF49" i="13"/>
  <c r="BF47" i="13"/>
  <c r="BG47" i="13"/>
  <c r="L21" i="14"/>
  <c r="L22" i="14"/>
  <c r="L23" i="14"/>
  <c r="L24" i="14"/>
  <c r="L19" i="14"/>
  <c r="J21" i="14"/>
  <c r="J22" i="14"/>
  <c r="J23" i="14"/>
  <c r="J24" i="14"/>
  <c r="J19" i="14"/>
  <c r="G19" i="14"/>
  <c r="D24" i="14"/>
  <c r="E24" i="14"/>
  <c r="F24" i="14"/>
  <c r="G24" i="14"/>
  <c r="H24" i="14"/>
  <c r="I24" i="14"/>
  <c r="K24" i="14"/>
  <c r="C24" i="14"/>
  <c r="D23" i="14"/>
  <c r="E23" i="14"/>
  <c r="F23" i="14"/>
  <c r="G23" i="14"/>
  <c r="H23" i="14"/>
  <c r="I23" i="14"/>
  <c r="K23" i="14"/>
  <c r="C23" i="14"/>
  <c r="D22" i="14"/>
  <c r="E22" i="14"/>
  <c r="F22" i="14"/>
  <c r="G22" i="14"/>
  <c r="H22" i="14"/>
  <c r="I22" i="14"/>
  <c r="K22" i="14"/>
  <c r="C22" i="14"/>
  <c r="D21" i="14"/>
  <c r="E21" i="14"/>
  <c r="F21" i="14"/>
  <c r="G21" i="14"/>
  <c r="H21" i="14"/>
  <c r="I21" i="14"/>
  <c r="K21" i="14"/>
  <c r="C21" i="14"/>
  <c r="D19" i="14"/>
  <c r="E19" i="14"/>
  <c r="F19" i="14"/>
  <c r="H19" i="14"/>
  <c r="I19" i="14"/>
  <c r="K19" i="14"/>
  <c r="C19" i="14"/>
  <c r="W44" i="13"/>
  <c r="X44" i="13"/>
  <c r="Y44" i="13"/>
  <c r="Z44" i="13"/>
  <c r="AA44" i="13"/>
  <c r="AB44" i="13"/>
  <c r="AC44" i="13"/>
  <c r="AD44" i="13"/>
  <c r="V44" i="13"/>
  <c r="AE26" i="13"/>
  <c r="AE24" i="13"/>
  <c r="AE22" i="13"/>
  <c r="AE20" i="13"/>
  <c r="AE18" i="13"/>
  <c r="AT40" i="13"/>
  <c r="AU38" i="13"/>
  <c r="AO38" i="13"/>
  <c r="AP36" i="13"/>
  <c r="AD40" i="13"/>
  <c r="AM40" i="13" s="1"/>
  <c r="AV40" i="13" s="1"/>
  <c r="AC40" i="13"/>
  <c r="AB40" i="13"/>
  <c r="AK40" i="13" s="1"/>
  <c r="AA40" i="13"/>
  <c r="Z40" i="13"/>
  <c r="Y40" i="13"/>
  <c r="X40" i="13"/>
  <c r="W40" i="13"/>
  <c r="V40" i="13"/>
  <c r="AE40" i="13" s="1"/>
  <c r="AN40" i="13" s="1"/>
  <c r="AD38" i="13"/>
  <c r="AC38" i="13"/>
  <c r="AL38" i="13" s="1"/>
  <c r="AB38" i="13"/>
  <c r="AA38" i="13"/>
  <c r="Z38" i="13"/>
  <c r="Y38" i="13"/>
  <c r="X38" i="13"/>
  <c r="W38" i="13"/>
  <c r="AF38" i="13" s="1"/>
  <c r="V38" i="13"/>
  <c r="AD36" i="13"/>
  <c r="AM36" i="13" s="1"/>
  <c r="AV36" i="13" s="1"/>
  <c r="AC36" i="13"/>
  <c r="AB36" i="13"/>
  <c r="AA36" i="13"/>
  <c r="Z36" i="13"/>
  <c r="Y36" i="13"/>
  <c r="X36" i="13"/>
  <c r="AG36" i="13" s="1"/>
  <c r="W36" i="13"/>
  <c r="V36" i="13"/>
  <c r="AE36" i="13" s="1"/>
  <c r="AN36" i="13" s="1"/>
  <c r="AD34" i="13"/>
  <c r="AC34" i="13"/>
  <c r="AB34" i="13"/>
  <c r="AA34" i="13"/>
  <c r="Z34" i="13"/>
  <c r="Y34" i="13"/>
  <c r="AH34" i="13" s="1"/>
  <c r="AQ34" i="13" s="1"/>
  <c r="X34" i="13"/>
  <c r="W34" i="13"/>
  <c r="AF34" i="13" s="1"/>
  <c r="AO34" i="13" s="1"/>
  <c r="V34" i="13"/>
  <c r="AD32" i="13"/>
  <c r="AC32" i="13"/>
  <c r="AB32" i="13"/>
  <c r="AA32" i="13"/>
  <c r="AJ32" i="13" s="1"/>
  <c r="AS32" i="13" s="1"/>
  <c r="Z32" i="13"/>
  <c r="Y32" i="13"/>
  <c r="X32" i="13"/>
  <c r="W32" i="13"/>
  <c r="V32" i="13"/>
  <c r="AH26" i="13"/>
  <c r="AM26" i="13"/>
  <c r="AL26" i="13"/>
  <c r="AK26" i="13"/>
  <c r="AJ26" i="13"/>
  <c r="AI26" i="13"/>
  <c r="AG26" i="13"/>
  <c r="AF26" i="13"/>
  <c r="AM24" i="13"/>
  <c r="AL24" i="13"/>
  <c r="AK24" i="13"/>
  <c r="AJ24" i="13"/>
  <c r="AI24" i="13"/>
  <c r="AH24" i="13"/>
  <c r="AG24" i="13"/>
  <c r="AF24" i="13"/>
  <c r="AM22" i="13"/>
  <c r="AL22" i="13"/>
  <c r="AK22" i="13"/>
  <c r="AJ22" i="13"/>
  <c r="AI22" i="13"/>
  <c r="AH22" i="13"/>
  <c r="AG22" i="13"/>
  <c r="AF22" i="13"/>
  <c r="AM20" i="13"/>
  <c r="AL20" i="13"/>
  <c r="AK20" i="13"/>
  <c r="AJ20" i="13"/>
  <c r="AI20" i="13"/>
  <c r="AH20" i="13"/>
  <c r="AG20" i="13"/>
  <c r="AF20" i="13"/>
  <c r="AF18" i="13"/>
  <c r="AG18" i="13"/>
  <c r="AH18" i="13"/>
  <c r="AI18" i="13"/>
  <c r="AJ18" i="13"/>
  <c r="AK18" i="13"/>
  <c r="AL18" i="13"/>
  <c r="AM18" i="13"/>
  <c r="A40" i="13"/>
  <c r="B40" i="13"/>
  <c r="C40" i="13"/>
  <c r="D40" i="13"/>
  <c r="E40" i="13"/>
  <c r="F40" i="13"/>
  <c r="H40" i="13"/>
  <c r="C4" i="11"/>
  <c r="C5" i="11"/>
  <c r="C6" i="11"/>
  <c r="C7" i="11"/>
  <c r="C8" i="11"/>
  <c r="F8" i="11"/>
  <c r="I8" i="11"/>
  <c r="L8" i="11"/>
  <c r="O8" i="11"/>
  <c r="R8" i="11"/>
  <c r="U8" i="11"/>
  <c r="X8" i="11"/>
  <c r="AA8" i="11"/>
  <c r="AA4" i="11"/>
  <c r="AA5" i="11"/>
  <c r="AA6" i="11"/>
  <c r="AA7" i="11"/>
  <c r="AA3" i="11"/>
  <c r="X4" i="11"/>
  <c r="X5" i="11"/>
  <c r="X6" i="11"/>
  <c r="X7" i="11"/>
  <c r="X3" i="11"/>
  <c r="U7" i="11"/>
  <c r="U4" i="11"/>
  <c r="U5" i="11"/>
  <c r="U6" i="11"/>
  <c r="U3" i="11"/>
  <c r="R4" i="11"/>
  <c r="R5" i="11"/>
  <c r="R6" i="11"/>
  <c r="R7" i="11"/>
  <c r="R3" i="11"/>
  <c r="O4" i="11"/>
  <c r="O5" i="11"/>
  <c r="O6" i="11"/>
  <c r="O7" i="11"/>
  <c r="O3" i="11"/>
  <c r="L4" i="11"/>
  <c r="L5" i="11"/>
  <c r="L6" i="11"/>
  <c r="L7" i="11"/>
  <c r="L3" i="11"/>
  <c r="I4" i="11"/>
  <c r="I5" i="11"/>
  <c r="I6" i="11"/>
  <c r="I7" i="11"/>
  <c r="I3" i="11"/>
  <c r="F4" i="11"/>
  <c r="F5" i="11"/>
  <c r="F6" i="11"/>
  <c r="F7" i="11"/>
  <c r="F3" i="11"/>
  <c r="D46" i="10"/>
  <c r="E46" i="10"/>
  <c r="C46" i="10"/>
  <c r="C23" i="9"/>
  <c r="D23" i="9"/>
  <c r="E23" i="9"/>
  <c r="D44" i="8"/>
  <c r="E44" i="8"/>
  <c r="C44" i="8"/>
  <c r="D24" i="7"/>
  <c r="E24" i="7"/>
  <c r="C24" i="7"/>
  <c r="E34" i="6"/>
  <c r="D34" i="6"/>
  <c r="C34" i="6"/>
  <c r="D35" i="5"/>
  <c r="E35" i="5"/>
  <c r="C35" i="5"/>
  <c r="E34" i="4"/>
  <c r="D34" i="4"/>
  <c r="C34" i="4"/>
  <c r="E34" i="3"/>
  <c r="D34" i="3"/>
  <c r="C34" i="3"/>
  <c r="D34" i="1"/>
  <c r="E34" i="1"/>
  <c r="C34" i="1"/>
  <c r="AG4" i="11" l="1"/>
  <c r="AG3" i="11"/>
  <c r="AG5" i="11"/>
  <c r="AG7" i="11"/>
  <c r="AG6" i="11"/>
  <c r="AF11" i="11"/>
  <c r="AF5" i="11"/>
  <c r="AF10" i="11"/>
  <c r="AF4" i="11"/>
  <c r="AF9" i="11"/>
  <c r="AF3" i="11"/>
  <c r="AF7" i="11"/>
  <c r="AF13" i="11"/>
  <c r="AF12" i="11"/>
  <c r="AF6" i="11"/>
  <c r="AE44" i="13"/>
  <c r="AV34" i="13"/>
  <c r="AM34" i="13"/>
  <c r="AJ40" i="13"/>
  <c r="AS40" i="13" s="1"/>
  <c r="AO20" i="13"/>
  <c r="AG32" i="13"/>
  <c r="AP32" i="13" s="1"/>
  <c r="AO22" i="13"/>
  <c r="AO32" i="13"/>
  <c r="AF32" i="13"/>
  <c r="AL40" i="13"/>
  <c r="AU40" i="13" s="1"/>
  <c r="AI32" i="13"/>
  <c r="AR32" i="13" s="1"/>
  <c r="AO26" i="13"/>
  <c r="AL36" i="13"/>
  <c r="AU36" i="13" s="1"/>
  <c r="AH32" i="13"/>
  <c r="AQ32" i="13" s="1"/>
  <c r="AE38" i="13"/>
  <c r="AN38" i="13" s="1"/>
  <c r="AI34" i="13"/>
  <c r="AR34" i="13" s="1"/>
  <c r="AW34" i="13" s="1"/>
  <c r="AH36" i="13"/>
  <c r="AQ36" i="13" s="1"/>
  <c r="AG38" i="13"/>
  <c r="AP38" i="13" s="1"/>
  <c r="AF40" i="13"/>
  <c r="AO40" i="13" s="1"/>
  <c r="AT38" i="13"/>
  <c r="AK38" i="13"/>
  <c r="AP34" i="13"/>
  <c r="AG34" i="13"/>
  <c r="AM38" i="13"/>
  <c r="AV38" i="13" s="1"/>
  <c r="AO24" i="13"/>
  <c r="AK32" i="13"/>
  <c r="AT32" i="13" s="1"/>
  <c r="AJ34" i="13"/>
  <c r="AS34" i="13" s="1"/>
  <c r="AI36" i="13"/>
  <c r="AR36" i="13" s="1"/>
  <c r="AH38" i="13"/>
  <c r="AQ38" i="13" s="1"/>
  <c r="AG40" i="13"/>
  <c r="AP40" i="13" s="1"/>
  <c r="AL32" i="13"/>
  <c r="AU32" i="13" s="1"/>
  <c r="AT34" i="13"/>
  <c r="AK34" i="13"/>
  <c r="AJ36" i="13"/>
  <c r="AS36" i="13" s="1"/>
  <c r="AI38" i="13"/>
  <c r="AR38" i="13" s="1"/>
  <c r="AH40" i="13"/>
  <c r="AQ40" i="13" s="1"/>
  <c r="AN34" i="13"/>
  <c r="AE34" i="13"/>
  <c r="AF36" i="13"/>
  <c r="AO36" i="13" s="1"/>
  <c r="AE32" i="13"/>
  <c r="AN32" i="13" s="1"/>
  <c r="AM32" i="13"/>
  <c r="AV32" i="13" s="1"/>
  <c r="AU34" i="13"/>
  <c r="AL34" i="13"/>
  <c r="AK36" i="13"/>
  <c r="AT36" i="13" s="1"/>
  <c r="AJ38" i="13"/>
  <c r="AS38" i="13" s="1"/>
  <c r="AI40" i="13"/>
  <c r="AR40" i="13" s="1"/>
  <c r="AO18" i="13"/>
  <c r="AN26" i="13"/>
  <c r="AP22" i="13" s="1"/>
  <c r="AN18" i="13"/>
  <c r="AP18" i="13" s="1"/>
  <c r="AN22" i="13"/>
  <c r="AP20" i="13" s="1"/>
  <c r="AN24" i="13"/>
  <c r="AP21" i="13" s="1"/>
  <c r="AN20" i="13"/>
  <c r="AP19" i="13" s="1"/>
  <c r="AC6" i="11"/>
  <c r="AD7" i="11"/>
  <c r="AD8" i="11"/>
  <c r="AG10" i="11"/>
  <c r="AD3" i="11"/>
  <c r="AG14" i="11"/>
  <c r="AC3" i="11"/>
  <c r="AG11" i="11"/>
  <c r="AG12" i="11"/>
  <c r="AC7" i="11"/>
  <c r="AG13" i="11"/>
  <c r="AC5" i="11"/>
  <c r="AC4" i="11"/>
  <c r="AD6" i="11"/>
  <c r="AD5" i="11"/>
  <c r="AD4" i="11"/>
  <c r="AG9" i="11"/>
  <c r="AX36" i="13" l="1"/>
  <c r="AW36" i="13"/>
  <c r="AX32" i="13"/>
  <c r="AW32" i="13"/>
  <c r="AX38" i="13"/>
  <c r="AW38" i="13"/>
  <c r="AX40" i="13"/>
  <c r="AW40" i="13"/>
  <c r="AX34" i="13"/>
  <c r="AA31" i="11"/>
</calcChain>
</file>

<file path=xl/sharedStrings.xml><?xml version="1.0" encoding="utf-8"?>
<sst xmlns="http://schemas.openxmlformats.org/spreadsheetml/2006/main" count="832" uniqueCount="192">
  <si>
    <t>Tempos:</t>
  </si>
  <si>
    <t>Base NB Fit</t>
  </si>
  <si>
    <t>Base NB Pred</t>
  </si>
  <si>
    <t>Base KNN Fit</t>
  </si>
  <si>
    <t>Base KNN Pred</t>
  </si>
  <si>
    <t>Base DT Fit</t>
  </si>
  <si>
    <t>Base DT Pred</t>
  </si>
  <si>
    <t>Base RF Fit</t>
  </si>
  <si>
    <t>Base RF Predict</t>
  </si>
  <si>
    <t>Base GB Fit</t>
  </si>
  <si>
    <t>Base GB Pred</t>
  </si>
  <si>
    <t>Iteration 1</t>
  </si>
  <si>
    <t>AutoSklearn</t>
  </si>
  <si>
    <t>Base Fit</t>
  </si>
  <si>
    <t>Base Predict</t>
  </si>
  <si>
    <t>Criação</t>
  </si>
  <si>
    <t>read csv</t>
  </si>
  <si>
    <t>day</t>
  </si>
  <si>
    <t>month</t>
  </si>
  <si>
    <t>year</t>
  </si>
  <si>
    <t>season</t>
  </si>
  <si>
    <t>weekday</t>
  </si>
  <si>
    <t>holiday</t>
  </si>
  <si>
    <t>save csv</t>
  </si>
  <si>
    <t>Resultados</t>
  </si>
  <si>
    <t>Precision</t>
  </si>
  <si>
    <t>Recall</t>
  </si>
  <si>
    <t>Accuracy</t>
  </si>
  <si>
    <t>AUC</t>
  </si>
  <si>
    <t>F1</t>
  </si>
  <si>
    <t>Base</t>
  </si>
  <si>
    <t>NB</t>
  </si>
  <si>
    <t>KNN</t>
  </si>
  <si>
    <t>DT</t>
  </si>
  <si>
    <t>RF</t>
  </si>
  <si>
    <t>GB</t>
  </si>
  <si>
    <t>Auto-Sklearn</t>
  </si>
  <si>
    <t>nr_months</t>
  </si>
  <si>
    <t>ratio</t>
  </si>
  <si>
    <t>current_risk</t>
  </si>
  <si>
    <t>cases_100k</t>
  </si>
  <si>
    <t>avg_2weeks</t>
  </si>
  <si>
    <t>avg_2w_100k</t>
  </si>
  <si>
    <t>sum_2weeks</t>
  </si>
  <si>
    <t>sum_2w_100k</t>
  </si>
  <si>
    <t>write csv</t>
  </si>
  <si>
    <t>Parameter time:</t>
  </si>
  <si>
    <t>Avg combinations of parameters:</t>
  </si>
  <si>
    <t>Successful</t>
  </si>
  <si>
    <t>Runs</t>
  </si>
  <si>
    <t>Crashed</t>
  </si>
  <si>
    <t>Memory Limit</t>
  </si>
  <si>
    <t>Time Limit</t>
  </si>
  <si>
    <t>dist_center</t>
  </si>
  <si>
    <t>day_period</t>
  </si>
  <si>
    <t>crime_type</t>
  </si>
  <si>
    <t>neighborhood_lat</t>
  </si>
  <si>
    <t>neighborhood_lon</t>
  </si>
  <si>
    <t>district_lat</t>
  </si>
  <si>
    <t>district_lon</t>
  </si>
  <si>
    <t>PM2.5_Mean_week_avg</t>
  </si>
  <si>
    <t>PM2.5_Mean_week_max</t>
  </si>
  <si>
    <t>PM2.5_Mean_week_min</t>
  </si>
  <si>
    <t>PM2.5_Mean_week_std</t>
  </si>
  <si>
    <t>CO_Mean_week_avg</t>
  </si>
  <si>
    <t>CO_Mean_week_max</t>
  </si>
  <si>
    <t>CO_Mean_week_min</t>
  </si>
  <si>
    <t>CO_Mean_week_std</t>
  </si>
  <si>
    <t>NO2_Mean_week_avg</t>
  </si>
  <si>
    <t>NO2_Mean_week_max</t>
  </si>
  <si>
    <t>NO2_Mean_week_min</t>
  </si>
  <si>
    <t>NO2_Mean_week_std</t>
  </si>
  <si>
    <t>O3_Mean_week_avg</t>
  </si>
  <si>
    <t>O3_Mean_week_max</t>
  </si>
  <si>
    <t>O3_Mean_week_min</t>
  </si>
  <si>
    <t>O3_Mean_week_std</t>
  </si>
  <si>
    <t>PM10_Mean_week_avg</t>
  </si>
  <si>
    <t>PM10_Mean_week_max</t>
  </si>
  <si>
    <t>PM10_Mean_week_min</t>
  </si>
  <si>
    <t>PM10_Mean_week_std</t>
  </si>
  <si>
    <t>SO2_Mean_week_avg</t>
  </si>
  <si>
    <t>SO2_Mean_week_max</t>
  </si>
  <si>
    <t>SO2_Mean_week_min</t>
  </si>
  <si>
    <t>SO2_Mean_week_std</t>
  </si>
  <si>
    <t>PM25_safe</t>
  </si>
  <si>
    <t>PM10_safe</t>
  </si>
  <si>
    <t>SO2_safe</t>
  </si>
  <si>
    <t>PP_Mean</t>
  </si>
  <si>
    <t>hour</t>
  </si>
  <si>
    <t>total_production</t>
  </si>
  <si>
    <t>net_energy</t>
  </si>
  <si>
    <t>hour_prod</t>
  </si>
  <si>
    <t>renewable</t>
  </si>
  <si>
    <t>renewable_percentage</t>
  </si>
  <si>
    <t>energy_price</t>
  </si>
  <si>
    <t>country_lat</t>
  </si>
  <si>
    <t>country_lon</t>
  </si>
  <si>
    <t>avg_temperature</t>
  </si>
  <si>
    <t>max_temperature</t>
  </si>
  <si>
    <t>min_temperature</t>
  </si>
  <si>
    <t>std_temperature</t>
  </si>
  <si>
    <t>avg_uncertainty</t>
  </si>
  <si>
    <t>last_year_temp</t>
  </si>
  <si>
    <t>one_year_diff</t>
  </si>
  <si>
    <t>average_diff_pos</t>
  </si>
  <si>
    <t>DT Score</t>
  </si>
  <si>
    <t>RF Score</t>
  </si>
  <si>
    <t>GB Score</t>
  </si>
  <si>
    <t>% Criadas:</t>
  </si>
  <si>
    <t>CAfrica</t>
  </si>
  <si>
    <t>Camerica</t>
  </si>
  <si>
    <t>Casia</t>
  </si>
  <si>
    <t>Ceurope</t>
  </si>
  <si>
    <t>Coceania</t>
  </si>
  <si>
    <t>Crime</t>
  </si>
  <si>
    <t>Aq</t>
  </si>
  <si>
    <t>Energy</t>
  </si>
  <si>
    <t>GCCD</t>
  </si>
  <si>
    <t>original</t>
  </si>
  <si>
    <t>MEDIA</t>
  </si>
  <si>
    <t xml:space="preserve"> </t>
  </si>
  <si>
    <t>Covid AF</t>
  </si>
  <si>
    <t>Covid AM</t>
  </si>
  <si>
    <t>Covid AS</t>
  </si>
  <si>
    <t>Covid EU</t>
  </si>
  <si>
    <t>Covid OC</t>
  </si>
  <si>
    <t>AQ</t>
  </si>
  <si>
    <t>nr records</t>
  </si>
  <si>
    <t>time/records</t>
  </si>
  <si>
    <t>Fit / Pred</t>
  </si>
  <si>
    <t>Fit+Pred/Gen</t>
  </si>
  <si>
    <t>Fit+Pred+Gen/nr records</t>
  </si>
  <si>
    <t>Fit/Pred</t>
  </si>
  <si>
    <t>Fit+Pred/nr records</t>
  </si>
  <si>
    <t>AVG</t>
  </si>
  <si>
    <t>Autosklearn</t>
  </si>
  <si>
    <t>Média Original</t>
  </si>
  <si>
    <t>Média Gen</t>
  </si>
  <si>
    <t>Algebric</t>
  </si>
  <si>
    <t>Aggregation</t>
  </si>
  <si>
    <t>Decomposition</t>
  </si>
  <si>
    <t>Mapping</t>
  </si>
  <si>
    <t>average_diff</t>
  </si>
  <si>
    <t>Generated variables</t>
  </si>
  <si>
    <t>Média DK</t>
  </si>
  <si>
    <t>FIT/PRED</t>
  </si>
  <si>
    <t>DK + Gen</t>
  </si>
  <si>
    <t>original + dk</t>
  </si>
  <si>
    <t>cases_mean_per_country</t>
  </si>
  <si>
    <t>cases_std_per_country</t>
  </si>
  <si>
    <t>cases_median_per_country</t>
  </si>
  <si>
    <t>cases_max_per_country</t>
  </si>
  <si>
    <t>cases_min_per_country</t>
  </si>
  <si>
    <t>deaths_mean_per_country</t>
  </si>
  <si>
    <t>deaths_std_per_country</t>
  </si>
  <si>
    <t>deaths_median_per_country</t>
  </si>
  <si>
    <t>deaths_max_per_country</t>
  </si>
  <si>
    <t>deaths_min_per_country</t>
  </si>
  <si>
    <t>Domain Knowledge</t>
  </si>
  <si>
    <t>DK + Auto Geração</t>
  </si>
  <si>
    <t>current_date_day</t>
  </si>
  <si>
    <t>current_date_month</t>
  </si>
  <si>
    <t>current_date_year</t>
  </si>
  <si>
    <t>current_date_season</t>
  </si>
  <si>
    <t>current_date_weekday</t>
  </si>
  <si>
    <t>temperature_mean_per_city</t>
  </si>
  <si>
    <t>temperature_std_per_city</t>
  </si>
  <si>
    <t>temperature_median_per_city</t>
  </si>
  <si>
    <t>temperature_max_per_city</t>
  </si>
  <si>
    <t>temperature_min_per_city</t>
  </si>
  <si>
    <t>uncertainty_mean_per_city</t>
  </si>
  <si>
    <t>uncertainty_std_per_city</t>
  </si>
  <si>
    <t>uncertainty_median_per_city</t>
  </si>
  <si>
    <t>uncertainty_max_per_city</t>
  </si>
  <si>
    <t>uncertainty_min_per_city</t>
  </si>
  <si>
    <t>temperature_mean_per_country</t>
  </si>
  <si>
    <t>temperature_std_per_country</t>
  </si>
  <si>
    <t>temperature_median_per_country</t>
  </si>
  <si>
    <t>temperature_max_per_country</t>
  </si>
  <si>
    <t>temperature_min_per_country</t>
  </si>
  <si>
    <t>uncertainty_mean_per_country</t>
  </si>
  <si>
    <t>uncertainty_std_per_country</t>
  </si>
  <si>
    <t>uncertainty_median_per_country</t>
  </si>
  <si>
    <t>uncertainty_max_per_country</t>
  </si>
  <si>
    <t>uncertainty_min_per_country</t>
  </si>
  <si>
    <t>DK</t>
  </si>
  <si>
    <t>Gen</t>
  </si>
  <si>
    <t>Média GEN</t>
  </si>
  <si>
    <t>Std Gen</t>
  </si>
  <si>
    <t>Std DK</t>
  </si>
  <si>
    <t>Base SB</t>
  </si>
  <si>
    <t>Média Base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</si>
</sst>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NumberFormat="1"/>
    <xf numFmtId="0" fontId="3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 b="1"/>
              <a:t>AUC</a:t>
            </a:r>
          </a:p>
        </c:rich>
      </c:tx>
      <c:layout>
        <c:manualLayout>
          <c:xMode val="edge"/>
          <c:yMode val="edge"/>
          <c:x val="0.46935238095238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463888888888873E-2"/>
          <c:y val="6.9729166666666662E-2"/>
          <c:w val="0.88821825396825393"/>
          <c:h val="0.78803923611111115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 SB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acc!$AF$3:$AF$7</c:f>
                <c:numCache>
                  <c:formatCode>General</c:formatCode>
                  <c:ptCount val="5"/>
                  <c:pt idx="0">
                    <c:v>9.2644075429268141E-2</c:v>
                  </c:pt>
                  <c:pt idx="1">
                    <c:v>2.1466072067889929E-2</c:v>
                  </c:pt>
                  <c:pt idx="2">
                    <c:v>9.1361761402249247E-2</c:v>
                  </c:pt>
                  <c:pt idx="3">
                    <c:v>3.3899565930927564E-2</c:v>
                  </c:pt>
                  <c:pt idx="4">
                    <c:v>2.7934375384889926E-2</c:v>
                  </c:pt>
                </c:numCache>
              </c:numRef>
            </c:plus>
            <c:minus>
              <c:numRef>
                <c:f>acc!$AF$3:$AF$7</c:f>
                <c:numCache>
                  <c:formatCode>General</c:formatCode>
                  <c:ptCount val="5"/>
                  <c:pt idx="0">
                    <c:v>9.2644075429268141E-2</c:v>
                  </c:pt>
                  <c:pt idx="1">
                    <c:v>2.1466072067889929E-2</c:v>
                  </c:pt>
                  <c:pt idx="2">
                    <c:v>9.1361761402249247E-2</c:v>
                  </c:pt>
                  <c:pt idx="3">
                    <c:v>3.3899565930927564E-2</c:v>
                  </c:pt>
                  <c:pt idx="4">
                    <c:v>2.7934375384889926E-2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acc!$AC$3:$AC$8</c:f>
              <c:numCache>
                <c:formatCode>General</c:formatCode>
                <c:ptCount val="6"/>
                <c:pt idx="0">
                  <c:v>0.6972332893507277</c:v>
                </c:pt>
                <c:pt idx="1">
                  <c:v>0.93345750144527273</c:v>
                </c:pt>
                <c:pt idx="2">
                  <c:v>0.91646958732416317</c:v>
                </c:pt>
                <c:pt idx="3">
                  <c:v>0.94459649933685774</c:v>
                </c:pt>
                <c:pt idx="4">
                  <c:v>0.95086644568210177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A83-A84A-A6914C8972BE}"/>
            </c:ext>
          </c:extLst>
        </c:ser>
        <c:ser>
          <c:idx val="1"/>
          <c:order val="1"/>
          <c:tx>
            <c:v>DK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2-4A83-A84A-A6914C8972BE}"/>
              </c:ext>
            </c:extLst>
          </c:dPt>
          <c:errBars>
            <c:errBarType val="both"/>
            <c:errValType val="cust"/>
            <c:noEndCap val="0"/>
            <c:plus>
              <c:numRef>
                <c:f>acc!$AG$3:$AG$7</c:f>
                <c:numCache>
                  <c:formatCode>General</c:formatCode>
                  <c:ptCount val="5"/>
                  <c:pt idx="0">
                    <c:v>0.13731327806879037</c:v>
                  </c:pt>
                  <c:pt idx="1">
                    <c:v>4.3256988932769809E-2</c:v>
                  </c:pt>
                  <c:pt idx="2">
                    <c:v>4.9033038901691237E-2</c:v>
                  </c:pt>
                  <c:pt idx="3">
                    <c:v>3.7490229393520307E-2</c:v>
                  </c:pt>
                  <c:pt idx="4">
                    <c:v>2.5906137043956962E-2</c:v>
                  </c:pt>
                </c:numCache>
              </c:numRef>
            </c:plus>
            <c:minus>
              <c:numRef>
                <c:f>acc!$AG$3:$AG$7</c:f>
                <c:numCache>
                  <c:formatCode>General</c:formatCode>
                  <c:ptCount val="5"/>
                  <c:pt idx="0">
                    <c:v>0.13731327806879037</c:v>
                  </c:pt>
                  <c:pt idx="1">
                    <c:v>4.3256988932769809E-2</c:v>
                  </c:pt>
                  <c:pt idx="2">
                    <c:v>4.9033038901691237E-2</c:v>
                  </c:pt>
                  <c:pt idx="3">
                    <c:v>3.7490229393520307E-2</c:v>
                  </c:pt>
                  <c:pt idx="4">
                    <c:v>2.5906137043956962E-2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acc!$AD$3:$AD$8</c:f>
              <c:numCache>
                <c:formatCode>General</c:formatCode>
                <c:ptCount val="6"/>
                <c:pt idx="0">
                  <c:v>0.67335424813832312</c:v>
                </c:pt>
                <c:pt idx="1">
                  <c:v>0.92502266223618235</c:v>
                </c:pt>
                <c:pt idx="2">
                  <c:v>0.94280877361309401</c:v>
                </c:pt>
                <c:pt idx="3">
                  <c:v>0.95438753291363987</c:v>
                </c:pt>
                <c:pt idx="4">
                  <c:v>0.96919927146751617</c:v>
                </c:pt>
                <c:pt idx="5">
                  <c:v>0.92438026431172104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A83-A84A-A6914C8972BE}"/>
            </c:ext>
          </c:extLst>
        </c:ser>
        <c:ser>
          <c:idx val="2"/>
          <c:order val="2"/>
          <c:tx>
            <c:v>DK + Autogen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acc!$AH$3:$AH$7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</c:numRef>
            </c:plus>
            <c:minus>
              <c:numRef>
                <c:f>acc!$AH$3:$AH$7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acc!$AE$3:$AE$8</c:f>
              <c:numCache>
                <c:formatCode>General</c:formatCode>
                <c:ptCount val="6"/>
                <c:pt idx="0">
                  <c:v>0.81628069901766231</c:v>
                </c:pt>
                <c:pt idx="1">
                  <c:v>0.94390130786764481</c:v>
                </c:pt>
                <c:pt idx="2">
                  <c:v>0.95425951514663865</c:v>
                </c:pt>
                <c:pt idx="3">
                  <c:v>0.97042079485079447</c:v>
                </c:pt>
                <c:pt idx="4">
                  <c:v>0.97766541484728209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9-49D5-8053-E6AB1484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26342367"/>
        <c:axId val="26334463"/>
      </c:barChart>
      <c:catAx>
        <c:axId val="263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4463"/>
        <c:crosses val="autoZero"/>
        <c:auto val="1"/>
        <c:lblAlgn val="ctr"/>
        <c:lblOffset val="100"/>
        <c:noMultiLvlLbl val="0"/>
      </c:catAx>
      <c:valAx>
        <c:axId val="263344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0396825396822"/>
          <c:y val="0.93927777777777777"/>
          <c:w val="0.53928630952380952"/>
          <c:h val="6.0722222222222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acc!$AA$22:$AA$30</c:f>
              <c:numCache>
                <c:formatCode>General</c:formatCode>
                <c:ptCount val="9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0.65</c:v>
                </c:pt>
                <c:pt idx="6">
                  <c:v>0.95</c:v>
                </c:pt>
                <c:pt idx="7">
                  <c:v>0.85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4-4EC7-A25B-A6A7F6DE25EF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acc!$AA$31:$AA$39</c:f>
              <c:numCache>
                <c:formatCode>General</c:formatCode>
                <c:ptCount val="9"/>
                <c:pt idx="0">
                  <c:v>7.999999999999996E-2</c:v>
                </c:pt>
                <c:pt idx="1">
                  <c:v>4.0000000000000036E-2</c:v>
                </c:pt>
                <c:pt idx="2">
                  <c:v>3.0000000000000027E-2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5.0000000000000044E-2</c:v>
                </c:pt>
                <c:pt idx="7">
                  <c:v>0.15000000000000002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4-4EC7-A25B-A6A7F6DE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acc!$AB$22:$AB$30</c:f>
              <c:numCache>
                <c:formatCode>General</c:formatCode>
                <c:ptCount val="9"/>
                <c:pt idx="0">
                  <c:v>0.82</c:v>
                </c:pt>
                <c:pt idx="1">
                  <c:v>0.95</c:v>
                </c:pt>
                <c:pt idx="2">
                  <c:v>0.87</c:v>
                </c:pt>
                <c:pt idx="3">
                  <c:v>0.94</c:v>
                </c:pt>
                <c:pt idx="4">
                  <c:v>0.91</c:v>
                </c:pt>
                <c:pt idx="5">
                  <c:v>0.64</c:v>
                </c:pt>
                <c:pt idx="6">
                  <c:v>0.25</c:v>
                </c:pt>
                <c:pt idx="7">
                  <c:v>0.74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CB-A0AE-31B0185241CD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acc!$AB$31:$AB$39</c:f>
              <c:numCache>
                <c:formatCode>General</c:formatCode>
                <c:ptCount val="9"/>
                <c:pt idx="0">
                  <c:v>0.16</c:v>
                </c:pt>
                <c:pt idx="1">
                  <c:v>5.0000000000000044E-2</c:v>
                </c:pt>
                <c:pt idx="2">
                  <c:v>0.13</c:v>
                </c:pt>
                <c:pt idx="3">
                  <c:v>6.0000000000000053E-2</c:v>
                </c:pt>
                <c:pt idx="4">
                  <c:v>8.9999999999999969E-2</c:v>
                </c:pt>
                <c:pt idx="5">
                  <c:v>0.36</c:v>
                </c:pt>
                <c:pt idx="6">
                  <c:v>0.75</c:v>
                </c:pt>
                <c:pt idx="7">
                  <c:v>0.26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CB-A0AE-31B01852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acc!$AC$22:$AC$30</c:f>
              <c:numCache>
                <c:formatCode>General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0.6</c:v>
                </c:pt>
                <c:pt idx="6">
                  <c:v>0.95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483C-9EE9-0FBEF0112FAC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acc!$AC$31:$AC$39</c:f>
              <c:numCache>
                <c:formatCode>General</c:formatCode>
                <c:ptCount val="9"/>
                <c:pt idx="0">
                  <c:v>4.0000000000000036E-2</c:v>
                </c:pt>
                <c:pt idx="1">
                  <c:v>4.0000000000000036E-2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0</c:v>
                </c:pt>
                <c:pt idx="5">
                  <c:v>0.4</c:v>
                </c:pt>
                <c:pt idx="6">
                  <c:v>5.0000000000000044E-2</c:v>
                </c:pt>
                <c:pt idx="7">
                  <c:v>0.19999999999999996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5-483C-9EE9-0FBEF011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722222222222"/>
          <c:y val="2.5457321414766924E-2"/>
          <c:w val="0.87049027777777799"/>
          <c:h val="0.82996458333333334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7C7-8DA8-EC1EA483B795}"/>
            </c:ext>
          </c:extLst>
        </c:ser>
        <c:ser>
          <c:idx val="3"/>
          <c:order val="1"/>
          <c:tx>
            <c:v>Baseline SB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(time!$AX$59,time!$AX$61,time!$AX$63,time!$AX$65,time!$AX$67)</c:f>
                <c:numCache>
                  <c:formatCode>General</c:formatCode>
                  <c:ptCount val="5"/>
                  <c:pt idx="0">
                    <c:v>4.9737107112325598E-7</c:v>
                  </c:pt>
                  <c:pt idx="1">
                    <c:v>1.0999892488115082E-2</c:v>
                  </c:pt>
                  <c:pt idx="2">
                    <c:v>4.3014193801374063E-5</c:v>
                  </c:pt>
                  <c:pt idx="3">
                    <c:v>1.8103684926420124E-3</c:v>
                  </c:pt>
                  <c:pt idx="4">
                    <c:v>1.3965918751189469E-2</c:v>
                  </c:pt>
                </c:numCache>
              </c:numRef>
            </c:plus>
            <c:minus>
              <c:numRef>
                <c:f>(time!$AX$59,time!$AX$61,time!$AX$63,time!$AX$65,time!$AX$67)</c:f>
                <c:numCache>
                  <c:formatCode>General</c:formatCode>
                  <c:ptCount val="5"/>
                  <c:pt idx="0">
                    <c:v>4.9737107112325598E-7</c:v>
                  </c:pt>
                  <c:pt idx="1">
                    <c:v>1.0999892488115082E-2</c:v>
                  </c:pt>
                  <c:pt idx="2">
                    <c:v>4.3014193801374063E-5</c:v>
                  </c:pt>
                  <c:pt idx="3">
                    <c:v>1.8103684926420124E-3</c:v>
                  </c:pt>
                  <c:pt idx="4">
                    <c:v>1.3965918751189469E-2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time!$AS$18:$AS$22</c:f>
              <c:numCache>
                <c:formatCode>General</c:formatCode>
                <c:ptCount val="5"/>
                <c:pt idx="0">
                  <c:v>5.8756265159529109E-7</c:v>
                </c:pt>
                <c:pt idx="1">
                  <c:v>2.6753930307720857E-3</c:v>
                </c:pt>
                <c:pt idx="2">
                  <c:v>6.6883850497856878E-5</c:v>
                </c:pt>
                <c:pt idx="3">
                  <c:v>1.9960159574065194E-3</c:v>
                </c:pt>
                <c:pt idx="4">
                  <c:v>7.5537148673064103E-3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1-44A8-B60E-78DD197BDF7F}"/>
            </c:ext>
          </c:extLst>
        </c:ser>
        <c:ser>
          <c:idx val="1"/>
          <c:order val="2"/>
          <c:tx>
            <c:v>DK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7-47C7-8DA8-EC1EA483B795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plus>
            <c:min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time!$AQ$18:$AQ$23</c:f>
              <c:numCache>
                <c:formatCode>General</c:formatCode>
                <c:ptCount val="6"/>
                <c:pt idx="0">
                  <c:v>2.9494032021923147E-2</c:v>
                </c:pt>
                <c:pt idx="1">
                  <c:v>4.7556259038372489E-2</c:v>
                </c:pt>
                <c:pt idx="2">
                  <c:v>3.0476811908955126E-2</c:v>
                </c:pt>
                <c:pt idx="3">
                  <c:v>3.9496332350635863E-2</c:v>
                </c:pt>
                <c:pt idx="4">
                  <c:v>4.506259304297737E-2</c:v>
                </c:pt>
                <c:pt idx="5">
                  <c:v>0.29367103180143683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7-47C7-8DA8-EC1EA483B795}"/>
            </c:ext>
          </c:extLst>
        </c:ser>
        <c:ser>
          <c:idx val="2"/>
          <c:order val="3"/>
          <c:tx>
            <c:v>DK + Autogen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plus>
            <c:min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time!$AR$18:$AR$23</c:f>
              <c:numCache>
                <c:formatCode>General</c:formatCode>
                <c:ptCount val="6"/>
                <c:pt idx="0">
                  <c:v>5.3078853629163286E-2</c:v>
                </c:pt>
                <c:pt idx="1">
                  <c:v>6.2472636259195982E-2</c:v>
                </c:pt>
                <c:pt idx="2">
                  <c:v>5.3273450720705856E-2</c:v>
                </c:pt>
                <c:pt idx="3">
                  <c:v>5.5267159053594882E-2</c:v>
                </c:pt>
                <c:pt idx="4">
                  <c:v>5.596417267130871E-2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BA3-BC3A-8D5AC4F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0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388555305525953"/>
          <c:w val="0.88216428571428573"/>
          <c:h val="6.11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823690623607426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time!$L$82:$T$82</c:f>
              <c:numCache>
                <c:formatCode>General</c:formatCode>
                <c:ptCount val="9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  <c:pt idx="5">
                  <c:v>5.5236627491637492E-4</c:v>
                </c:pt>
                <c:pt idx="6">
                  <c:v>5.0394326814835971E-4</c:v>
                </c:pt>
                <c:pt idx="7">
                  <c:v>5.6794434198575441E-4</c:v>
                </c:pt>
                <c:pt idx="8">
                  <c:v>4.5914242293512757E-4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A25-A1E9-F4D98F96B954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time!$L$83:$T$83</c:f>
              <c:numCache>
                <c:formatCode>General</c:formatCode>
                <c:ptCount val="9"/>
                <c:pt idx="0">
                  <c:v>3.760718790516824E-3</c:v>
                </c:pt>
                <c:pt idx="1">
                  <c:v>3.4411184142220381E-3</c:v>
                </c:pt>
                <c:pt idx="2">
                  <c:v>3.7704033444098885E-3</c:v>
                </c:pt>
                <c:pt idx="3">
                  <c:v>4.8047806758662248E-3</c:v>
                </c:pt>
                <c:pt idx="4">
                  <c:v>2.8078204629236347E-3</c:v>
                </c:pt>
                <c:pt idx="5">
                  <c:v>3.9010794589915197E-3</c:v>
                </c:pt>
                <c:pt idx="6">
                  <c:v>1.6632034938973215E-3</c:v>
                </c:pt>
                <c:pt idx="7">
                  <c:v>1.5870326026488406E-2</c:v>
                </c:pt>
                <c:pt idx="8">
                  <c:v>3.5886889394489709E-3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A25-A1E9-F4D98F96B954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time!$L$84:$T$84</c:f>
              <c:numCache>
                <c:formatCode>General</c:formatCode>
                <c:ptCount val="9"/>
                <c:pt idx="0">
                  <c:v>1.0015351919856589E-3</c:v>
                </c:pt>
                <c:pt idx="1">
                  <c:v>6.6753900167278656E-4</c:v>
                </c:pt>
                <c:pt idx="2">
                  <c:v>9.5850080053989884E-4</c:v>
                </c:pt>
                <c:pt idx="3">
                  <c:v>1.0445110800959628E-3</c:v>
                </c:pt>
                <c:pt idx="4">
                  <c:v>1.005872716095409E-3</c:v>
                </c:pt>
                <c:pt idx="5">
                  <c:v>6.7941391280195655E-4</c:v>
                </c:pt>
                <c:pt idx="6">
                  <c:v>9.0296328074633027E-4</c:v>
                </c:pt>
                <c:pt idx="7">
                  <c:v>8.6948396966994351E-4</c:v>
                </c:pt>
                <c:pt idx="8">
                  <c:v>1.3118328859407081E-4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8-4A25-A1E9-F4D98F96B954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time!$L$85:$T$85</c:f>
              <c:numCache>
                <c:formatCode>General</c:formatCode>
                <c:ptCount val="9"/>
                <c:pt idx="0">
                  <c:v>8.7597132462755142E-4</c:v>
                </c:pt>
                <c:pt idx="1">
                  <c:v>5.897079895228652E-4</c:v>
                </c:pt>
                <c:pt idx="2">
                  <c:v>7.6915104599283891E-4</c:v>
                </c:pt>
                <c:pt idx="3">
                  <c:v>1.1044099849181507E-3</c:v>
                </c:pt>
                <c:pt idx="4">
                  <c:v>8.3723068414717468E-4</c:v>
                </c:pt>
                <c:pt idx="5">
                  <c:v>7.1776785977780355E-4</c:v>
                </c:pt>
                <c:pt idx="6">
                  <c:v>7.6869263732293647E-4</c:v>
                </c:pt>
                <c:pt idx="7">
                  <c:v>7.9040455594708685E-4</c:v>
                </c:pt>
                <c:pt idx="8">
                  <c:v>1.3057462868713715E-4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8-4A25-A1E9-F4D98F96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8039359458309"/>
          <c:y val="0.92960562843415229"/>
          <c:w val="0.61783903176456745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9392697634680465E-2"/>
          <c:w val="0.88927264662484518"/>
          <c:h val="0.823690623607426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time!$X$82:$AF$82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816-B1E7-C41920BA6FBC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time!$X$83:$AF$83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24</c:v>
                </c:pt>
                <c:pt idx="7">
                  <c:v>1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816-B1E7-C41920BA6FBC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time!$X$84:$AF$84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3-4816-B1E7-C41920BA6FBC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time!$X$85:$AF$85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3-4816-B1E7-C41920BA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6789687604667"/>
          <c:y val="0.93835956124185915"/>
          <c:w val="0.61783903176456745"/>
          <c:h val="6.164043875814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964285714286"/>
          <c:y val="3.5448134710016753E-2"/>
          <c:w val="0.86810972222222227"/>
          <c:h val="0.82556006944444449"/>
        </c:manualLayout>
      </c:layout>
      <c:lineChart>
        <c:grouping val="standard"/>
        <c:varyColors val="0"/>
        <c:ser>
          <c:idx val="0"/>
          <c:order val="0"/>
          <c:tx>
            <c:strRef>
              <c:f>scale!$B$19</c:f>
              <c:strCache>
                <c:ptCount val="1"/>
                <c:pt idx="0">
                  <c:v>Generated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scale!$C$19:$L$19</c:f>
              <c:numCache>
                <c:formatCode>General</c:formatCode>
                <c:ptCount val="10"/>
                <c:pt idx="0">
                  <c:v>227.68023844299984</c:v>
                </c:pt>
                <c:pt idx="1">
                  <c:v>585.48772731099825</c:v>
                </c:pt>
                <c:pt idx="2">
                  <c:v>1031.1335524509952</c:v>
                </c:pt>
                <c:pt idx="3">
                  <c:v>1644.2489948799962</c:v>
                </c:pt>
                <c:pt idx="4">
                  <c:v>2407.0306203529972</c:v>
                </c:pt>
                <c:pt idx="5">
                  <c:v>3681.6766467609991</c:v>
                </c:pt>
                <c:pt idx="6">
                  <c:v>4843.2133876599928</c:v>
                </c:pt>
                <c:pt idx="7">
                  <c:v>6152.9948323140143</c:v>
                </c:pt>
                <c:pt idx="8">
                  <c:v>7600.4517010570016</c:v>
                </c:pt>
                <c:pt idx="9">
                  <c:v>8959.5686817290043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0AB-88AB-54206B38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Dataset</a:t>
                </a:r>
                <a:r>
                  <a:rPr lang="pt-PT" sz="1100" baseline="0"/>
                  <a:t> Sample Size (%)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0.37819960317460316"/>
              <c:y val="0.92754826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10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609126984127"/>
          <c:y val="3.5448134710016753E-2"/>
          <c:w val="0.8738878968253968"/>
          <c:h val="0.82806041666666663"/>
        </c:manualLayout>
      </c:layout>
      <c:lineChart>
        <c:grouping val="standard"/>
        <c:varyColors val="0"/>
        <c:ser>
          <c:idx val="0"/>
          <c:order val="0"/>
          <c:tx>
            <c:strRef>
              <c:f>scale!$B$21</c:f>
              <c:strCache>
                <c:ptCount val="1"/>
                <c:pt idx="0">
                  <c:v>Algebric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scale!$C$21:$L$21</c:f>
              <c:numCache>
                <c:formatCode>General</c:formatCode>
                <c:ptCount val="10"/>
                <c:pt idx="0">
                  <c:v>10.881363921999981</c:v>
                </c:pt>
                <c:pt idx="1">
                  <c:v>19.493951771999939</c:v>
                </c:pt>
                <c:pt idx="2">
                  <c:v>29.072175478000098</c:v>
                </c:pt>
                <c:pt idx="3">
                  <c:v>39.125408952000598</c:v>
                </c:pt>
                <c:pt idx="4">
                  <c:v>48.640828792998803</c:v>
                </c:pt>
                <c:pt idx="5">
                  <c:v>64.273549541998193</c:v>
                </c:pt>
                <c:pt idx="6">
                  <c:v>74.482776886998096</c:v>
                </c:pt>
                <c:pt idx="7">
                  <c:v>84.845932629003002</c:v>
                </c:pt>
                <c:pt idx="8">
                  <c:v>96.154690821000102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851-A7DC-3B0CA82616DA}"/>
            </c:ext>
          </c:extLst>
        </c:ser>
        <c:ser>
          <c:idx val="1"/>
          <c:order val="1"/>
          <c:tx>
            <c:strRef>
              <c:f>scale!$B$22</c:f>
              <c:strCache>
                <c:ptCount val="1"/>
                <c:pt idx="0">
                  <c:v>Aggregation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scale!$C$22:$L$22</c:f>
              <c:numCache>
                <c:formatCode>General</c:formatCode>
                <c:ptCount val="10"/>
                <c:pt idx="0">
                  <c:v>187.9698014289996</c:v>
                </c:pt>
                <c:pt idx="1">
                  <c:v>512.63394590199925</c:v>
                </c:pt>
                <c:pt idx="2">
                  <c:v>927.60796507999612</c:v>
                </c:pt>
                <c:pt idx="3">
                  <c:v>1506.2129467329951</c:v>
                </c:pt>
                <c:pt idx="4">
                  <c:v>2234.7580221429971</c:v>
                </c:pt>
                <c:pt idx="5">
                  <c:v>3453.8775443119921</c:v>
                </c:pt>
                <c:pt idx="6">
                  <c:v>4579.2260428279933</c:v>
                </c:pt>
                <c:pt idx="7">
                  <c:v>5850.5200801070005</c:v>
                </c:pt>
                <c:pt idx="8">
                  <c:v>7262.1379740670054</c:v>
                </c:pt>
                <c:pt idx="9">
                  <c:v>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851-A7DC-3B0CA82616DA}"/>
            </c:ext>
          </c:extLst>
        </c:ser>
        <c:ser>
          <c:idx val="2"/>
          <c:order val="2"/>
          <c:tx>
            <c:strRef>
              <c:f>scale!$B$23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scale!$C$23:$L$23</c:f>
              <c:numCache>
                <c:formatCode>General</c:formatCode>
                <c:ptCount val="10"/>
                <c:pt idx="0">
                  <c:v>17.3778797740001</c:v>
                </c:pt>
                <c:pt idx="1">
                  <c:v>31.847125737999701</c:v>
                </c:pt>
                <c:pt idx="2">
                  <c:v>43.760860196999403</c:v>
                </c:pt>
                <c:pt idx="3">
                  <c:v>58.104575396999607</c:v>
                </c:pt>
                <c:pt idx="4">
                  <c:v>72.352313141000991</c:v>
                </c:pt>
                <c:pt idx="5">
                  <c:v>96.203399129004396</c:v>
                </c:pt>
                <c:pt idx="6">
                  <c:v>111.34323197600301</c:v>
                </c:pt>
                <c:pt idx="7">
                  <c:v>127.3034785520066</c:v>
                </c:pt>
                <c:pt idx="8">
                  <c:v>141.15394532999181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851-A7DC-3B0CA82616DA}"/>
            </c:ext>
          </c:extLst>
        </c:ser>
        <c:ser>
          <c:idx val="3"/>
          <c:order val="3"/>
          <c:tx>
            <c:v>Mapping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scale!$C$24:$L$24</c:f>
              <c:numCache>
                <c:formatCode>General</c:formatCode>
                <c:ptCount val="10"/>
                <c:pt idx="0">
                  <c:v>5.7984958849999604</c:v>
                </c:pt>
                <c:pt idx="1">
                  <c:v>11.244701604999999</c:v>
                </c:pt>
                <c:pt idx="2">
                  <c:v>15.354224394999999</c:v>
                </c:pt>
                <c:pt idx="3">
                  <c:v>20.375877747000199</c:v>
                </c:pt>
                <c:pt idx="4">
                  <c:v>25.517399577000099</c:v>
                </c:pt>
                <c:pt idx="5">
                  <c:v>33.789102947000998</c:v>
                </c:pt>
                <c:pt idx="6">
                  <c:v>39.3016330200007</c:v>
                </c:pt>
                <c:pt idx="7">
                  <c:v>45.420335029000803</c:v>
                </c:pt>
                <c:pt idx="8">
                  <c:v>50.447417670999101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851-A7DC-3B0CA826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Dataset</a:t>
                </a:r>
                <a:r>
                  <a:rPr lang="pt-PT" sz="1100" baseline="0"/>
                  <a:t> Sample Size (%)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0.37912341269841271"/>
              <c:y val="0.923190625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10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8849206349206"/>
          <c:y val="2.7856944444444445E-2"/>
          <c:w val="0.27058908730158732"/>
          <c:h val="0.31509444444444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29767</xdr:colOff>
      <xdr:row>15</xdr:row>
      <xdr:rowOff>47625</xdr:rowOff>
    </xdr:from>
    <xdr:to>
      <xdr:col>21</xdr:col>
      <xdr:colOff>307267</xdr:colOff>
      <xdr:row>30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CE7E-A5DB-467F-9141-77F66F7A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577453</xdr:colOff>
      <xdr:row>4</xdr:row>
      <xdr:rowOff>39291</xdr:rowOff>
    </xdr:from>
    <xdr:to>
      <xdr:col>41</xdr:col>
      <xdr:colOff>291703</xdr:colOff>
      <xdr:row>18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B83E7-1324-48A7-AE3F-1031D823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19</xdr:row>
      <xdr:rowOff>71438</xdr:rowOff>
    </xdr:from>
    <xdr:to>
      <xdr:col>41</xdr:col>
      <xdr:colOff>321469</xdr:colOff>
      <xdr:row>33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20ED9-B99A-47FE-8D69-2172A77F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23813</xdr:colOff>
      <xdr:row>34</xdr:row>
      <xdr:rowOff>47625</xdr:rowOff>
    </xdr:from>
    <xdr:to>
      <xdr:col>41</xdr:col>
      <xdr:colOff>345282</xdr:colOff>
      <xdr:row>48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C30E6-6E1C-40B8-8CDC-C22E0F460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488256</xdr:colOff>
      <xdr:row>0</xdr:row>
      <xdr:rowOff>44825</xdr:rowOff>
    </xdr:from>
    <xdr:to>
      <xdr:col>41</xdr:col>
      <xdr:colOff>1034697</xdr:colOff>
      <xdr:row>15</xdr:row>
      <xdr:rowOff>67325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ADC4-5186-403D-9B20-0A32162B49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72487</xdr:colOff>
      <xdr:row>86</xdr:row>
      <xdr:rowOff>100852</xdr:rowOff>
    </xdr:from>
    <xdr:to>
      <xdr:col>18</xdr:col>
      <xdr:colOff>358588</xdr:colOff>
      <xdr:row>101</xdr:row>
      <xdr:rowOff>144905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BDE7-6797-43F3-87EA-C9CBB198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402712</xdr:colOff>
      <xdr:row>86</xdr:row>
      <xdr:rowOff>62332</xdr:rowOff>
    </xdr:from>
    <xdr:to>
      <xdr:col>27</xdr:col>
      <xdr:colOff>481853</xdr:colOff>
      <xdr:row>101</xdr:row>
      <xdr:rowOff>106385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800AB-90DE-4215-880D-2A8DB66FD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71438</xdr:rowOff>
    </xdr:from>
    <xdr:to>
      <xdr:col>22</xdr:col>
      <xdr:colOff>515625</xdr:colOff>
      <xdr:row>16</xdr:row>
      <xdr:rowOff>93938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7A79-B909-4DC0-AD0A-102A9217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18</xdr:row>
      <xdr:rowOff>166685</xdr:rowOff>
    </xdr:from>
    <xdr:to>
      <xdr:col>22</xdr:col>
      <xdr:colOff>539437</xdr:colOff>
      <xdr:row>33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1124-F2A6-4956-B95D-225C91E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zoomScale="85" zoomScaleNormal="85" workbookViewId="0">
      <selection activeCell="B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5.31570000021019E-3</v>
      </c>
      <c r="C2" s="1">
        <v>7.4370000220369504E-4</v>
      </c>
      <c r="D2" s="1">
        <v>2.59667999998782E-2</v>
      </c>
      <c r="E2" s="1">
        <v>0.15525820000038901</v>
      </c>
      <c r="F2" s="1">
        <v>1.02463000002899E-2</v>
      </c>
      <c r="G2" s="1">
        <v>2.9449999783537302E-4</v>
      </c>
      <c r="H2" s="1">
        <v>0.12429319999864601</v>
      </c>
      <c r="I2" s="1">
        <v>1.24556000009761E-2</v>
      </c>
      <c r="J2" s="1">
        <v>6.1009999997622799E-2</v>
      </c>
      <c r="K2" s="1">
        <v>9.3919999926583798E-4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4.3875579999985304</v>
      </c>
      <c r="G3" s="1">
        <v>0.76758999999947197</v>
      </c>
      <c r="I3" s="1">
        <v>24.030215499998999</v>
      </c>
      <c r="K3" s="1">
        <v>83.215928099998493</v>
      </c>
    </row>
    <row r="4" spans="1:31" x14ac:dyDescent="0.25">
      <c r="B4" s="1">
        <f>SUM(B2,B3)</f>
        <v>5.31570000021019E-3</v>
      </c>
      <c r="C4" s="1">
        <f t="shared" ref="C4:K4" si="0">SUM(C2,C3)</f>
        <v>7.4370000220369504E-4</v>
      </c>
      <c r="D4" s="1">
        <f t="shared" si="0"/>
        <v>2.59667999998782E-2</v>
      </c>
      <c r="E4" s="1">
        <f t="shared" si="0"/>
        <v>4.5428161999989189</v>
      </c>
      <c r="F4" s="1">
        <f t="shared" si="0"/>
        <v>1.02463000002899E-2</v>
      </c>
      <c r="G4" s="1">
        <f t="shared" si="0"/>
        <v>0.76788449999730735</v>
      </c>
      <c r="H4" s="1">
        <f t="shared" si="0"/>
        <v>0.12429319999864601</v>
      </c>
      <c r="I4" s="1">
        <f t="shared" si="0"/>
        <v>24.042671099999975</v>
      </c>
      <c r="J4" s="1">
        <f t="shared" si="0"/>
        <v>6.1009999997622799E-2</v>
      </c>
      <c r="K4" s="1">
        <f t="shared" si="0"/>
        <v>83.216867299997759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3599.05169629699</v>
      </c>
      <c r="C7" s="1">
        <v>5.3674326649997903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1.83460999978706E-2</v>
      </c>
      <c r="D9" s="5"/>
    </row>
    <row r="10" spans="1:31" x14ac:dyDescent="0.25">
      <c r="A10" s="1" t="s">
        <v>17</v>
      </c>
      <c r="B10" s="1">
        <v>17.414748699986301</v>
      </c>
      <c r="C10" s="1">
        <v>0.02</v>
      </c>
    </row>
    <row r="11" spans="1:31" x14ac:dyDescent="0.25">
      <c r="A11" s="1" t="s">
        <v>18</v>
      </c>
      <c r="B11" s="1">
        <v>13.3693462000228</v>
      </c>
    </row>
    <row r="12" spans="1:31" x14ac:dyDescent="0.25">
      <c r="A12" s="1" t="s">
        <v>19</v>
      </c>
      <c r="B12" s="1">
        <v>13.401634700014201</v>
      </c>
    </row>
    <row r="13" spans="1:31" x14ac:dyDescent="0.25">
      <c r="A13" s="1" t="s">
        <v>20</v>
      </c>
      <c r="B13" s="1">
        <v>15.056606399943099</v>
      </c>
    </row>
    <row r="14" spans="1:31" x14ac:dyDescent="0.25">
      <c r="A14" s="1" t="s">
        <v>21</v>
      </c>
      <c r="B14" s="1">
        <v>14.1140643999679</v>
      </c>
    </row>
    <row r="15" spans="1:31" x14ac:dyDescent="0.25">
      <c r="A15" s="1" t="s">
        <v>148</v>
      </c>
      <c r="B15" s="1">
        <v>54.858313200064003</v>
      </c>
      <c r="C15" s="1">
        <v>0.05</v>
      </c>
    </row>
    <row r="16" spans="1:31" x14ac:dyDescent="0.25">
      <c r="A16" s="1" t="s">
        <v>149</v>
      </c>
      <c r="B16" s="1">
        <v>51.904737300006602</v>
      </c>
      <c r="C16" s="1">
        <v>0.05</v>
      </c>
      <c r="D16" s="1">
        <v>7.4999999999999997E-2</v>
      </c>
    </row>
    <row r="17" spans="1:4" x14ac:dyDescent="0.25">
      <c r="A17" s="1" t="s">
        <v>150</v>
      </c>
      <c r="B17" s="1">
        <v>47.142183099989701</v>
      </c>
      <c r="D17" s="1">
        <v>0.05</v>
      </c>
    </row>
    <row r="18" spans="1:4" x14ac:dyDescent="0.25">
      <c r="A18" s="1" t="s">
        <v>151</v>
      </c>
      <c r="B18" s="1">
        <v>45.866484700003603</v>
      </c>
    </row>
    <row r="19" spans="1:4" x14ac:dyDescent="0.25">
      <c r="A19" s="1" t="s">
        <v>152</v>
      </c>
      <c r="B19" s="1">
        <v>51.7081499000778</v>
      </c>
    </row>
    <row r="20" spans="1:4" x14ac:dyDescent="0.25">
      <c r="A20" s="1" t="s">
        <v>153</v>
      </c>
      <c r="B20" s="1">
        <v>51.510088699986198</v>
      </c>
    </row>
    <row r="21" spans="1:4" x14ac:dyDescent="0.25">
      <c r="A21" s="1" t="s">
        <v>154</v>
      </c>
      <c r="B21" s="1">
        <v>52.292739799944599</v>
      </c>
      <c r="D21" s="1">
        <v>0.1</v>
      </c>
    </row>
    <row r="22" spans="1:4" x14ac:dyDescent="0.25">
      <c r="A22" s="1" t="s">
        <v>155</v>
      </c>
      <c r="B22" s="1">
        <v>52.677618899964699</v>
      </c>
    </row>
    <row r="23" spans="1:4" x14ac:dyDescent="0.25">
      <c r="A23" s="1" t="s">
        <v>156</v>
      </c>
      <c r="B23" s="1">
        <v>51.079611400025897</v>
      </c>
    </row>
    <row r="24" spans="1:4" x14ac:dyDescent="0.25">
      <c r="A24" s="1" t="s">
        <v>157</v>
      </c>
      <c r="B24" s="1">
        <v>54.964226800017002</v>
      </c>
    </row>
    <row r="25" spans="1:4" x14ac:dyDescent="0.25">
      <c r="A25" s="1" t="s">
        <v>37</v>
      </c>
      <c r="B25" s="1">
        <v>12.4752423999598</v>
      </c>
      <c r="C25" s="1">
        <v>0.02</v>
      </c>
    </row>
    <row r="26" spans="1:4" x14ac:dyDescent="0.25">
      <c r="A26" s="1" t="s">
        <v>38</v>
      </c>
      <c r="B26" s="1">
        <v>7.7970414999872402</v>
      </c>
      <c r="C26" s="1">
        <v>0.01</v>
      </c>
    </row>
    <row r="27" spans="1:4" x14ac:dyDescent="0.25">
      <c r="A27" s="1" t="s">
        <v>40</v>
      </c>
      <c r="B27" s="1">
        <v>8.6752172000124101</v>
      </c>
      <c r="C27" s="1">
        <v>0.04</v>
      </c>
      <c r="D27" s="1">
        <v>0.2</v>
      </c>
    </row>
    <row r="28" spans="1:4" x14ac:dyDescent="0.25">
      <c r="A28" s="1" t="s">
        <v>39</v>
      </c>
      <c r="B28" s="1">
        <v>9.4754321000073105</v>
      </c>
    </row>
    <row r="29" spans="1:4" x14ac:dyDescent="0.25">
      <c r="A29" s="1" t="s">
        <v>41</v>
      </c>
      <c r="B29" s="1">
        <v>75.277742500009396</v>
      </c>
      <c r="D29" s="1">
        <v>0.15</v>
      </c>
    </row>
    <row r="30" spans="1:4" x14ac:dyDescent="0.25">
      <c r="A30" s="1" t="s">
        <v>42</v>
      </c>
      <c r="B30" s="1">
        <v>73.368337999971104</v>
      </c>
      <c r="C30" s="1">
        <v>0.74</v>
      </c>
    </row>
    <row r="31" spans="1:4" x14ac:dyDescent="0.25">
      <c r="A31" s="1" t="s">
        <v>43</v>
      </c>
      <c r="B31" s="1">
        <v>74.379670099995494</v>
      </c>
      <c r="C31" s="1">
        <v>0.01</v>
      </c>
    </row>
    <row r="32" spans="1:4" x14ac:dyDescent="0.25">
      <c r="A32" s="1" t="s">
        <v>44</v>
      </c>
      <c r="B32" s="1">
        <v>7.6895425000111501</v>
      </c>
      <c r="C32" s="1">
        <v>0.01</v>
      </c>
    </row>
    <row r="33" spans="1:7" x14ac:dyDescent="0.25">
      <c r="A33" s="1" t="s">
        <v>45</v>
      </c>
      <c r="B33" s="1">
        <v>0.385118499980308</v>
      </c>
    </row>
    <row r="34" spans="1:7" x14ac:dyDescent="0.25">
      <c r="B34" s="1" t="s">
        <v>108</v>
      </c>
      <c r="C34" s="1">
        <f>SUM(C10:C32)</f>
        <v>0.95000000000000007</v>
      </c>
      <c r="D34" s="1">
        <f>SUM(D10:D32)</f>
        <v>0.57500000000000007</v>
      </c>
      <c r="E34" s="1">
        <f>SUM(E10:E32)</f>
        <v>0</v>
      </c>
    </row>
    <row r="36" spans="1:7" x14ac:dyDescent="0.25">
      <c r="A36" s="2" t="s">
        <v>24</v>
      </c>
      <c r="C36" s="2" t="s">
        <v>25</v>
      </c>
      <c r="D36" s="2" t="s">
        <v>26</v>
      </c>
      <c r="E36" s="2" t="s">
        <v>27</v>
      </c>
      <c r="F36" s="2" t="s">
        <v>28</v>
      </c>
      <c r="G36" s="2" t="s">
        <v>29</v>
      </c>
    </row>
    <row r="37" spans="1:7" x14ac:dyDescent="0.25">
      <c r="A37" s="1" t="s">
        <v>30</v>
      </c>
      <c r="B37" s="1" t="s">
        <v>31</v>
      </c>
      <c r="C37" s="1">
        <v>0.119487908961593</v>
      </c>
      <c r="D37" s="1">
        <v>0.6</v>
      </c>
      <c r="E37" s="1">
        <v>0.83847810480976304</v>
      </c>
      <c r="F37" s="1">
        <v>0.72337212181232902</v>
      </c>
      <c r="G37" s="1">
        <v>0.199288256227758</v>
      </c>
    </row>
    <row r="38" spans="1:7" x14ac:dyDescent="0.25">
      <c r="B38" s="1" t="s">
        <v>32</v>
      </c>
      <c r="C38" s="1">
        <v>0.41176470588235198</v>
      </c>
      <c r="D38" s="1">
        <v>0.95</v>
      </c>
      <c r="E38" s="1">
        <v>0.95285953577410798</v>
      </c>
      <c r="F38" s="1">
        <v>0.951479326565981</v>
      </c>
      <c r="G38" s="1">
        <v>0.57451403887688901</v>
      </c>
    </row>
    <row r="39" spans="1:7" x14ac:dyDescent="0.25">
      <c r="B39" s="1" t="s">
        <v>33</v>
      </c>
      <c r="C39" s="1">
        <v>0.63541666666666596</v>
      </c>
      <c r="D39" s="1">
        <v>0.871428571428571</v>
      </c>
      <c r="E39" s="1">
        <v>0.97894233070112402</v>
      </c>
      <c r="F39" s="1">
        <v>0.92704877444912104</v>
      </c>
      <c r="G39" s="1">
        <v>0.73493975903614395</v>
      </c>
    </row>
    <row r="40" spans="1:7" x14ac:dyDescent="0.25">
      <c r="B40" s="1" t="s">
        <v>34</v>
      </c>
      <c r="C40" s="1">
        <v>0.623188405797101</v>
      </c>
      <c r="D40" s="1">
        <v>0.92142857142857104</v>
      </c>
      <c r="E40" s="1">
        <v>0.97870303900454603</v>
      </c>
      <c r="F40" s="1">
        <v>0.95105843030452997</v>
      </c>
      <c r="G40" s="1">
        <v>0.74351585014409205</v>
      </c>
    </row>
    <row r="41" spans="1:7" x14ac:dyDescent="0.25">
      <c r="B41" s="1" t="s">
        <v>35</v>
      </c>
      <c r="C41" s="1">
        <v>0.56277056277056203</v>
      </c>
      <c r="D41" s="1">
        <v>0.92857142857142805</v>
      </c>
      <c r="E41" s="1">
        <v>0.97343862167982698</v>
      </c>
      <c r="F41" s="1">
        <v>0.95178261946026199</v>
      </c>
      <c r="G41" s="1">
        <v>0.700808625336927</v>
      </c>
    </row>
    <row r="42" spans="1:7" x14ac:dyDescent="0.25">
      <c r="A42" s="1" t="s">
        <v>158</v>
      </c>
      <c r="B42" s="1" t="s">
        <v>31</v>
      </c>
      <c r="C42" s="1">
        <v>0.6</v>
      </c>
      <c r="D42" s="1">
        <v>4.2857142857142799E-3</v>
      </c>
      <c r="E42" s="1">
        <v>0.96664273749700802</v>
      </c>
      <c r="F42" s="1">
        <v>0.502142857142857</v>
      </c>
      <c r="G42" s="1">
        <v>8.5106382978723302E-3</v>
      </c>
    </row>
    <row r="43" spans="1:7" x14ac:dyDescent="0.25">
      <c r="B43" s="1" t="s">
        <v>32</v>
      </c>
      <c r="C43" s="1">
        <v>0.89993473981390804</v>
      </c>
      <c r="D43" s="1">
        <v>0.89214285714285702</v>
      </c>
      <c r="E43" s="1">
        <v>0.99303661162957602</v>
      </c>
      <c r="F43" s="1">
        <v>0.94433832631839498</v>
      </c>
      <c r="G43" s="1">
        <v>0.89572799047072904</v>
      </c>
    </row>
    <row r="44" spans="1:7" x14ac:dyDescent="0.25">
      <c r="B44" s="1" t="s">
        <v>33</v>
      </c>
      <c r="C44" s="1">
        <v>0.92478573780574902</v>
      </c>
      <c r="D44" s="1">
        <v>0.86499999999999999</v>
      </c>
      <c r="E44" s="1">
        <v>0.99303661162957602</v>
      </c>
      <c r="F44" s="1">
        <v>0.93123731121564701</v>
      </c>
      <c r="G44" s="1">
        <v>0.89260215810601595</v>
      </c>
    </row>
    <row r="45" spans="1:7" x14ac:dyDescent="0.25">
      <c r="B45" s="1" t="s">
        <v>34</v>
      </c>
      <c r="C45" s="1">
        <v>0.94829047564035496</v>
      </c>
      <c r="D45" s="1">
        <v>0.83642857142857097</v>
      </c>
      <c r="E45" s="1">
        <v>0.99298875329026004</v>
      </c>
      <c r="F45" s="1">
        <v>0.91742201039861304</v>
      </c>
      <c r="G45" s="1">
        <v>0.88853449147574204</v>
      </c>
    </row>
    <row r="46" spans="1:7" x14ac:dyDescent="0.25">
      <c r="B46" s="1" t="s">
        <v>35</v>
      </c>
      <c r="C46" s="1">
        <v>0.942079383654019</v>
      </c>
      <c r="D46" s="1">
        <v>0.88428571428571401</v>
      </c>
      <c r="E46" s="1">
        <v>0.99428092845178195</v>
      </c>
      <c r="F46" s="1">
        <v>0.941189650903689</v>
      </c>
      <c r="G46" s="1">
        <v>0.91188375750978001</v>
      </c>
    </row>
    <row r="47" spans="1:7" x14ac:dyDescent="0.25">
      <c r="A47" s="1" t="s">
        <v>159</v>
      </c>
      <c r="B47" s="1" t="s">
        <v>31</v>
      </c>
      <c r="C47" s="1">
        <v>0.192460317460317</v>
      </c>
      <c r="D47" s="1">
        <v>0.69285714285714195</v>
      </c>
      <c r="E47" s="1">
        <v>0.89231873653984195</v>
      </c>
      <c r="F47" s="1">
        <v>0.79604481307254205</v>
      </c>
      <c r="G47" s="1">
        <v>0.30124223602484401</v>
      </c>
    </row>
    <row r="48" spans="1:7" x14ac:dyDescent="0.25">
      <c r="B48" s="1" t="s">
        <v>32</v>
      </c>
      <c r="C48" s="1">
        <v>0.94852941176470495</v>
      </c>
      <c r="D48" s="1">
        <v>0.92142857142857104</v>
      </c>
      <c r="E48" s="1">
        <v>0.99569274946159303</v>
      </c>
      <c r="F48" s="1">
        <v>0.95984773458776895</v>
      </c>
      <c r="G48" s="1">
        <v>0.934782608695652</v>
      </c>
    </row>
    <row r="49" spans="1:7" x14ac:dyDescent="0.25">
      <c r="B49" s="1" t="s">
        <v>33</v>
      </c>
      <c r="C49" s="1">
        <v>0.83435582822085796</v>
      </c>
      <c r="D49" s="1">
        <v>0.97142857142857097</v>
      </c>
      <c r="E49" s="1">
        <v>0.99258195740607802</v>
      </c>
      <c r="F49" s="1">
        <v>0.98237187422629302</v>
      </c>
      <c r="G49" s="1">
        <v>0.89768976897689701</v>
      </c>
    </row>
    <row r="50" spans="1:7" x14ac:dyDescent="0.25">
      <c r="B50" s="1" t="s">
        <v>34</v>
      </c>
      <c r="C50" s="1">
        <v>0.88</v>
      </c>
      <c r="D50" s="1">
        <v>0.94285714285714195</v>
      </c>
      <c r="E50" s="1">
        <v>0.99377841588896798</v>
      </c>
      <c r="F50" s="1">
        <v>0.96920029710324296</v>
      </c>
      <c r="G50" s="1">
        <v>0.91034482758620605</v>
      </c>
    </row>
    <row r="51" spans="1:7" x14ac:dyDescent="0.25">
      <c r="B51" s="1" t="s">
        <v>35</v>
      </c>
      <c r="C51" s="1">
        <v>0.87333333333333296</v>
      </c>
      <c r="D51" s="1">
        <v>0.93571428571428505</v>
      </c>
      <c r="E51" s="1">
        <v>0.993299832495812</v>
      </c>
      <c r="F51" s="1">
        <v>0.96550507551374098</v>
      </c>
      <c r="G51" s="1">
        <v>0.903448275862068</v>
      </c>
    </row>
    <row r="52" spans="1:7" x14ac:dyDescent="0.25">
      <c r="A52" s="1" t="s">
        <v>36</v>
      </c>
      <c r="C52" s="1">
        <v>0.93805309734513198</v>
      </c>
      <c r="D52" s="1">
        <v>0.75714285714285701</v>
      </c>
      <c r="E52" s="1">
        <v>0.99018904044029599</v>
      </c>
      <c r="F52" s="1">
        <v>0.87770487744491199</v>
      </c>
      <c r="G52" s="1">
        <v>0.83794466403162005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803-2FAA-4EB2-8913-30F494F4FF57}">
  <dimension ref="A1:AH39"/>
  <sheetViews>
    <sheetView tabSelected="1" zoomScaleNormal="100" workbookViewId="0">
      <selection activeCell="Y24" sqref="Y24"/>
    </sheetView>
  </sheetViews>
  <sheetFormatPr defaultRowHeight="15" x14ac:dyDescent="0.25"/>
  <cols>
    <col min="1" max="1" width="13" bestFit="1" customWidth="1"/>
    <col min="2" max="2" width="7.42578125" customWidth="1"/>
    <col min="3" max="4" width="7.140625" customWidth="1"/>
    <col min="5" max="5" width="7.28515625" customWidth="1"/>
    <col min="6" max="7" width="6.28515625" customWidth="1"/>
    <col min="8" max="10" width="6.85546875" customWidth="1"/>
    <col min="11" max="28" width="7.140625" customWidth="1"/>
  </cols>
  <sheetData>
    <row r="1" spans="1:34" x14ac:dyDescent="0.25">
      <c r="B1" t="s">
        <v>109</v>
      </c>
      <c r="E1" t="s">
        <v>110</v>
      </c>
      <c r="H1" t="s">
        <v>111</v>
      </c>
      <c r="K1" t="s">
        <v>112</v>
      </c>
      <c r="N1" t="s">
        <v>113</v>
      </c>
      <c r="Q1" t="s">
        <v>114</v>
      </c>
      <c r="T1" t="s">
        <v>115</v>
      </c>
      <c r="W1" t="s">
        <v>116</v>
      </c>
      <c r="Z1" t="s">
        <v>117</v>
      </c>
      <c r="AC1" t="s">
        <v>119</v>
      </c>
    </row>
    <row r="2" spans="1:34" x14ac:dyDescent="0.25">
      <c r="B2" t="s">
        <v>30</v>
      </c>
      <c r="C2" t="s">
        <v>185</v>
      </c>
      <c r="D2" t="s">
        <v>186</v>
      </c>
      <c r="E2" t="s">
        <v>30</v>
      </c>
      <c r="F2" t="s">
        <v>185</v>
      </c>
      <c r="G2" t="s">
        <v>186</v>
      </c>
      <c r="H2" t="s">
        <v>30</v>
      </c>
      <c r="I2" t="s">
        <v>185</v>
      </c>
      <c r="J2" t="s">
        <v>186</v>
      </c>
      <c r="K2" t="s">
        <v>30</v>
      </c>
      <c r="L2" t="s">
        <v>185</v>
      </c>
      <c r="M2" t="s">
        <v>186</v>
      </c>
      <c r="N2" t="s">
        <v>30</v>
      </c>
      <c r="O2" t="s">
        <v>185</v>
      </c>
      <c r="P2" t="s">
        <v>186</v>
      </c>
      <c r="Q2" t="s">
        <v>30</v>
      </c>
      <c r="R2" t="s">
        <v>185</v>
      </c>
      <c r="S2" t="s">
        <v>186</v>
      </c>
      <c r="T2" t="s">
        <v>30</v>
      </c>
      <c r="U2" t="s">
        <v>185</v>
      </c>
      <c r="V2" t="s">
        <v>186</v>
      </c>
      <c r="W2" t="s">
        <v>30</v>
      </c>
      <c r="X2" t="s">
        <v>185</v>
      </c>
      <c r="Y2" t="s">
        <v>186</v>
      </c>
      <c r="Z2" t="s">
        <v>30</v>
      </c>
      <c r="AA2" t="s">
        <v>185</v>
      </c>
      <c r="AB2" t="s">
        <v>186</v>
      </c>
    </row>
    <row r="3" spans="1:34" x14ac:dyDescent="0.25">
      <c r="A3" t="s">
        <v>31</v>
      </c>
      <c r="B3">
        <f>'COVID Africa'!F37</f>
        <v>0.72337212181232902</v>
      </c>
      <c r="C3">
        <f>'COVID Africa'!$F42</f>
        <v>0.502142857142857</v>
      </c>
      <c r="D3">
        <f>'COVID Africa'!F47</f>
        <v>0.79604481307254205</v>
      </c>
      <c r="E3">
        <f>'COVID America'!F42</f>
        <v>0.62714698282413694</v>
      </c>
      <c r="F3">
        <f>'COVID America'!F47</f>
        <v>0.73502044989774995</v>
      </c>
      <c r="G3">
        <f>'COVID America'!F52</f>
        <v>0.88783439732482095</v>
      </c>
      <c r="H3">
        <f>'COVID Asia'!F36</f>
        <v>0.63637054293571305</v>
      </c>
      <c r="I3">
        <f>'COVID Asia'!F41</f>
        <v>0.69926445511506996</v>
      </c>
      <c r="J3">
        <f>'COVID Asia'!F46</f>
        <v>0.94765259478652597</v>
      </c>
      <c r="K3">
        <f>'COVID Europe'!F37</f>
        <v>0.67531804978221299</v>
      </c>
      <c r="L3">
        <f>'COVID Europe'!F42</f>
        <v>0.65874549320331599</v>
      </c>
      <c r="M3">
        <f>'COVID Europe'!F47</f>
        <v>0.80689451580473603</v>
      </c>
      <c r="N3">
        <f>'COVID Oceania'!F37</f>
        <v>0.801277244248772</v>
      </c>
      <c r="O3">
        <f>'COVID Oceania'!F42</f>
        <v>0.65933380101115102</v>
      </c>
      <c r="P3">
        <f>'COVID Oceania'!F47</f>
        <v>0.97761194029850695</v>
      </c>
      <c r="Q3">
        <f>CRIME!F27</f>
        <v>0.70952033027997297</v>
      </c>
      <c r="R3">
        <f>CRIME!F32</f>
        <v>0.51912122370715597</v>
      </c>
      <c r="S3">
        <f>CRIME!F37</f>
        <v>0.64708587063090295</v>
      </c>
      <c r="T3">
        <f>AQ!F46</f>
        <v>0.87789082282358</v>
      </c>
      <c r="U3">
        <f>AQ!F51</f>
        <v>0.68665388373830805</v>
      </c>
      <c r="V3">
        <f>AQ!F56</f>
        <v>0.90302996810971403</v>
      </c>
      <c r="W3">
        <f>ENERGY!F26</f>
        <v>0.54369698458362103</v>
      </c>
      <c r="X3">
        <f>ENERGY!F31</f>
        <v>0.60060681952799799</v>
      </c>
      <c r="Y3">
        <f>ENERGY!F36</f>
        <v>0.71445746853558401</v>
      </c>
      <c r="Z3">
        <f>GCCD!F48</f>
        <v>0.68050652486621199</v>
      </c>
      <c r="AA3">
        <f>GCCD!F53</f>
        <v>0.99929924990130203</v>
      </c>
      <c r="AB3">
        <f>GCCD!F58</f>
        <v>0.66591472259562901</v>
      </c>
      <c r="AC3" s="6">
        <f>AVERAGE(Z3,W3,T3,Q3,N3,K3,H3,E3,B3)</f>
        <v>0.6972332893507277</v>
      </c>
      <c r="AD3" s="6">
        <f>AVERAGE(AA3,X3,U3,R3,O3,L3,I3,F3,C3)</f>
        <v>0.67335424813832312</v>
      </c>
      <c r="AE3" s="6">
        <f>AVERAGE(AB3,Y3,V3,S3,P3,M3,J3,G3,D3)</f>
        <v>0.81628069901766231</v>
      </c>
      <c r="AF3" s="6">
        <f>_xlfn.STDEV.P(Z3,W3,T3,Q3,N3,K3,H3,E3,B3)</f>
        <v>9.2644075429268141E-2</v>
      </c>
      <c r="AG3" s="6">
        <f t="shared" ref="AG3:AH7" si="0">_xlfn.STDEV.P(AA3,X3,U3,R3,O3,L3,I3,F3,C3)</f>
        <v>0.13731327806879037</v>
      </c>
      <c r="AH3" s="6">
        <f t="shared" si="0"/>
        <v>0.11452029923886649</v>
      </c>
    </row>
    <row r="4" spans="1:34" x14ac:dyDescent="0.25">
      <c r="A4" t="s">
        <v>32</v>
      </c>
      <c r="B4">
        <f>'COVID Africa'!F38</f>
        <v>0.951479326565981</v>
      </c>
      <c r="C4">
        <f>'COVID Africa'!F43</f>
        <v>0.94433832631839498</v>
      </c>
      <c r="D4">
        <f>'COVID Africa'!F48</f>
        <v>0.95984773458776895</v>
      </c>
      <c r="E4">
        <f>'COVID America'!F43</f>
        <v>0.88384917920656603</v>
      </c>
      <c r="F4">
        <f>'COVID America'!F48</f>
        <v>0.97085889570552097</v>
      </c>
      <c r="G4">
        <f>'COVID America'!F53</f>
        <v>0.969034997720018</v>
      </c>
      <c r="H4">
        <f>'COVID Asia'!F37</f>
        <v>0.94841204044387695</v>
      </c>
      <c r="I4">
        <f>'COVID Asia'!F42</f>
        <v>0.94972489157312001</v>
      </c>
      <c r="J4">
        <f>'COVID Asia'!F47</f>
        <v>0.97760342352224106</v>
      </c>
      <c r="K4">
        <f>'COVID Europe'!F38</f>
        <v>0.92444232199986898</v>
      </c>
      <c r="L4">
        <f>'COVID Europe'!F43</f>
        <v>0.93373773204578903</v>
      </c>
      <c r="M4">
        <f>'COVID Europe'!F48</f>
        <v>0.97510260378120095</v>
      </c>
      <c r="N4">
        <f>'COVID Oceania'!F38</f>
        <v>0.936621592201069</v>
      </c>
      <c r="O4">
        <f>'COVID Oceania'!F43</f>
        <v>0.98492948547376502</v>
      </c>
      <c r="P4">
        <f>'COVID Oceania'!F48</f>
        <v>0.98507462686567104</v>
      </c>
      <c r="Q4">
        <f>CRIME!F28</f>
        <v>0.95984731829477699</v>
      </c>
      <c r="R4">
        <f>CRIME!F33</f>
        <v>0.90388676835194504</v>
      </c>
      <c r="S4">
        <f>CRIME!F38</f>
        <v>0.84984211693944001</v>
      </c>
      <c r="T4">
        <f>AQ!F47</f>
        <v>0.94140391415846303</v>
      </c>
      <c r="U4">
        <f>AQ!F52</f>
        <v>0.85222907445576701</v>
      </c>
      <c r="V4">
        <f>AQ!F57</f>
        <v>0.91854718948939496</v>
      </c>
      <c r="W4">
        <f>ENERGY!F27</f>
        <v>0.91712373975814598</v>
      </c>
      <c r="X4">
        <f>ENERGY!F32</f>
        <v>0.85911378424533502</v>
      </c>
      <c r="Y4">
        <f>ENERGY!F37</f>
        <v>0.92981982495920801</v>
      </c>
      <c r="Z4">
        <f>GCCD!F49</f>
        <v>0.93793808037870796</v>
      </c>
      <c r="AA4">
        <f>GCCD!F54</f>
        <v>0.92638500195600404</v>
      </c>
      <c r="AB4">
        <f>GCCD!F59</f>
        <v>0.93023925294385901</v>
      </c>
      <c r="AC4" s="6">
        <f t="shared" ref="AC4:AD7" si="1">AVERAGE(Z4,W4,T4,Q4,N4,K4,H4,E4,B4)</f>
        <v>0.93345750144527273</v>
      </c>
      <c r="AD4" s="6">
        <f t="shared" si="1"/>
        <v>0.92502266223618235</v>
      </c>
      <c r="AE4" s="6">
        <f t="shared" ref="AE4:AE7" si="2">AVERAGE(AB4,Y4,V4,S4,P4,M4,J4,G4,D4)</f>
        <v>0.94390130786764481</v>
      </c>
      <c r="AF4" s="6">
        <f t="shared" ref="AF4:AF7" si="3">_xlfn.STDEV.P(Z4,W4,T4,Q4,N4,K4,H4,E4,B4)</f>
        <v>2.1466072067889929E-2</v>
      </c>
      <c r="AG4" s="6">
        <f t="shared" si="0"/>
        <v>4.3256988932769809E-2</v>
      </c>
      <c r="AH4" s="6">
        <f t="shared" si="0"/>
        <v>4.0229189481129815E-2</v>
      </c>
    </row>
    <row r="5" spans="1:34" x14ac:dyDescent="0.25">
      <c r="A5" t="s">
        <v>33</v>
      </c>
      <c r="B5">
        <f>'COVID Africa'!F39</f>
        <v>0.92704877444912104</v>
      </c>
      <c r="C5">
        <f>'COVID Africa'!F44</f>
        <v>0.93123731121564701</v>
      </c>
      <c r="D5">
        <f>'COVID Africa'!F49</f>
        <v>0.98237187422629302</v>
      </c>
      <c r="E5">
        <f>'COVID America'!F44</f>
        <v>0.92139762881896903</v>
      </c>
      <c r="F5">
        <f>'COVID America'!F49</f>
        <v>0.96648773006134903</v>
      </c>
      <c r="G5">
        <f>'COVID America'!F54</f>
        <v>0.958399832801337</v>
      </c>
      <c r="H5">
        <f>'COVID Asia'!F38</f>
        <v>0.96310685641624805</v>
      </c>
      <c r="I5">
        <f>'COVID Asia'!F43</f>
        <v>0.94533860074563703</v>
      </c>
      <c r="J5">
        <f>'COVID Asia'!F48</f>
        <v>0.969399524979079</v>
      </c>
      <c r="K5">
        <f>'COVID Europe'!F39</f>
        <v>0.919237733619229</v>
      </c>
      <c r="L5">
        <f>'COVID Europe'!F44</f>
        <v>0.94504176922834104</v>
      </c>
      <c r="M5">
        <f>'COVID Europe'!F49</f>
        <v>0.94701944425755202</v>
      </c>
      <c r="N5">
        <f>'COVID Oceania'!F39</f>
        <v>0.940504124434553</v>
      </c>
      <c r="O5">
        <f>'COVID Oceania'!F44</f>
        <v>0.97530903021359905</v>
      </c>
      <c r="P5">
        <f>'COVID Oceania'!F49</f>
        <v>0.99010619511841103</v>
      </c>
      <c r="Q5">
        <f>CRIME!F29</f>
        <v>0.98421869811111296</v>
      </c>
      <c r="R5">
        <f>CRIME!F34</f>
        <v>0.97858674257356504</v>
      </c>
      <c r="S5">
        <f>CRIME!F39</f>
        <v>0.98963440379845102</v>
      </c>
      <c r="T5">
        <f>AQ!F48</f>
        <v>0.98880171907510295</v>
      </c>
      <c r="U5">
        <f>AQ!F53</f>
        <v>0.92267936474046797</v>
      </c>
      <c r="V5">
        <f>AQ!F58</f>
        <v>0.98754002251661599</v>
      </c>
      <c r="W5">
        <f>ENERGY!F28</f>
        <v>0.66746133653562201</v>
      </c>
      <c r="X5">
        <f>ENERGY!F33</f>
        <v>0.82064178827838596</v>
      </c>
      <c r="Y5">
        <f>ENERGY!F38</f>
        <v>0.81708382992734496</v>
      </c>
      <c r="Z5">
        <f>GCCD!F50</f>
        <v>0.93644941445750995</v>
      </c>
      <c r="AA5">
        <f>GCCD!F55</f>
        <v>0.99995662546085395</v>
      </c>
      <c r="AB5">
        <f>GCCD!F60</f>
        <v>0.94678050869466301</v>
      </c>
      <c r="AC5" s="6">
        <f t="shared" si="1"/>
        <v>0.91646958732416317</v>
      </c>
      <c r="AD5" s="6">
        <f t="shared" si="1"/>
        <v>0.94280877361309401</v>
      </c>
      <c r="AE5" s="6">
        <f t="shared" si="2"/>
        <v>0.95425951514663865</v>
      </c>
      <c r="AF5" s="6">
        <f t="shared" si="3"/>
        <v>9.1361761402249247E-2</v>
      </c>
      <c r="AG5" s="6">
        <f t="shared" si="0"/>
        <v>4.9033038901691237E-2</v>
      </c>
      <c r="AH5" s="6">
        <f t="shared" si="0"/>
        <v>5.1214309006730581E-2</v>
      </c>
    </row>
    <row r="6" spans="1:34" x14ac:dyDescent="0.25">
      <c r="A6" t="s">
        <v>34</v>
      </c>
      <c r="B6">
        <f>'COVID Africa'!F40</f>
        <v>0.95105843030452997</v>
      </c>
      <c r="C6">
        <f>'COVID Africa'!F45</f>
        <v>0.91742201039861304</v>
      </c>
      <c r="D6">
        <f>'COVID Africa'!F50</f>
        <v>0.96920029710324296</v>
      </c>
      <c r="E6">
        <f>'COVID America'!F45</f>
        <v>0.92721158230734102</v>
      </c>
      <c r="F6">
        <f>'COVID America'!F50</f>
        <v>0.97949897750511195</v>
      </c>
      <c r="G6">
        <f>'COVID America'!F55</f>
        <v>0.97725243198054401</v>
      </c>
      <c r="H6">
        <f>'COVID Asia'!F39</f>
        <v>0.96547586105166705</v>
      </c>
      <c r="I6">
        <f>'COVID Asia'!F44</f>
        <v>0.95983805147150503</v>
      </c>
      <c r="J6">
        <f>'COVID Asia'!F49</f>
        <v>0.979556798716123</v>
      </c>
      <c r="K6">
        <f>'COVID Europe'!F40</f>
        <v>0.93526040249739895</v>
      </c>
      <c r="L6">
        <f>'COVID Europe'!F45</f>
        <v>0.97184725410838302</v>
      </c>
      <c r="M6">
        <f>'COVID Europe'!F50</f>
        <v>0.97846203050664604</v>
      </c>
      <c r="N6">
        <f>'COVID Oceania'!F40</f>
        <v>0.940504124434553</v>
      </c>
      <c r="O6">
        <f>'COVID Oceania'!F45</f>
        <v>0.99304047025810904</v>
      </c>
      <c r="P6">
        <f>'COVID Oceania'!F50</f>
        <v>0.97761194029850695</v>
      </c>
      <c r="Q6">
        <f>CRIME!F30</f>
        <v>0.97965030630288197</v>
      </c>
      <c r="R6">
        <f>CRIME!F35</f>
        <v>0.96830730904623097</v>
      </c>
      <c r="S6">
        <f>CRIME!F40</f>
        <v>0.99577119609398901</v>
      </c>
      <c r="T6">
        <f>AQ!F49</f>
        <v>0.98924481619945104</v>
      </c>
      <c r="U6">
        <f>AQ!F54</f>
        <v>0.941889396191399</v>
      </c>
      <c r="V6">
        <f>AQ!F59</f>
        <v>0.99077690830800003</v>
      </c>
      <c r="W6">
        <f>ENERGY!F29</f>
        <v>0.86567079377617695</v>
      </c>
      <c r="X6">
        <f>ENERGY!F34</f>
        <v>0.86896031512764704</v>
      </c>
      <c r="Y6">
        <f>ENERGY!F39</f>
        <v>0.90642517806395695</v>
      </c>
      <c r="Z6">
        <f>GCCD!F51</f>
        <v>0.94729217715771996</v>
      </c>
      <c r="AA6">
        <f>GCCD!F56</f>
        <v>0.98868401211575996</v>
      </c>
      <c r="AB6">
        <f>GCCD!F61</f>
        <v>0.95873037258614202</v>
      </c>
      <c r="AC6" s="6">
        <f t="shared" si="1"/>
        <v>0.94459649933685774</v>
      </c>
      <c r="AD6" s="6">
        <f t="shared" si="1"/>
        <v>0.95438753291363987</v>
      </c>
      <c r="AE6" s="6">
        <f t="shared" si="2"/>
        <v>0.97042079485079447</v>
      </c>
      <c r="AF6" s="6">
        <f t="shared" si="3"/>
        <v>3.3899565930927564E-2</v>
      </c>
      <c r="AG6" s="6">
        <f t="shared" si="0"/>
        <v>3.7490229393520307E-2</v>
      </c>
      <c r="AH6" s="6">
        <f t="shared" si="0"/>
        <v>2.4803943749828639E-2</v>
      </c>
    </row>
    <row r="7" spans="1:34" x14ac:dyDescent="0.25">
      <c r="A7" t="s">
        <v>35</v>
      </c>
      <c r="B7">
        <f>'COVID Africa'!F41</f>
        <v>0.95178261946026199</v>
      </c>
      <c r="C7">
        <f>'COVID Africa'!F46</f>
        <v>0.941189650903689</v>
      </c>
      <c r="D7">
        <f>'COVID Africa'!F51</f>
        <v>0.96550507551374098</v>
      </c>
      <c r="E7">
        <f>'COVID America'!F46</f>
        <v>0.93243179054567504</v>
      </c>
      <c r="F7">
        <f>'COVID America'!F51</f>
        <v>0.97965235173824095</v>
      </c>
      <c r="G7">
        <f>'COVID America'!F56</f>
        <v>0.97045048639610798</v>
      </c>
      <c r="H7">
        <f>'COVID Asia'!F40</f>
        <v>0.96301618875288397</v>
      </c>
      <c r="I7">
        <f>'COVID Asia'!F45</f>
        <v>0.95719421568034802</v>
      </c>
      <c r="J7">
        <f>'COVID Asia'!F50</f>
        <v>0.96920127611270301</v>
      </c>
      <c r="K7">
        <f>'COVID Europe'!F41</f>
        <v>0.93524441103138101</v>
      </c>
      <c r="L7">
        <f>'COVID Europe'!F46</f>
        <v>0.980753823380906</v>
      </c>
      <c r="M7">
        <f>'COVID Europe'!F51</f>
        <v>0.98112485337093203</v>
      </c>
      <c r="N7">
        <f>'COVID Oceania'!F41</f>
        <v>0.93304143786738902</v>
      </c>
      <c r="O7">
        <f>'COVID Oceania'!F46</f>
        <v>0.98757347782965199</v>
      </c>
      <c r="P7">
        <f>'COVID Oceania'!F51</f>
        <v>0.99253731343283502</v>
      </c>
      <c r="Q7">
        <f>CRIME!F31</f>
        <v>0.99696102896695005</v>
      </c>
      <c r="R7">
        <f>CRIME!F36</f>
        <v>0.98955266821458698</v>
      </c>
      <c r="S7">
        <f>CRIME!F41</f>
        <v>0.99960118120708896</v>
      </c>
      <c r="T7">
        <f>AQ!F50</f>
        <v>0.99274693302987904</v>
      </c>
      <c r="U7">
        <f>AQ!F55</f>
        <v>0.97383992872217195</v>
      </c>
      <c r="V7">
        <f>AQ!F60</f>
        <v>0.99129995760213396</v>
      </c>
      <c r="W7">
        <f>ENERGY!F30</f>
        <v>0.90524055140221005</v>
      </c>
      <c r="X7">
        <f>ENERGY!F35</f>
        <v>0.91308070127719698</v>
      </c>
      <c r="Y7">
        <f>ENERGY!F40</f>
        <v>0.96533827311213505</v>
      </c>
      <c r="Z7">
        <f>GCCD!F52</f>
        <v>0.94733305008228397</v>
      </c>
      <c r="AA7">
        <f>GCCD!F57</f>
        <v>0.99995662546085395</v>
      </c>
      <c r="AB7">
        <f>GCCD!F62</f>
        <v>0.96393031687786002</v>
      </c>
      <c r="AC7" s="6">
        <f t="shared" si="1"/>
        <v>0.95086644568210177</v>
      </c>
      <c r="AD7" s="6">
        <f t="shared" si="1"/>
        <v>0.96919927146751617</v>
      </c>
      <c r="AE7" s="6">
        <f t="shared" si="2"/>
        <v>0.97766541484728209</v>
      </c>
      <c r="AF7" s="6">
        <f t="shared" si="3"/>
        <v>2.7934375384889926E-2</v>
      </c>
      <c r="AG7" s="6">
        <f t="shared" si="0"/>
        <v>2.5906137043956962E-2</v>
      </c>
      <c r="AH7" s="6">
        <f t="shared" si="0"/>
        <v>1.2963203109539023E-2</v>
      </c>
    </row>
    <row r="8" spans="1:34" x14ac:dyDescent="0.25">
      <c r="A8" t="s">
        <v>12</v>
      </c>
      <c r="C8">
        <f>'COVID Africa'!F52</f>
        <v>0.87770487744491199</v>
      </c>
      <c r="F8">
        <f>'COVID America'!F57</f>
        <v>0.91587817297461604</v>
      </c>
      <c r="I8">
        <f>'COVID Asia'!F51</f>
        <v>0.93749338015148898</v>
      </c>
      <c r="L8">
        <f>'COVID Europe'!F52</f>
        <v>0.92980969581713302</v>
      </c>
      <c r="O8">
        <f>'COVID Oceania'!F52</f>
        <v>0.82592709064079906</v>
      </c>
      <c r="R8">
        <f>CRIME!F42</f>
        <v>1</v>
      </c>
      <c r="U8">
        <f>AQ!F61</f>
        <v>0.98964270747669103</v>
      </c>
      <c r="X8">
        <f>ENERGY!F41</f>
        <v>0.89298726080506996</v>
      </c>
      <c r="AA8">
        <f>GCCD!F63</f>
        <v>0.949979193494779</v>
      </c>
      <c r="AD8" s="6">
        <f>AVERAGE(AA8,X8,U8,R8,O8,L8,I8,F8,C8)</f>
        <v>0.92438026431172104</v>
      </c>
      <c r="AF8" s="6"/>
      <c r="AG8" s="6"/>
      <c r="AH8" s="6"/>
    </row>
    <row r="9" spans="1:34" x14ac:dyDescent="0.25">
      <c r="AF9">
        <f t="shared" ref="AF9:AH13" si="4">AVERAGE(Z3,W3,T3,Q3,N3,K3,H3,E3,B3)-_xlfn.STDEV.P(Z3,W3,T3,Q3,N3,K3,H3,E3,B3)</f>
        <v>0.60458921392145959</v>
      </c>
      <c r="AG9">
        <f t="shared" si="4"/>
        <v>0.53604097006953277</v>
      </c>
      <c r="AH9">
        <f t="shared" si="4"/>
        <v>0.70176039977879578</v>
      </c>
    </row>
    <row r="10" spans="1:34" x14ac:dyDescent="0.25">
      <c r="AF10">
        <f t="shared" si="4"/>
        <v>0.91199142937738276</v>
      </c>
      <c r="AG10">
        <f t="shared" si="4"/>
        <v>0.88176567330341249</v>
      </c>
      <c r="AH10">
        <f t="shared" si="4"/>
        <v>0.90367211838651496</v>
      </c>
    </row>
    <row r="11" spans="1:34" x14ac:dyDescent="0.25">
      <c r="N11" t="s">
        <v>120</v>
      </c>
      <c r="AF11">
        <f t="shared" si="4"/>
        <v>0.8251078259219139</v>
      </c>
      <c r="AG11">
        <f t="shared" si="4"/>
        <v>0.89377573471140281</v>
      </c>
      <c r="AH11">
        <f t="shared" si="4"/>
        <v>0.90304520613990802</v>
      </c>
    </row>
    <row r="12" spans="1:34" x14ac:dyDescent="0.25">
      <c r="AF12">
        <f t="shared" si="4"/>
        <v>0.91069693340593016</v>
      </c>
      <c r="AG12">
        <f t="shared" si="4"/>
        <v>0.91689730352011956</v>
      </c>
      <c r="AH12">
        <f t="shared" si="4"/>
        <v>0.94561685110096583</v>
      </c>
    </row>
    <row r="13" spans="1:34" x14ac:dyDescent="0.25">
      <c r="AF13">
        <f t="shared" si="4"/>
        <v>0.9229320702972118</v>
      </c>
      <c r="AG13">
        <f t="shared" si="4"/>
        <v>0.94329313442355922</v>
      </c>
      <c r="AH13">
        <f t="shared" si="4"/>
        <v>0.96470221173774307</v>
      </c>
    </row>
    <row r="14" spans="1:34" x14ac:dyDescent="0.25">
      <c r="AG14">
        <f>AVERAGE(AA8,X8,U8,R8,O8,L8,I8,F8,C8)-_xlfn.STDEV.P(AA8,X8,U8,R8,O8,L8,I8,F8,C8)</f>
        <v>0.87299534002717094</v>
      </c>
    </row>
    <row r="21" spans="26:29" x14ac:dyDescent="0.25">
      <c r="AA21" t="s">
        <v>33</v>
      </c>
      <c r="AB21" t="s">
        <v>34</v>
      </c>
      <c r="AC21" t="s">
        <v>35</v>
      </c>
    </row>
    <row r="22" spans="26:29" x14ac:dyDescent="0.25">
      <c r="Z22" t="s">
        <v>121</v>
      </c>
      <c r="AA22">
        <v>0.92</v>
      </c>
      <c r="AB22">
        <v>0.82</v>
      </c>
      <c r="AC22">
        <v>0.96</v>
      </c>
    </row>
    <row r="23" spans="26:29" x14ac:dyDescent="0.25">
      <c r="Z23" t="s">
        <v>122</v>
      </c>
      <c r="AA23">
        <v>0.96</v>
      </c>
      <c r="AB23">
        <v>0.95</v>
      </c>
      <c r="AC23">
        <v>0.96</v>
      </c>
    </row>
    <row r="24" spans="26:29" x14ac:dyDescent="0.25">
      <c r="Z24" t="s">
        <v>123</v>
      </c>
      <c r="AA24">
        <v>0.97</v>
      </c>
      <c r="AB24">
        <v>0.87</v>
      </c>
      <c r="AC24">
        <v>0.98</v>
      </c>
    </row>
    <row r="25" spans="26:29" x14ac:dyDescent="0.25">
      <c r="Z25" t="s">
        <v>124</v>
      </c>
      <c r="AA25">
        <v>1</v>
      </c>
      <c r="AB25">
        <v>0.94</v>
      </c>
      <c r="AC25">
        <v>0.98</v>
      </c>
    </row>
    <row r="26" spans="26:29" x14ac:dyDescent="0.25">
      <c r="Z26" t="s">
        <v>125</v>
      </c>
      <c r="AA26">
        <v>1</v>
      </c>
      <c r="AB26">
        <v>0.91</v>
      </c>
      <c r="AC26">
        <v>1</v>
      </c>
    </row>
    <row r="27" spans="26:29" x14ac:dyDescent="0.25">
      <c r="Z27" t="s">
        <v>114</v>
      </c>
      <c r="AA27">
        <v>0.65</v>
      </c>
      <c r="AB27">
        <v>0.64</v>
      </c>
      <c r="AC27">
        <v>0.6</v>
      </c>
    </row>
    <row r="28" spans="26:29" x14ac:dyDescent="0.25">
      <c r="Z28" t="s">
        <v>126</v>
      </c>
      <c r="AA28">
        <v>0.95</v>
      </c>
      <c r="AB28">
        <v>0.25</v>
      </c>
      <c r="AC28">
        <v>0.95</v>
      </c>
    </row>
    <row r="29" spans="26:29" x14ac:dyDescent="0.25">
      <c r="Z29" t="s">
        <v>116</v>
      </c>
      <c r="AA29">
        <v>0.85</v>
      </c>
      <c r="AB29">
        <v>0.74</v>
      </c>
      <c r="AC29">
        <v>0.8</v>
      </c>
    </row>
    <row r="30" spans="26:29" x14ac:dyDescent="0.25">
      <c r="Z30" t="s">
        <v>117</v>
      </c>
      <c r="AA30">
        <v>0.4</v>
      </c>
      <c r="AB30">
        <v>0.6</v>
      </c>
      <c r="AC30">
        <v>0.4</v>
      </c>
    </row>
    <row r="31" spans="26:29" x14ac:dyDescent="0.25">
      <c r="AA31">
        <f>1-AA22</f>
        <v>7.999999999999996E-2</v>
      </c>
      <c r="AB31">
        <v>0.16</v>
      </c>
      <c r="AC31">
        <f t="shared" ref="AC31" si="5">1-AC22</f>
        <v>4.0000000000000036E-2</v>
      </c>
    </row>
    <row r="32" spans="26:29" x14ac:dyDescent="0.25">
      <c r="AA32">
        <f t="shared" ref="AA32" si="6">1-AA23</f>
        <v>4.0000000000000036E-2</v>
      </c>
      <c r="AB32">
        <f t="shared" ref="AB32:AC39" si="7">1-AB23</f>
        <v>5.0000000000000044E-2</v>
      </c>
      <c r="AC32">
        <f t="shared" si="7"/>
        <v>4.0000000000000036E-2</v>
      </c>
    </row>
    <row r="33" spans="27:29" x14ac:dyDescent="0.25">
      <c r="AA33">
        <f t="shared" ref="AA33" si="8">1-AA24</f>
        <v>3.0000000000000027E-2</v>
      </c>
      <c r="AB33">
        <f t="shared" si="7"/>
        <v>0.13</v>
      </c>
      <c r="AC33">
        <f t="shared" si="7"/>
        <v>2.0000000000000018E-2</v>
      </c>
    </row>
    <row r="34" spans="27:29" x14ac:dyDescent="0.25">
      <c r="AA34">
        <f t="shared" ref="AA34" si="9">1-AA25</f>
        <v>0</v>
      </c>
      <c r="AB34">
        <f t="shared" si="7"/>
        <v>6.0000000000000053E-2</v>
      </c>
      <c r="AC34">
        <f t="shared" si="7"/>
        <v>2.0000000000000018E-2</v>
      </c>
    </row>
    <row r="35" spans="27:29" x14ac:dyDescent="0.25">
      <c r="AA35">
        <f t="shared" ref="AA35" si="10">1-AA26</f>
        <v>0</v>
      </c>
      <c r="AB35">
        <f t="shared" si="7"/>
        <v>8.9999999999999969E-2</v>
      </c>
      <c r="AC35">
        <f t="shared" si="7"/>
        <v>0</v>
      </c>
    </row>
    <row r="36" spans="27:29" x14ac:dyDescent="0.25">
      <c r="AA36">
        <f t="shared" ref="AA36" si="11">1-AA27</f>
        <v>0.35</v>
      </c>
      <c r="AB36">
        <f t="shared" si="7"/>
        <v>0.36</v>
      </c>
      <c r="AC36">
        <f t="shared" si="7"/>
        <v>0.4</v>
      </c>
    </row>
    <row r="37" spans="27:29" x14ac:dyDescent="0.25">
      <c r="AA37">
        <f t="shared" ref="AA37" si="12">1-AA28</f>
        <v>5.0000000000000044E-2</v>
      </c>
      <c r="AB37">
        <f t="shared" si="7"/>
        <v>0.75</v>
      </c>
      <c r="AC37">
        <f t="shared" si="7"/>
        <v>5.0000000000000044E-2</v>
      </c>
    </row>
    <row r="38" spans="27:29" x14ac:dyDescent="0.25">
      <c r="AA38">
        <f t="shared" ref="AA38" si="13">1-AA29</f>
        <v>0.15000000000000002</v>
      </c>
      <c r="AB38">
        <f t="shared" si="7"/>
        <v>0.26</v>
      </c>
      <c r="AC38">
        <f t="shared" si="7"/>
        <v>0.19999999999999996</v>
      </c>
    </row>
    <row r="39" spans="27:29" x14ac:dyDescent="0.25">
      <c r="AA39">
        <f t="shared" ref="AA39" si="14">1-AA30</f>
        <v>0.6</v>
      </c>
      <c r="AB39">
        <f t="shared" si="7"/>
        <v>0.4</v>
      </c>
      <c r="AC39">
        <f t="shared" si="7"/>
        <v>0.6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A00-BDC5-4A21-9957-D2F5D8618C68}">
  <dimension ref="A2:BH85"/>
  <sheetViews>
    <sheetView topLeftCell="T1" zoomScale="85" zoomScaleNormal="85" workbookViewId="0">
      <selection activeCell="AX27" sqref="AX27"/>
    </sheetView>
  </sheetViews>
  <sheetFormatPr defaultRowHeight="15" x14ac:dyDescent="0.25"/>
  <cols>
    <col min="12" max="12" width="16.28515625" bestFit="1" customWidth="1"/>
    <col min="23" max="23" width="16.28515625" bestFit="1" customWidth="1"/>
    <col min="31" max="31" width="13" bestFit="1" customWidth="1"/>
    <col min="40" max="40" width="13" bestFit="1" customWidth="1"/>
    <col min="42" max="42" width="16" bestFit="1" customWidth="1"/>
    <col min="43" max="44" width="13" bestFit="1" customWidth="1"/>
    <col min="46" max="46" width="13" bestFit="1" customWidth="1"/>
    <col min="47" max="47" width="12" bestFit="1" customWidth="1"/>
  </cols>
  <sheetData>
    <row r="2" spans="1:21" x14ac:dyDescent="0.25">
      <c r="A2" s="1">
        <v>1.83460999978706E-2</v>
      </c>
      <c r="B2" s="1">
        <v>0.126083599985577</v>
      </c>
      <c r="C2" s="1">
        <v>0.10459119995357399</v>
      </c>
      <c r="D2" s="1">
        <v>2.5916600017808301E-2</v>
      </c>
      <c r="E2" s="1">
        <v>5.0862299976870397E-2</v>
      </c>
      <c r="F2" s="1">
        <v>0.40553190000355199</v>
      </c>
      <c r="G2" s="1">
        <v>0.43549409997649402</v>
      </c>
      <c r="H2" s="1">
        <v>0.20108369993977199</v>
      </c>
      <c r="I2" s="1">
        <v>0.12740060000214701</v>
      </c>
    </row>
    <row r="3" spans="1:21" x14ac:dyDescent="0.25">
      <c r="A3" s="1">
        <v>17.414748699986301</v>
      </c>
      <c r="B3" s="1">
        <v>9.5902656000107491</v>
      </c>
      <c r="C3" s="1">
        <v>12.9381538999732</v>
      </c>
      <c r="D3" s="1">
        <v>22.0844770999392</v>
      </c>
      <c r="E3" s="1">
        <v>3.0225062000099499</v>
      </c>
      <c r="F3" s="1">
        <v>19.387936099897999</v>
      </c>
      <c r="G3" s="1">
        <v>86.0366669999202</v>
      </c>
      <c r="H3" s="1">
        <v>59.925451099988997</v>
      </c>
      <c r="I3" s="1">
        <v>16.888970700092599</v>
      </c>
    </row>
    <row r="4" spans="1:21" x14ac:dyDescent="0.25">
      <c r="A4" s="1">
        <v>13.3693462000228</v>
      </c>
      <c r="B4" s="1">
        <v>9.3729057000018603</v>
      </c>
      <c r="C4" s="1">
        <v>14.2328357999213</v>
      </c>
      <c r="D4" s="1">
        <v>23.442585500073601</v>
      </c>
      <c r="E4" s="1">
        <v>2.3627283000387198</v>
      </c>
      <c r="F4" s="1">
        <v>18.461174200056099</v>
      </c>
      <c r="G4" s="1">
        <v>81.168693799991104</v>
      </c>
      <c r="H4" s="1">
        <v>109.45438140002</v>
      </c>
      <c r="I4" s="1">
        <v>17.963313100044601</v>
      </c>
    </row>
    <row r="5" spans="1:21" x14ac:dyDescent="0.25">
      <c r="A5" s="1">
        <v>13.401634700014201</v>
      </c>
      <c r="B5" s="1">
        <v>8.5587941999547095</v>
      </c>
      <c r="C5" s="1">
        <v>10.9035375999519</v>
      </c>
      <c r="D5" s="1">
        <v>24.071844200021498</v>
      </c>
      <c r="E5" s="1">
        <v>1.9807713999180101</v>
      </c>
      <c r="F5" s="1">
        <v>22.930091899935999</v>
      </c>
      <c r="G5" s="1">
        <v>87.955808999948204</v>
      </c>
      <c r="H5" s="1">
        <v>97.572505699936301</v>
      </c>
      <c r="I5" s="1">
        <v>18.5130779999308</v>
      </c>
    </row>
    <row r="6" spans="1:21" x14ac:dyDescent="0.25">
      <c r="A6" s="1">
        <v>15.056606399943099</v>
      </c>
      <c r="B6" s="1">
        <v>8.9112379000289295</v>
      </c>
      <c r="C6" s="1">
        <v>10.4336613999912</v>
      </c>
      <c r="D6" s="1">
        <v>24.055778900044899</v>
      </c>
      <c r="E6" s="1">
        <v>1.9057962000369999</v>
      </c>
      <c r="F6" s="1">
        <v>23.675338699948</v>
      </c>
      <c r="G6" s="1">
        <v>86.045587599975903</v>
      </c>
      <c r="H6" s="1">
        <v>99.649926899932296</v>
      </c>
      <c r="I6" s="1">
        <v>17.920474799931899</v>
      </c>
    </row>
    <row r="7" spans="1:21" x14ac:dyDescent="0.25">
      <c r="A7" s="1">
        <v>14.1140643999679</v>
      </c>
      <c r="B7" s="1">
        <v>8.4753559000091592</v>
      </c>
      <c r="C7" s="1">
        <v>13.6945917999837</v>
      </c>
      <c r="D7" s="1">
        <v>23.894646600005199</v>
      </c>
      <c r="E7" s="1">
        <v>2.9545938000082899</v>
      </c>
      <c r="F7" s="1">
        <v>20.4968143999576</v>
      </c>
      <c r="G7" s="1">
        <v>79.060295299976104</v>
      </c>
      <c r="H7" s="1">
        <v>101.74676769995099</v>
      </c>
      <c r="I7" s="1">
        <v>17.491364500019699</v>
      </c>
    </row>
    <row r="8" spans="1:21" x14ac:dyDescent="0.25">
      <c r="A8" s="1">
        <v>54.858313200064003</v>
      </c>
      <c r="B8" s="1">
        <v>35.978598800022098</v>
      </c>
      <c r="C8" s="1">
        <v>48.910124600049997</v>
      </c>
      <c r="D8" s="1">
        <v>108.30458999995599</v>
      </c>
      <c r="E8" s="1">
        <v>6.5460889000678399</v>
      </c>
      <c r="F8" s="1">
        <v>15.462941500009</v>
      </c>
      <c r="G8" s="1">
        <v>137.83057079999699</v>
      </c>
      <c r="H8" s="1">
        <v>94.804999999934793</v>
      </c>
      <c r="I8" s="1">
        <v>113.837442499934</v>
      </c>
    </row>
    <row r="9" spans="1:21" x14ac:dyDescent="0.25">
      <c r="A9" s="1">
        <v>51.904737300006602</v>
      </c>
      <c r="B9" s="1">
        <v>38.003513899981002</v>
      </c>
      <c r="C9" s="1">
        <v>51.639540700009</v>
      </c>
      <c r="D9" s="1">
        <v>101.249766700086</v>
      </c>
      <c r="E9" s="1">
        <v>6.5467573999194402</v>
      </c>
      <c r="F9" s="1">
        <v>16.107427299953901</v>
      </c>
      <c r="G9" s="1">
        <v>139.29030870000099</v>
      </c>
      <c r="H9" s="1">
        <v>61.618818599963497</v>
      </c>
      <c r="I9" s="1">
        <v>112.576187200029</v>
      </c>
    </row>
    <row r="10" spans="1:21" x14ac:dyDescent="0.25">
      <c r="A10" s="1">
        <v>47.142183099989701</v>
      </c>
      <c r="B10" s="1">
        <v>40.183457599952803</v>
      </c>
      <c r="C10" s="1">
        <v>52.700611999956799</v>
      </c>
      <c r="D10" s="1">
        <v>112.236785299959</v>
      </c>
      <c r="E10" s="1">
        <v>6.5109777000034201</v>
      </c>
      <c r="F10" s="1">
        <v>15.2988501000218</v>
      </c>
      <c r="G10" s="1">
        <v>155.25919960002599</v>
      </c>
      <c r="H10" s="1">
        <v>49.940473800059401</v>
      </c>
      <c r="I10" s="1">
        <v>113.9104545</v>
      </c>
    </row>
    <row r="11" spans="1:21" x14ac:dyDescent="0.25">
      <c r="A11" s="1">
        <v>45.866484700003603</v>
      </c>
      <c r="B11" s="1">
        <v>40.783219299977603</v>
      </c>
      <c r="C11" s="1">
        <v>49.070841700071398</v>
      </c>
      <c r="D11" s="1">
        <v>100.494866000022</v>
      </c>
      <c r="E11" s="1">
        <v>6.3910400000168002</v>
      </c>
      <c r="F11" s="1">
        <v>97.084613699989802</v>
      </c>
      <c r="G11" s="1">
        <v>180.97550679999401</v>
      </c>
      <c r="H11" s="1">
        <v>1672.8593258000899</v>
      </c>
      <c r="I11" s="1">
        <v>111.74753779999401</v>
      </c>
    </row>
    <row r="12" spans="1:21" x14ac:dyDescent="0.25">
      <c r="A12" s="1">
        <v>51.7081499000778</v>
      </c>
      <c r="B12" s="1">
        <v>38.361108599929103</v>
      </c>
      <c r="C12" s="1">
        <v>38.7925575999543</v>
      </c>
      <c r="D12" s="1">
        <v>106.159600699902</v>
      </c>
      <c r="E12" s="1">
        <v>6.2589601000072399</v>
      </c>
      <c r="F12" s="1">
        <v>96.368608899996602</v>
      </c>
      <c r="G12" s="1">
        <v>168.783631100028</v>
      </c>
      <c r="H12" s="1">
        <v>53.854441900038999</v>
      </c>
      <c r="I12" s="1">
        <v>111.405563700012</v>
      </c>
    </row>
    <row r="13" spans="1:21" x14ac:dyDescent="0.25">
      <c r="A13" s="1">
        <v>51.510088699986198</v>
      </c>
      <c r="B13" s="1">
        <v>44.914120999979701</v>
      </c>
      <c r="C13" s="1">
        <v>46.792259200010399</v>
      </c>
      <c r="D13" s="1">
        <v>107.041059899958</v>
      </c>
      <c r="E13" s="1">
        <v>6.5556239000288699</v>
      </c>
      <c r="F13" s="1">
        <v>120.126749000046</v>
      </c>
      <c r="G13" s="1">
        <v>171.06790269998601</v>
      </c>
      <c r="H13" s="1">
        <v>74.049774500075699</v>
      </c>
      <c r="I13" s="1">
        <v>112.062300499994</v>
      </c>
    </row>
    <row r="14" spans="1:21" x14ac:dyDescent="0.25">
      <c r="A14" s="1">
        <v>52.292739799944599</v>
      </c>
      <c r="B14" s="1">
        <v>48.193845900008398</v>
      </c>
      <c r="C14" s="1">
        <v>50.504019299987696</v>
      </c>
      <c r="D14" s="1">
        <v>113.238612200017</v>
      </c>
      <c r="E14" s="1">
        <v>6.5857615999411703</v>
      </c>
      <c r="F14" s="1">
        <v>123.247301900002</v>
      </c>
      <c r="G14" s="1">
        <v>172.81293519999599</v>
      </c>
      <c r="H14" s="1">
        <v>53.393122599925803</v>
      </c>
      <c r="I14" s="1">
        <v>113.930546399904</v>
      </c>
    </row>
    <row r="15" spans="1:21" x14ac:dyDescent="0.25">
      <c r="A15" s="1">
        <v>52.677618899964699</v>
      </c>
      <c r="B15" s="1">
        <v>57.216104699997203</v>
      </c>
      <c r="C15" s="1">
        <v>51.050771099980899</v>
      </c>
      <c r="D15" s="1">
        <v>101.482639500056</v>
      </c>
      <c r="E15" s="1">
        <v>6.7903230999363497</v>
      </c>
      <c r="F15" s="1">
        <v>0.48331969999708202</v>
      </c>
      <c r="G15" s="1">
        <v>177.81295400002199</v>
      </c>
      <c r="H15" s="1">
        <v>7.7392012999625797</v>
      </c>
      <c r="I15" s="1">
        <v>115.315736999968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114</v>
      </c>
      <c r="S15" t="s">
        <v>126</v>
      </c>
      <c r="T15" t="s">
        <v>116</v>
      </c>
      <c r="U15" t="s">
        <v>117</v>
      </c>
    </row>
    <row r="16" spans="1:21" x14ac:dyDescent="0.25">
      <c r="A16" s="1">
        <v>51.079611400025897</v>
      </c>
      <c r="B16" s="1">
        <v>55.484860799973802</v>
      </c>
      <c r="C16" s="1">
        <v>51.354738699970703</v>
      </c>
      <c r="D16" s="1">
        <v>107.87440209998699</v>
      </c>
      <c r="E16" s="1">
        <v>6.3450454000849197</v>
      </c>
      <c r="G16" s="1">
        <v>184.247009499988</v>
      </c>
      <c r="I16" s="1">
        <v>111.631388999987</v>
      </c>
    </row>
    <row r="17" spans="1:50" x14ac:dyDescent="0.25">
      <c r="A17" s="1">
        <v>54.964226800017002</v>
      </c>
      <c r="B17" s="1">
        <v>52.374191200011403</v>
      </c>
      <c r="C17" s="1">
        <v>48.149354199995201</v>
      </c>
      <c r="D17" s="1">
        <v>113.031746700056</v>
      </c>
      <c r="E17" s="1">
        <v>6.15809699997771</v>
      </c>
      <c r="G17" s="1">
        <v>185.10531559999799</v>
      </c>
      <c r="I17" s="1">
        <v>112.118010399979</v>
      </c>
      <c r="M17" t="s">
        <v>132</v>
      </c>
      <c r="V17" t="s">
        <v>133</v>
      </c>
      <c r="AN17" t="s">
        <v>136</v>
      </c>
      <c r="AP17" t="s">
        <v>136</v>
      </c>
      <c r="AQ17" t="s">
        <v>137</v>
      </c>
    </row>
    <row r="18" spans="1:50" x14ac:dyDescent="0.25">
      <c r="A18" s="1">
        <v>12.4752423999598</v>
      </c>
      <c r="B18" s="1">
        <v>9.9895257999887601</v>
      </c>
      <c r="C18" s="1">
        <v>10.0473687000339</v>
      </c>
      <c r="D18" s="1">
        <v>40.416088600002603</v>
      </c>
      <c r="E18" s="1">
        <v>1.93626480002421</v>
      </c>
      <c r="G18" s="1">
        <v>146.44999330001801</v>
      </c>
      <c r="I18" s="1">
        <v>121.136770899989</v>
      </c>
      <c r="L18" t="s">
        <v>118</v>
      </c>
      <c r="M18">
        <v>4.2781000025570353E-3</v>
      </c>
      <c r="N18">
        <v>2.990019996650513E-3</v>
      </c>
      <c r="O18">
        <v>2.340459986589845E-3</v>
      </c>
      <c r="P18">
        <v>2.959380031097675E-3</v>
      </c>
      <c r="Q18">
        <v>1.0862800176255369E-3</v>
      </c>
      <c r="R18">
        <v>8.0195000045932795E-3</v>
      </c>
      <c r="S18">
        <v>2.5196440028957972E-2</v>
      </c>
      <c r="T18">
        <v>1.4967900002375221E-2</v>
      </c>
      <c r="U18">
        <v>5.875350034330035E-3</v>
      </c>
      <c r="V18">
        <f>SUM(M18,M19)/10</f>
        <v>4.8516300157643813E-4</v>
      </c>
      <c r="W18">
        <f t="shared" ref="W18:AD18" si="0">SUM(N18,N19)/10</f>
        <v>3.5825899802148303E-4</v>
      </c>
      <c r="X18">
        <f t="shared" si="0"/>
        <v>2.7925499947741586E-4</v>
      </c>
      <c r="Y18">
        <f t="shared" si="0"/>
        <v>3.6355000571347714E-4</v>
      </c>
      <c r="Z18">
        <f t="shared" si="0"/>
        <v>1.3013200135901528E-4</v>
      </c>
      <c r="AA18">
        <f t="shared" si="0"/>
        <v>9.4486199901439168E-4</v>
      </c>
      <c r="AB18">
        <f t="shared" si="0"/>
        <v>3.3127230033278407E-3</v>
      </c>
      <c r="AC18">
        <f t="shared" si="0"/>
        <v>1.8432950018905075E-3</v>
      </c>
      <c r="AD18">
        <f t="shared" si="0"/>
        <v>6.909350049681955E-4</v>
      </c>
      <c r="AE18">
        <f>V18/V19</f>
        <v>3.299082018063635E-8</v>
      </c>
      <c r="AF18">
        <f t="shared" ref="AF18:AM18" si="1">W18/W19</f>
        <v>2.6068471077747437E-8</v>
      </c>
      <c r="AG18">
        <f t="shared" si="1"/>
        <v>2.1090174418655379E-8</v>
      </c>
      <c r="AH18">
        <f t="shared" si="1"/>
        <v>1.6368016105239618E-8</v>
      </c>
      <c r="AI18">
        <f t="shared" si="1"/>
        <v>5.3310938696851815E-8</v>
      </c>
      <c r="AJ18">
        <f t="shared" si="1"/>
        <v>3.3752304029948975E-8</v>
      </c>
      <c r="AK18">
        <f t="shared" si="1"/>
        <v>3.5169150936660941E-8</v>
      </c>
      <c r="AL18">
        <f t="shared" si="1"/>
        <v>1.7487240075615773E-8</v>
      </c>
      <c r="AM18">
        <f t="shared" si="1"/>
        <v>5.0953908920958368E-9</v>
      </c>
      <c r="AN18" s="5">
        <f>AVERAGE(AE18:AM18)</f>
        <v>2.6814722934828014E-8</v>
      </c>
      <c r="AO18">
        <f>_xlfn.STDEV.P(AE18:AM18)</f>
        <v>1.3162710281488046E-8</v>
      </c>
      <c r="AP18">
        <f>AN18</f>
        <v>2.6814722934828014E-8</v>
      </c>
      <c r="AQ18">
        <v>2.9494032021923147E-2</v>
      </c>
      <c r="AR18">
        <v>5.3078853629163286E-2</v>
      </c>
      <c r="AS18" s="12">
        <v>5.8756265159529109E-7</v>
      </c>
      <c r="AT18" t="s">
        <v>31</v>
      </c>
    </row>
    <row r="19" spans="1:50" x14ac:dyDescent="0.25">
      <c r="A19" s="1">
        <v>7.7970414999872402</v>
      </c>
      <c r="B19" s="1">
        <v>7.4694093999569304</v>
      </c>
      <c r="C19" s="1">
        <v>6.6786682999809202</v>
      </c>
      <c r="D19" s="1">
        <v>14.2797543000197</v>
      </c>
      <c r="E19" s="1">
        <v>0.92508039996027902</v>
      </c>
      <c r="G19" s="1">
        <v>148.10349639999899</v>
      </c>
      <c r="I19" s="1">
        <v>123.336492300033</v>
      </c>
      <c r="M19">
        <v>5.7353001320734585E-4</v>
      </c>
      <c r="N19">
        <v>5.9256998356431684E-4</v>
      </c>
      <c r="O19">
        <v>4.5209000818431335E-4</v>
      </c>
      <c r="P19">
        <v>6.7612002603709641E-4</v>
      </c>
      <c r="Q19">
        <v>2.1503999596461597E-4</v>
      </c>
      <c r="R19">
        <v>1.4291199855506367E-3</v>
      </c>
      <c r="S19">
        <v>7.9307900043204364E-3</v>
      </c>
      <c r="T19">
        <v>3.4650500165298546E-3</v>
      </c>
      <c r="U19">
        <v>1.0340000153519205E-3</v>
      </c>
      <c r="V19">
        <v>14706</v>
      </c>
      <c r="W19">
        <v>13743</v>
      </c>
      <c r="X19">
        <v>13241</v>
      </c>
      <c r="Y19">
        <v>22211</v>
      </c>
      <c r="Z19">
        <v>2441</v>
      </c>
      <c r="AA19">
        <v>27994</v>
      </c>
      <c r="AB19">
        <v>94194</v>
      </c>
      <c r="AC19">
        <v>105408</v>
      </c>
      <c r="AD19">
        <v>135600</v>
      </c>
      <c r="AN19" s="5"/>
      <c r="AP19">
        <f>AN20</f>
        <v>2.6925876395925521E-4</v>
      </c>
      <c r="AQ19">
        <v>4.7556259038372489E-2</v>
      </c>
      <c r="AR19">
        <v>6.2472636259195982E-2</v>
      </c>
      <c r="AS19" s="12">
        <v>2.6753930307720857E-3</v>
      </c>
      <c r="AT19" t="s">
        <v>32</v>
      </c>
    </row>
    <row r="20" spans="1:50" x14ac:dyDescent="0.25">
      <c r="A20" s="1">
        <v>8.6752172000124101</v>
      </c>
      <c r="B20" s="1">
        <v>7.6109752000193103</v>
      </c>
      <c r="C20" s="1">
        <v>6.6572105000377597</v>
      </c>
      <c r="D20" s="1">
        <v>12.079070900043</v>
      </c>
      <c r="E20" s="1">
        <v>1.46132679999573</v>
      </c>
      <c r="G20" s="1">
        <v>144.78897110000199</v>
      </c>
      <c r="I20" s="1">
        <v>124.61825779999999</v>
      </c>
      <c r="M20">
        <v>1.34499100153334E-2</v>
      </c>
      <c r="N20">
        <v>1.1897339997813068E-2</v>
      </c>
      <c r="O20">
        <v>1.0452680010348521E-2</v>
      </c>
      <c r="P20">
        <v>2.0125720032956405E-2</v>
      </c>
      <c r="Q20">
        <v>1.607849996071304E-3</v>
      </c>
      <c r="R20">
        <v>5.1837299996986941E-2</v>
      </c>
      <c r="S20">
        <v>1.6166200046427489E-3</v>
      </c>
      <c r="T20">
        <v>9.5163599995430503E-2</v>
      </c>
      <c r="U20">
        <v>5.875350034330035E-3</v>
      </c>
      <c r="V20">
        <f>SUM(M20,M21)/10</f>
        <v>4.2819743959978176</v>
      </c>
      <c r="W20">
        <f t="shared" ref="W20" si="2">SUM(N20,N21)/10</f>
        <v>4.2861451029893907</v>
      </c>
      <c r="X20">
        <f t="shared" ref="X20" si="3">SUM(O20,O21)/10</f>
        <v>3.6216044610040199</v>
      </c>
      <c r="Y20">
        <f t="shared" ref="Y20" si="4">SUM(P20,P21)/10</f>
        <v>7.138059577005909</v>
      </c>
      <c r="Z20">
        <f t="shared" ref="Z20" si="5">SUM(Q20,Q21)/10</f>
        <v>0.82751189200323994</v>
      </c>
      <c r="AA20">
        <f t="shared" ref="AA20" si="6">SUM(R20,R21)/10</f>
        <v>0.32810427099699097</v>
      </c>
      <c r="AB20">
        <f t="shared" ref="AB20" si="7">SUM(S20,S21)/10</f>
        <v>70.78294857500353</v>
      </c>
      <c r="AC20">
        <f t="shared" ref="AC20" si="8">SUM(T20,T21)/10</f>
        <v>12.510150609991914</v>
      </c>
      <c r="AD20">
        <f t="shared" ref="AD20" si="9">SUM(U20,U21)/10</f>
        <v>0.61304728500496819</v>
      </c>
      <c r="AE20">
        <f>V20/V21</f>
        <v>2.9117192955241519E-4</v>
      </c>
      <c r="AF20">
        <f t="shared" ref="AF20" si="10">W20/W21</f>
        <v>3.1187841832128286E-4</v>
      </c>
      <c r="AG20">
        <f t="shared" ref="AG20" si="11">X20/X21</f>
        <v>2.7351442194728645E-4</v>
      </c>
      <c r="AH20">
        <f t="shared" ref="AH20" si="12">Y20/Y21</f>
        <v>3.2137497532780645E-4</v>
      </c>
      <c r="AI20">
        <f t="shared" ref="AI20" si="13">Z20/Z21</f>
        <v>3.3900528144335926E-4</v>
      </c>
      <c r="AJ20">
        <f t="shared" ref="AJ20" si="14">AA20/AA21</f>
        <v>1.1720521218725118E-5</v>
      </c>
      <c r="AK20">
        <f t="shared" ref="AK20" si="15">AB20/AB21</f>
        <v>7.5145920732746813E-4</v>
      </c>
      <c r="AL20">
        <f t="shared" ref="AL20" si="16">AC20/AC21</f>
        <v>1.1868312281792571E-4</v>
      </c>
      <c r="AM20">
        <f t="shared" ref="AM20" si="17">AD20/AD21</f>
        <v>4.520997677027789E-6</v>
      </c>
      <c r="AN20" s="5">
        <f t="shared" ref="AN20:AN26" si="18">AVERAGE(AE20:AM20)</f>
        <v>2.6925876395925521E-4</v>
      </c>
      <c r="AO20">
        <f>_xlfn.STDEV.P(AE20:AM20)</f>
        <v>2.11212828744779E-4</v>
      </c>
      <c r="AP20">
        <f>AN22</f>
        <v>3.2504794538951687E-5</v>
      </c>
      <c r="AQ20">
        <v>3.0476811908955126E-2</v>
      </c>
      <c r="AR20">
        <v>5.3273450720705856E-2</v>
      </c>
      <c r="AS20" s="12">
        <v>6.6883850497856878E-5</v>
      </c>
      <c r="AT20" t="s">
        <v>33</v>
      </c>
    </row>
    <row r="21" spans="1:50" x14ac:dyDescent="0.25">
      <c r="A21" s="1">
        <v>9.4754321000073105</v>
      </c>
      <c r="B21" s="1">
        <v>6.9264769000001198</v>
      </c>
      <c r="C21" s="1">
        <v>6.4247337999986396</v>
      </c>
      <c r="D21" s="1">
        <v>9.9083142000017599</v>
      </c>
      <c r="E21" s="1">
        <v>1.27065029996447</v>
      </c>
      <c r="G21" s="1">
        <v>144.29123480000999</v>
      </c>
      <c r="I21" s="1">
        <v>128.887155200005</v>
      </c>
      <c r="M21">
        <v>42.806294049962844</v>
      </c>
      <c r="N21">
        <v>42.849553689896091</v>
      </c>
      <c r="O21">
        <v>36.205591930029854</v>
      </c>
      <c r="P21">
        <v>71.360470050026137</v>
      </c>
      <c r="Q21">
        <v>8.2735110700363279</v>
      </c>
      <c r="R21">
        <v>3.2292054099729226</v>
      </c>
      <c r="S21">
        <v>707.82786913003076</v>
      </c>
      <c r="T21">
        <v>125.0063424999237</v>
      </c>
      <c r="U21">
        <v>6.1245975000153523</v>
      </c>
      <c r="V21">
        <v>14706</v>
      </c>
      <c r="W21">
        <v>13743</v>
      </c>
      <c r="X21">
        <v>13241</v>
      </c>
      <c r="Y21">
        <v>22211</v>
      </c>
      <c r="Z21">
        <v>2441</v>
      </c>
      <c r="AA21">
        <v>27994</v>
      </c>
      <c r="AB21">
        <v>94194</v>
      </c>
      <c r="AC21">
        <v>105408</v>
      </c>
      <c r="AD21">
        <v>135600</v>
      </c>
      <c r="AN21" s="5"/>
      <c r="AP21">
        <f>AN24</f>
        <v>1.4900861079899972E-3</v>
      </c>
      <c r="AQ21">
        <v>3.9496332350635863E-2</v>
      </c>
      <c r="AR21">
        <v>5.5267159053594882E-2</v>
      </c>
      <c r="AS21" s="12">
        <v>1.9960159574065194E-3</v>
      </c>
      <c r="AT21" t="s">
        <v>34</v>
      </c>
    </row>
    <row r="22" spans="1:50" x14ac:dyDescent="0.25">
      <c r="A22" s="1">
        <v>75.277742500009396</v>
      </c>
      <c r="B22" s="1">
        <v>57.347445200022698</v>
      </c>
      <c r="C22" s="1">
        <v>54.342975699983</v>
      </c>
      <c r="D22" s="1">
        <v>9.7536866000154898</v>
      </c>
      <c r="E22" s="1">
        <v>8.9618705000029806</v>
      </c>
      <c r="G22" s="1">
        <v>144.56018339999699</v>
      </c>
      <c r="I22" s="1">
        <v>126.364688800065</v>
      </c>
      <c r="M22">
        <v>5.8241000049747485E-3</v>
      </c>
      <c r="N22">
        <v>1.057706999126817E-2</v>
      </c>
      <c r="O22">
        <v>7.9690799699164896E-3</v>
      </c>
      <c r="P22">
        <v>2.0985760015901116E-2</v>
      </c>
      <c r="Q22">
        <v>8.6158002959564205E-4</v>
      </c>
      <c r="R22">
        <v>3.6514889984391591E-2</v>
      </c>
      <c r="S22">
        <v>5.5230499990284385E-2</v>
      </c>
      <c r="T22">
        <v>0.16179310006555098</v>
      </c>
      <c r="U22">
        <v>5.4709699994418749E-2</v>
      </c>
      <c r="V22">
        <f>SUM(M22,M23)/10</f>
        <v>0.41886980900308063</v>
      </c>
      <c r="W22">
        <f t="shared" ref="W22" si="19">SUM(N22,N23)/10</f>
        <v>0.53930762899806695</v>
      </c>
      <c r="X22">
        <f t="shared" ref="X22" si="20">SUM(O22,O23)/10</f>
        <v>0.46263976400252371</v>
      </c>
      <c r="Y22">
        <f t="shared" ref="Y22" si="21">SUM(P22,P23)/10</f>
        <v>1.0764625440072173</v>
      </c>
      <c r="Z22">
        <f t="shared" ref="Z22" si="22">SUM(Q22,Q23)/10</f>
        <v>0.12421176000614582</v>
      </c>
      <c r="AA22">
        <f t="shared" ref="AA22" si="23">SUM(R22,R23)/10</f>
        <v>0.82960864799562817</v>
      </c>
      <c r="AB22">
        <f t="shared" ref="AB22" si="24">SUM(S22,S23)/10</f>
        <v>7.1503509994363362E-2</v>
      </c>
      <c r="AC22">
        <f t="shared" ref="AC22" si="25">SUM(T22,T23)/10</f>
        <v>4.5577346250007356</v>
      </c>
      <c r="AD22">
        <f t="shared" ref="AD22" si="26">SUM(U22,U23)/10</f>
        <v>2.2907889600028204</v>
      </c>
      <c r="AE22">
        <f>V22/V23</f>
        <v>2.8482919148856293E-5</v>
      </c>
      <c r="AF22">
        <f t="shared" ref="AF22" si="27">W22/W23</f>
        <v>3.924235094215724E-5</v>
      </c>
      <c r="AG22">
        <f t="shared" ref="AG22" si="28">X22/X23</f>
        <v>3.4939941394345119E-5</v>
      </c>
      <c r="AH22">
        <f t="shared" ref="AH22" si="29">Y22/Y23</f>
        <v>4.8465289451497782E-5</v>
      </c>
      <c r="AI22">
        <f t="shared" ref="AI22" si="30">Z22/Z23</f>
        <v>5.0885604263066706E-5</v>
      </c>
      <c r="AJ22">
        <f t="shared" ref="AJ22" si="31">AA22/AA23</f>
        <v>2.9635230692135035E-5</v>
      </c>
      <c r="AK22">
        <f t="shared" ref="AK22" si="32">AB22/AB23</f>
        <v>7.5910896654100437E-7</v>
      </c>
      <c r="AL22">
        <f t="shared" ref="AL22" si="33">AC22/AC23</f>
        <v>4.3238982098139949E-5</v>
      </c>
      <c r="AM22">
        <f t="shared" ref="AM22" si="34">AD22/AD23</f>
        <v>1.689372389382611E-5</v>
      </c>
      <c r="AN22" s="5">
        <f t="shared" si="18"/>
        <v>3.2504794538951687E-5</v>
      </c>
      <c r="AO22">
        <f>_xlfn.STDEV.P(AE22:AM22)</f>
        <v>1.5037149960795059E-5</v>
      </c>
      <c r="AP22">
        <f>AN26</f>
        <v>2.9693635137218199E-3</v>
      </c>
      <c r="AQ22">
        <v>4.506259304297737E-2</v>
      </c>
      <c r="AR22">
        <v>5.596417267130871E-2</v>
      </c>
      <c r="AS22" s="12">
        <v>7.5537148673064103E-3</v>
      </c>
      <c r="AT22" t="s">
        <v>35</v>
      </c>
    </row>
    <row r="23" spans="1:50" x14ac:dyDescent="0.25">
      <c r="A23" s="1">
        <v>73.368337999971104</v>
      </c>
      <c r="B23" s="1">
        <v>55.730981300002803</v>
      </c>
      <c r="C23" s="1">
        <v>55.928742699965298</v>
      </c>
      <c r="D23" s="1">
        <v>94.644444499979699</v>
      </c>
      <c r="E23" s="1">
        <v>8.0500640000100194</v>
      </c>
      <c r="G23" s="1">
        <v>149.39616479998199</v>
      </c>
      <c r="I23" s="1">
        <v>123.232457200065</v>
      </c>
      <c r="M23">
        <v>4.1828739900258318</v>
      </c>
      <c r="N23">
        <v>5.3824992199894011</v>
      </c>
      <c r="O23">
        <v>4.618428560055321</v>
      </c>
      <c r="P23">
        <v>10.743639680056273</v>
      </c>
      <c r="Q23">
        <v>1.2412560200318625</v>
      </c>
      <c r="R23">
        <v>8.2595715899718893</v>
      </c>
      <c r="S23">
        <v>0.65980459995334928</v>
      </c>
      <c r="T23">
        <v>45.415553149941807</v>
      </c>
      <c r="U23">
        <v>22.853179900033787</v>
      </c>
      <c r="V23">
        <v>14706</v>
      </c>
      <c r="W23">
        <v>13743</v>
      </c>
      <c r="X23">
        <v>13241</v>
      </c>
      <c r="Y23">
        <v>22211</v>
      </c>
      <c r="Z23">
        <v>2441</v>
      </c>
      <c r="AA23">
        <v>27994</v>
      </c>
      <c r="AB23">
        <v>94194</v>
      </c>
      <c r="AC23">
        <v>105408</v>
      </c>
      <c r="AD23">
        <v>135600</v>
      </c>
      <c r="AN23" s="5"/>
      <c r="AQ23">
        <v>0.29367103180143683</v>
      </c>
      <c r="AR23" s="5"/>
      <c r="AT23" t="s">
        <v>12</v>
      </c>
    </row>
    <row r="24" spans="1:50" x14ac:dyDescent="0.25">
      <c r="A24" s="1">
        <v>74.379670099995494</v>
      </c>
      <c r="B24" s="1">
        <v>58.655017399985802</v>
      </c>
      <c r="C24" s="1">
        <v>55.7791334000066</v>
      </c>
      <c r="D24" s="1">
        <v>108.22146339999701</v>
      </c>
      <c r="E24" s="1">
        <v>8.5961313999723608</v>
      </c>
      <c r="G24" s="1">
        <v>148.931702699977</v>
      </c>
      <c r="I24" s="1">
        <v>126.06607629999</v>
      </c>
      <c r="M24">
        <v>0.33943900001468086</v>
      </c>
      <c r="N24">
        <v>7.4271079991012734E-2</v>
      </c>
      <c r="O24">
        <v>3.103136001154776E-2</v>
      </c>
      <c r="P24">
        <v>0.18293013999937049</v>
      </c>
      <c r="Q24">
        <v>5.7081569998990625E-2</v>
      </c>
      <c r="R24">
        <v>3.2676409988198381E-2</v>
      </c>
      <c r="S24">
        <v>2.8344829997513386E-2</v>
      </c>
      <c r="T24">
        <v>8.6011974499560857</v>
      </c>
      <c r="U24">
        <v>0.34965524997096453</v>
      </c>
      <c r="V24">
        <f>SUM(M24,M25)/10</f>
        <v>20.810951519999609</v>
      </c>
      <c r="W24">
        <f t="shared" ref="W24" si="35">SUM(N24,N25)/10</f>
        <v>21.096215477996715</v>
      </c>
      <c r="X24">
        <f t="shared" ref="X24" si="36">SUM(O24,O25)/10</f>
        <v>19.850468146000047</v>
      </c>
      <c r="Y24">
        <f t="shared" ref="Y24" si="37">SUM(P24,P25)/10</f>
        <v>27.078154536006018</v>
      </c>
      <c r="Z24">
        <f t="shared" ref="Z24" si="38">SUM(Q24,Q25)/10</f>
        <v>15.128979086003913</v>
      </c>
      <c r="AA24">
        <f t="shared" ref="AA24" si="39">SUM(R24,R25)/10</f>
        <v>10.957908224993117</v>
      </c>
      <c r="AB24">
        <f t="shared" ref="AB24" si="40">SUM(S24,S25)/10</f>
        <v>5.5512464992934843E-2</v>
      </c>
      <c r="AC24">
        <f t="shared" ref="AC24" si="41">SUM(T24,T25)/10</f>
        <v>88.075184744992228</v>
      </c>
      <c r="AD24">
        <f t="shared" ref="AD24" si="42">SUM(U24,U25)/10</f>
        <v>42.963188349996912</v>
      </c>
      <c r="AE24">
        <f>V24/V25</f>
        <v>1.415133382292915E-3</v>
      </c>
      <c r="AF24">
        <f t="shared" ref="AF24" si="43">W24/W25</f>
        <v>1.5350516974457335E-3</v>
      </c>
      <c r="AG24">
        <f t="shared" ref="AG24" si="44">X24/X25</f>
        <v>1.4991668413261874E-3</v>
      </c>
      <c r="AH24">
        <f t="shared" ref="AH24" si="45">Y24/Y25</f>
        <v>1.219132616091397E-3</v>
      </c>
      <c r="AI24">
        <f t="shared" ref="AI24" si="46">Z24/Z25</f>
        <v>6.1978611577238477E-3</v>
      </c>
      <c r="AJ24">
        <f t="shared" ref="AJ24" si="47">AA24/AA25</f>
        <v>3.9143774469504598E-4</v>
      </c>
      <c r="AK24">
        <f t="shared" ref="AK24" si="48">AB24/AB25</f>
        <v>5.8934183698467892E-7</v>
      </c>
      <c r="AL24">
        <f t="shared" ref="AL24" si="49">AC24/AC25</f>
        <v>8.3556451830024507E-4</v>
      </c>
      <c r="AM24">
        <f t="shared" ref="AM24" si="50">AD24/AD25</f>
        <v>3.1683767219761733E-4</v>
      </c>
      <c r="AN24" s="5">
        <f t="shared" si="18"/>
        <v>1.4900861079899972E-3</v>
      </c>
      <c r="AO24">
        <f>_xlfn.STDEV.P(AE24:AM24)</f>
        <v>1.7472143935966336E-3</v>
      </c>
      <c r="AR24" s="5"/>
    </row>
    <row r="25" spans="1:50" x14ac:dyDescent="0.25">
      <c r="A25" s="1">
        <v>7.6895425000111501</v>
      </c>
      <c r="B25" s="1">
        <v>6.9515305000240897</v>
      </c>
      <c r="C25" s="1">
        <v>6.3954631999949898</v>
      </c>
      <c r="D25" s="1">
        <v>114.869289499998</v>
      </c>
      <c r="E25" s="1">
        <v>1.25061049999203</v>
      </c>
      <c r="G25" s="1">
        <v>147.40497339999999</v>
      </c>
      <c r="I25" s="1">
        <v>127.82604319998001</v>
      </c>
      <c r="M25">
        <v>207.77007619998139</v>
      </c>
      <c r="N25">
        <v>210.88788369997613</v>
      </c>
      <c r="O25">
        <v>198.47365009998893</v>
      </c>
      <c r="P25">
        <v>270.59861522006082</v>
      </c>
      <c r="Q25">
        <v>151.23270929004013</v>
      </c>
      <c r="R25">
        <v>109.54640583994298</v>
      </c>
      <c r="S25">
        <v>0.52677981993183498</v>
      </c>
      <c r="T25">
        <v>872.15064999996616</v>
      </c>
      <c r="U25">
        <v>429.28222824999813</v>
      </c>
      <c r="V25">
        <v>14706</v>
      </c>
      <c r="W25">
        <v>13743</v>
      </c>
      <c r="X25">
        <v>13241</v>
      </c>
      <c r="Y25">
        <v>22211</v>
      </c>
      <c r="Z25">
        <v>2441</v>
      </c>
      <c r="AA25">
        <v>27994</v>
      </c>
      <c r="AB25">
        <v>94194</v>
      </c>
      <c r="AC25">
        <v>105408</v>
      </c>
      <c r="AD25">
        <v>135600</v>
      </c>
      <c r="AN25" s="5"/>
      <c r="AR25" s="5"/>
    </row>
    <row r="26" spans="1:50" x14ac:dyDescent="0.25">
      <c r="A26" s="1">
        <v>0.385118499980308</v>
      </c>
      <c r="B26" s="1">
        <v>0.37756340001942501</v>
      </c>
      <c r="C26" s="1">
        <v>0.35094749997369901</v>
      </c>
      <c r="D26" s="1">
        <v>13.0509853999828</v>
      </c>
      <c r="E26" s="1">
        <v>7.9773099976591696E-2</v>
      </c>
      <c r="G26" s="1">
        <v>148.85362429998301</v>
      </c>
      <c r="I26" s="1">
        <v>124.77654879994201</v>
      </c>
      <c r="M26">
        <v>0.42320546001428683</v>
      </c>
      <c r="N26">
        <v>0.47337879998376547</v>
      </c>
      <c r="O26">
        <v>0.40708878000732474</v>
      </c>
      <c r="P26">
        <v>1.7409116700175169</v>
      </c>
      <c r="Q26">
        <v>7.0723199867643357E-3</v>
      </c>
      <c r="R26">
        <v>0.16643105997936752</v>
      </c>
      <c r="S26">
        <v>0.60937554000411143</v>
      </c>
      <c r="T26">
        <v>7.9793386000001147</v>
      </c>
      <c r="U26">
        <v>2.4801765999873098</v>
      </c>
      <c r="V26">
        <f>SUM(M26,M27)/10</f>
        <v>51.640809864996697</v>
      </c>
      <c r="W26">
        <f t="shared" ref="W26" si="51">SUM(N26,N27)/10</f>
        <v>75.980319082994214</v>
      </c>
      <c r="X26">
        <f t="shared" ref="X26" si="52">SUM(O26,O27)/10</f>
        <v>65.241548105003218</v>
      </c>
      <c r="Y26">
        <f t="shared" ref="Y26" si="53">SUM(P26,P27)/10</f>
        <v>168.34012628400143</v>
      </c>
      <c r="Z26">
        <f t="shared" ref="Z26" si="54">SUM(Q26,Q27)/10</f>
        <v>6.6607734489953092</v>
      </c>
      <c r="AA26">
        <f t="shared" ref="AA26" si="55">SUM(R26,R27)/10</f>
        <v>0.38276614499743961</v>
      </c>
      <c r="AB26">
        <f t="shared" ref="AB26" si="56">SUM(S26,S27)/10</f>
        <v>0.64283546099904854</v>
      </c>
      <c r="AC26">
        <f t="shared" ref="AC26" si="57">SUM(T26,T27)/10</f>
        <v>68.68072077000005</v>
      </c>
      <c r="AD26">
        <f t="shared" ref="AD26" si="58">SUM(U26,U27)/10</f>
        <v>240.95081441500139</v>
      </c>
      <c r="AE26">
        <f>V26/V27</f>
        <v>3.5115469784439478E-3</v>
      </c>
      <c r="AF26">
        <f t="shared" ref="AF26" si="59">W26/W27</f>
        <v>5.5286559763511765E-3</v>
      </c>
      <c r="AG26">
        <f t="shared" ref="AG26" si="60">X26/X27</f>
        <v>4.9272372256629572E-3</v>
      </c>
      <c r="AH26">
        <f t="shared" ref="AH26" si="61">Y26/Y27</f>
        <v>7.5791331450182986E-3</v>
      </c>
      <c r="AI26">
        <f t="shared" ref="AI26" si="62">Z26/Z27</f>
        <v>2.7287068615302374E-3</v>
      </c>
      <c r="AJ26">
        <f t="shared" ref="AJ26" si="63">AA26/AA27</f>
        <v>1.3673149424785297E-5</v>
      </c>
      <c r="AK26">
        <f t="shared" ref="AK26" si="64">AB26/AB27</f>
        <v>6.8245903242143721E-6</v>
      </c>
      <c r="AL26">
        <f t="shared" ref="AL26" si="65">AC26/AC27</f>
        <v>6.5157028660063805E-4</v>
      </c>
      <c r="AM26">
        <f t="shared" ref="AM26" si="66">AD26/AD27</f>
        <v>1.7769234101401282E-3</v>
      </c>
      <c r="AN26" s="5">
        <f t="shared" si="18"/>
        <v>2.9693635137218199E-3</v>
      </c>
      <c r="AO26">
        <f>_xlfn.STDEV.P(AE26:AM26)</f>
        <v>2.5009314534795487E-3</v>
      </c>
      <c r="AR26" s="5"/>
    </row>
    <row r="27" spans="1:50" x14ac:dyDescent="0.25">
      <c r="D27" s="1">
        <v>0.70346419996349097</v>
      </c>
      <c r="G27" s="1">
        <v>153.666929400002</v>
      </c>
      <c r="I27" s="1">
        <v>125.42302470002301</v>
      </c>
      <c r="M27">
        <v>515.98489318995269</v>
      </c>
      <c r="N27">
        <v>759.32981202995836</v>
      </c>
      <c r="O27">
        <v>652.00839227002484</v>
      </c>
      <c r="P27">
        <v>1681.6603511699966</v>
      </c>
      <c r="Q27">
        <v>66.600662169966327</v>
      </c>
      <c r="R27">
        <v>3.6612303899950285</v>
      </c>
      <c r="S27">
        <v>5.8189790699863737</v>
      </c>
      <c r="T27">
        <v>678.82786910000038</v>
      </c>
      <c r="U27">
        <v>2407.0279675500265</v>
      </c>
      <c r="V27">
        <v>14706</v>
      </c>
      <c r="W27">
        <v>13743</v>
      </c>
      <c r="X27">
        <v>13241</v>
      </c>
      <c r="Y27">
        <v>22211</v>
      </c>
      <c r="Z27">
        <v>2441</v>
      </c>
      <c r="AA27">
        <v>27994</v>
      </c>
      <c r="AB27">
        <v>94194</v>
      </c>
      <c r="AC27">
        <v>105408</v>
      </c>
      <c r="AD27">
        <v>135600</v>
      </c>
    </row>
    <row r="28" spans="1:50" x14ac:dyDescent="0.25">
      <c r="G28" s="1">
        <v>150.450335800007</v>
      </c>
      <c r="I28" s="1">
        <v>1426.6022946999799</v>
      </c>
      <c r="L28" t="s">
        <v>127</v>
      </c>
      <c r="M28">
        <v>14706</v>
      </c>
      <c r="N28">
        <v>13743</v>
      </c>
      <c r="O28">
        <v>13241</v>
      </c>
      <c r="P28">
        <v>22211</v>
      </c>
      <c r="Q28">
        <v>2441</v>
      </c>
      <c r="R28">
        <v>27994</v>
      </c>
      <c r="S28">
        <v>94194</v>
      </c>
      <c r="T28">
        <v>105408</v>
      </c>
      <c r="U28">
        <v>135600</v>
      </c>
    </row>
    <row r="29" spans="1:50" x14ac:dyDescent="0.25">
      <c r="G29" s="1">
        <v>151.132807099958</v>
      </c>
      <c r="I29" s="1">
        <v>1433.52352830005</v>
      </c>
      <c r="L29" t="s">
        <v>128</v>
      </c>
    </row>
    <row r="30" spans="1:50" x14ac:dyDescent="0.25">
      <c r="G30" s="1">
        <v>150.71126039995499</v>
      </c>
      <c r="I30" s="1">
        <v>1322.5127742</v>
      </c>
    </row>
    <row r="31" spans="1:50" x14ac:dyDescent="0.25">
      <c r="G31" s="1">
        <v>158.00394680001699</v>
      </c>
      <c r="I31" s="1">
        <v>1325.41607599996</v>
      </c>
      <c r="M31" t="s">
        <v>129</v>
      </c>
      <c r="V31" t="s">
        <v>130</v>
      </c>
      <c r="AE31" t="s">
        <v>131</v>
      </c>
      <c r="AW31" t="s">
        <v>144</v>
      </c>
      <c r="AX31" t="s">
        <v>189</v>
      </c>
    </row>
    <row r="32" spans="1:50" x14ac:dyDescent="0.25">
      <c r="G32" s="1">
        <v>46.646183900011202</v>
      </c>
      <c r="I32" s="1">
        <v>1325.5374518000101</v>
      </c>
      <c r="L32" t="s">
        <v>147</v>
      </c>
      <c r="M32">
        <v>1.2510920013301036E-2</v>
      </c>
      <c r="N32">
        <v>1.1881090013775929E-2</v>
      </c>
      <c r="O32">
        <v>1.6509889997541848E-2</v>
      </c>
      <c r="P32">
        <v>2.2817900008521918E-2</v>
      </c>
      <c r="Q32">
        <v>2.1378500037826558E-3</v>
      </c>
      <c r="R32">
        <v>8.6500199977308477E-3</v>
      </c>
      <c r="S32">
        <v>8.5531129990704322E-2</v>
      </c>
      <c r="T32">
        <v>2.7302849979605498E-2</v>
      </c>
      <c r="U32">
        <v>1.1330199951771602E-2</v>
      </c>
      <c r="V32">
        <f>SUM(M32,M33)</f>
        <v>1.7689459980465429E-2</v>
      </c>
      <c r="W32">
        <f t="shared" ref="W32" si="67">SUM(N32,N33)</f>
        <v>1.6578900034073689E-2</v>
      </c>
      <c r="X32">
        <f t="shared" ref="X32" si="68">SUM(O32,O33)</f>
        <v>2.2281339985784084E-2</v>
      </c>
      <c r="Y32">
        <f t="shared" ref="Y32" si="69">SUM(P32,P33)</f>
        <v>3.2413340022321713E-2</v>
      </c>
      <c r="Z32">
        <f t="shared" ref="Z32" si="70">SUM(Q32,Q33)</f>
        <v>3.2377700321376255E-3</v>
      </c>
      <c r="AA32">
        <f t="shared" ref="AA32" si="71">SUM(R32,R33)</f>
        <v>1.1155850021168583E-2</v>
      </c>
      <c r="AB32">
        <f t="shared" ref="AB32" si="72">SUM(S32,S33)</f>
        <v>0.120918839983642</v>
      </c>
      <c r="AC32">
        <f t="shared" ref="AC32" si="73">SUM(T32,T33)</f>
        <v>3.1551200023386593E-2</v>
      </c>
      <c r="AD32">
        <f t="shared" ref="AD32" si="74">SUM(U32,U33)</f>
        <v>1.4931400015484491E-2</v>
      </c>
      <c r="AE32">
        <f>SUM(V32,V33)</f>
        <v>313.46102495988583</v>
      </c>
      <c r="AF32">
        <f t="shared" ref="AF32:AM32" si="75">SUM(W32,W33)</f>
        <v>246.89405550003264</v>
      </c>
      <c r="AG32">
        <f t="shared" si="75"/>
        <v>240.77607373993342</v>
      </c>
      <c r="AH32">
        <f t="shared" si="75"/>
        <v>481.73014104001777</v>
      </c>
      <c r="AI32">
        <f t="shared" si="75"/>
        <v>39.284120469912821</v>
      </c>
      <c r="AJ32">
        <f t="shared" si="75"/>
        <v>550.12237645010316</v>
      </c>
      <c r="AK32">
        <f t="shared" si="75"/>
        <v>4086.034026739866</v>
      </c>
      <c r="AL32">
        <f t="shared" si="75"/>
        <v>2265.7353246000698</v>
      </c>
      <c r="AM32">
        <f t="shared" si="75"/>
        <v>11617.444653599947</v>
      </c>
      <c r="AN32">
        <f>AE32/AE33</f>
        <v>2.131517917583883E-2</v>
      </c>
      <c r="AO32">
        <f t="shared" ref="AO32:AV32" si="76">AF32/AF33</f>
        <v>1.7965077166559894E-2</v>
      </c>
      <c r="AP32">
        <f t="shared" si="76"/>
        <v>1.8184130635143375E-2</v>
      </c>
      <c r="AQ32">
        <f t="shared" si="76"/>
        <v>2.1688809195444501E-2</v>
      </c>
      <c r="AR32">
        <f t="shared" si="76"/>
        <v>1.6093453695171168E-2</v>
      </c>
      <c r="AS32">
        <f t="shared" si="76"/>
        <v>1.9651438752950744E-2</v>
      </c>
      <c r="AT32">
        <f t="shared" si="76"/>
        <v>4.3378920384948789E-2</v>
      </c>
      <c r="AU32">
        <f t="shared" si="76"/>
        <v>2.1494908589481537E-2</v>
      </c>
      <c r="AV32">
        <f t="shared" si="76"/>
        <v>8.5674370601769523E-2</v>
      </c>
      <c r="AW32" s="5">
        <f>AVERAGE(AN32:AV32)</f>
        <v>2.9494032021923147E-2</v>
      </c>
      <c r="AX32">
        <f>_xlfn.STDEV.P(AN32:AV32)</f>
        <v>2.1286679433970772E-2</v>
      </c>
    </row>
    <row r="33" spans="1:60" x14ac:dyDescent="0.25">
      <c r="G33" s="1">
        <v>48.038566500006702</v>
      </c>
      <c r="I33" s="1">
        <v>1361.8389098999901</v>
      </c>
      <c r="M33">
        <v>5.1785399671643922E-3</v>
      </c>
      <c r="N33">
        <v>4.6978100202977619E-3</v>
      </c>
      <c r="O33">
        <v>5.7714499882422342E-3</v>
      </c>
      <c r="P33">
        <v>9.5954400137997949E-3</v>
      </c>
      <c r="Q33">
        <v>1.0999200283549697E-3</v>
      </c>
      <c r="R33">
        <v>2.5058300234377341E-3</v>
      </c>
      <c r="S33">
        <v>3.538770999293768E-2</v>
      </c>
      <c r="T33">
        <v>4.2483500437810948E-3</v>
      </c>
      <c r="U33">
        <v>3.6012000637128897E-3</v>
      </c>
      <c r="V33">
        <v>313.44333549990534</v>
      </c>
      <c r="W33">
        <v>246.87747659999857</v>
      </c>
      <c r="X33">
        <v>240.75379239994763</v>
      </c>
      <c r="Y33">
        <v>481.69772769999543</v>
      </c>
      <c r="Z33">
        <v>39.280882699880685</v>
      </c>
      <c r="AA33">
        <v>550.11122060008199</v>
      </c>
      <c r="AB33">
        <v>4085.9131078998826</v>
      </c>
      <c r="AC33">
        <v>2265.7037734000464</v>
      </c>
      <c r="AD33">
        <v>11617.429722199931</v>
      </c>
      <c r="AE33">
        <v>14706</v>
      </c>
      <c r="AF33">
        <v>13743</v>
      </c>
      <c r="AG33">
        <v>13241</v>
      </c>
      <c r="AH33">
        <v>22211</v>
      </c>
      <c r="AI33">
        <v>2441</v>
      </c>
      <c r="AJ33">
        <v>27994</v>
      </c>
      <c r="AK33">
        <v>94194</v>
      </c>
      <c r="AL33">
        <v>105408</v>
      </c>
      <c r="AM33">
        <v>135600</v>
      </c>
      <c r="AW33" s="5"/>
    </row>
    <row r="34" spans="1:60" x14ac:dyDescent="0.25">
      <c r="G34" s="1">
        <v>50.4555548999924</v>
      </c>
      <c r="I34" s="1">
        <v>1602.8467805999601</v>
      </c>
      <c r="M34">
        <v>8.8996599894016863E-3</v>
      </c>
      <c r="N34">
        <v>7.8459699987433826E-3</v>
      </c>
      <c r="O34">
        <v>9.0035999892279402E-3</v>
      </c>
      <c r="P34">
        <v>1.9613400008529382E-2</v>
      </c>
      <c r="Q34">
        <v>1.2985599809326172E-3</v>
      </c>
      <c r="R34">
        <v>2.093809982761736E-3</v>
      </c>
      <c r="S34">
        <v>6.5224680036772023E-2</v>
      </c>
      <c r="T34">
        <v>2.4623000063002049E-3</v>
      </c>
      <c r="U34">
        <v>7.08999999915249E-4</v>
      </c>
      <c r="V34">
        <f>SUM(M34,M35)</f>
        <v>96.766367190005226</v>
      </c>
      <c r="W34">
        <f t="shared" ref="W34" si="77">SUM(N34,N35)</f>
        <v>300.98700856998266</v>
      </c>
      <c r="X34">
        <f t="shared" ref="X34" si="78">SUM(O34,O35)</f>
        <v>279.02040183996974</v>
      </c>
      <c r="Y34">
        <f t="shared" ref="Y34" si="79">SUM(P34,P35)</f>
        <v>910.56939070998851</v>
      </c>
      <c r="Z34">
        <f t="shared" ref="Z34" si="80">SUM(Q34,Q35)</f>
        <v>0.54307098991703151</v>
      </c>
      <c r="AA34">
        <f t="shared" ref="AA34" si="81">SUM(R34,R35)</f>
        <v>1361.5110183500151</v>
      </c>
      <c r="AB34">
        <f t="shared" ref="AB34" si="82">SUM(S34,S35)</f>
        <v>785.54830048000406</v>
      </c>
      <c r="AC34">
        <f t="shared" ref="AC34" si="83">SUM(T34,T35)</f>
        <v>1466.1396377999899</v>
      </c>
      <c r="AD34">
        <f t="shared" ref="AD34" si="84">SUM(U34,U35)</f>
        <v>123.65210209999893</v>
      </c>
      <c r="AE34">
        <f>SUM(V34,V35)</f>
        <v>410.20970268991056</v>
      </c>
      <c r="AF34">
        <f t="shared" ref="AF34" si="85">SUM(W34,W35)</f>
        <v>547.86448516998121</v>
      </c>
      <c r="AG34">
        <f t="shared" ref="AG34" si="86">SUM(X34,X35)</f>
        <v>519.77419423991739</v>
      </c>
      <c r="AH34">
        <f t="shared" ref="AH34" si="87">SUM(Y34,Y35)</f>
        <v>1392.2671184099841</v>
      </c>
      <c r="AI34">
        <f t="shared" ref="AI34" si="88">SUM(Z34,Z35)</f>
        <v>39.823953689797719</v>
      </c>
      <c r="AJ34">
        <f t="shared" ref="AJ34" si="89">SUM(AA34,AA35)</f>
        <v>1911.6222389500972</v>
      </c>
      <c r="AK34">
        <f t="shared" ref="AK34" si="90">SUM(AB34,AB35)</f>
        <v>4871.461408379887</v>
      </c>
      <c r="AL34">
        <f t="shared" ref="AL34" si="91">SUM(AC34,AC35)</f>
        <v>3731.8434112000364</v>
      </c>
      <c r="AM34">
        <f t="shared" ref="AM34" si="92">SUM(AD34,AD35)</f>
        <v>11741.08182429993</v>
      </c>
      <c r="AN34">
        <f>AE34/AE35</f>
        <v>2.7894036630620872E-2</v>
      </c>
      <c r="AO34">
        <f t="shared" ref="AO34" si="93">AF34/AF35</f>
        <v>3.9864984731862126E-2</v>
      </c>
      <c r="AP34">
        <f t="shared" ref="AP34" si="94">AG34/AG35</f>
        <v>3.9254904783620377E-2</v>
      </c>
      <c r="AQ34">
        <f t="shared" ref="AQ34" si="95">AH34/AH35</f>
        <v>6.2683675584619514E-2</v>
      </c>
      <c r="AR34">
        <f t="shared" ref="AR34" si="96">AI34/AI35</f>
        <v>1.6314606181809799E-2</v>
      </c>
      <c r="AS34">
        <f t="shared" ref="AS34" si="97">AJ34/AJ35</f>
        <v>6.8286855717300032E-2</v>
      </c>
      <c r="AT34">
        <f t="shared" ref="AT34" si="98">AK34/AK35</f>
        <v>5.1717321786736811E-2</v>
      </c>
      <c r="AU34">
        <f t="shared" ref="AU34" si="99">AL34/AL35</f>
        <v>3.5403796782028277E-2</v>
      </c>
      <c r="AV34">
        <f t="shared" ref="AV34" si="100">AM34/AM35</f>
        <v>8.6586149146754651E-2</v>
      </c>
      <c r="AW34" s="5">
        <f>AVERAGE(AN34:AV34)</f>
        <v>4.7556259038372489E-2</v>
      </c>
      <c r="AX34">
        <f>_xlfn.STDEV.P(AN34:AV34)</f>
        <v>2.064955614301257E-2</v>
      </c>
    </row>
    <row r="35" spans="1:60" x14ac:dyDescent="0.25">
      <c r="G35" s="1">
        <v>47.4684321999666</v>
      </c>
      <c r="I35" s="1">
        <v>1447.0536656000099</v>
      </c>
      <c r="M35">
        <v>96.75746753001583</v>
      </c>
      <c r="N35">
        <v>300.97916259998391</v>
      </c>
      <c r="O35">
        <v>279.01139823998051</v>
      </c>
      <c r="P35">
        <v>910.54977730997996</v>
      </c>
      <c r="Q35">
        <v>0.54177242993609886</v>
      </c>
      <c r="R35">
        <v>1361.5089245400322</v>
      </c>
      <c r="S35">
        <v>785.48307579996731</v>
      </c>
      <c r="T35">
        <v>1466.1371754999836</v>
      </c>
      <c r="U35">
        <v>123.65139309999901</v>
      </c>
      <c r="V35">
        <v>313.44333549990534</v>
      </c>
      <c r="W35">
        <v>246.87747659999857</v>
      </c>
      <c r="X35">
        <v>240.75379239994763</v>
      </c>
      <c r="Y35">
        <v>481.69772769999543</v>
      </c>
      <c r="Z35">
        <v>39.280882699880685</v>
      </c>
      <c r="AA35">
        <v>550.11122060008199</v>
      </c>
      <c r="AB35">
        <v>4085.9131078998826</v>
      </c>
      <c r="AC35">
        <v>2265.7037734000464</v>
      </c>
      <c r="AD35">
        <v>11617.429722199931</v>
      </c>
      <c r="AE35">
        <v>14706</v>
      </c>
      <c r="AF35">
        <v>13743</v>
      </c>
      <c r="AG35">
        <v>13241</v>
      </c>
      <c r="AH35">
        <v>22211</v>
      </c>
      <c r="AI35">
        <v>2441</v>
      </c>
      <c r="AJ35">
        <v>27994</v>
      </c>
      <c r="AK35">
        <v>94194</v>
      </c>
      <c r="AL35">
        <v>105408</v>
      </c>
      <c r="AM35">
        <v>135600</v>
      </c>
      <c r="AW35" s="5"/>
    </row>
    <row r="36" spans="1:60" x14ac:dyDescent="0.25">
      <c r="G36" s="1">
        <v>13.426820900058299</v>
      </c>
      <c r="I36" s="1">
        <v>62.077413700055303</v>
      </c>
      <c r="M36">
        <v>4.192638000240545E-2</v>
      </c>
      <c r="N36">
        <v>5.1484870002604974E-2</v>
      </c>
      <c r="O36">
        <v>4.7288390016183221E-2</v>
      </c>
      <c r="P36">
        <v>0.12692985999165052</v>
      </c>
      <c r="Q36">
        <v>4.0979300276376271E-3</v>
      </c>
      <c r="R36">
        <v>6.0233570006675966E-2</v>
      </c>
      <c r="S36">
        <v>0.17847102001542184</v>
      </c>
      <c r="T36">
        <v>0.28910799999721304</v>
      </c>
      <c r="U36">
        <v>2.8916849987581299E-2</v>
      </c>
      <c r="V36">
        <f>SUM(M36,M37)</f>
        <v>21.113634189974938</v>
      </c>
      <c r="W36">
        <f t="shared" ref="W36" si="101">SUM(N36,N37)</f>
        <v>23.188863079948309</v>
      </c>
      <c r="X36">
        <f t="shared" ref="X36" si="102">SUM(O36,O37)</f>
        <v>22.48010362002529</v>
      </c>
      <c r="Y36">
        <f t="shared" ref="Y36" si="103">SUM(P36,P37)</f>
        <v>61.302087939984602</v>
      </c>
      <c r="Z36">
        <f t="shared" ref="Z36" si="104">SUM(Q36,Q37)</f>
        <v>9.4077029963955283E-2</v>
      </c>
      <c r="AA36">
        <f t="shared" ref="AA36" si="105">SUM(R36,R37)</f>
        <v>10.352116920030674</v>
      </c>
      <c r="AB36">
        <f t="shared" ref="AB36" si="106">SUM(S36,S37)</f>
        <v>3.7297459800494819</v>
      </c>
      <c r="AC36">
        <f t="shared" ref="AC36" si="107">SUM(T36,T37)</f>
        <v>86.63407760002876</v>
      </c>
      <c r="AD36">
        <f t="shared" ref="AD36" si="108">SUM(U36,U37)</f>
        <v>0.45712350000394464</v>
      </c>
      <c r="AE36">
        <f>SUM(V36,V37)</f>
        <v>334.5569696898803</v>
      </c>
      <c r="AF36">
        <f t="shared" ref="AF36" si="109">SUM(W36,W37)</f>
        <v>270.06633967994691</v>
      </c>
      <c r="AG36">
        <f t="shared" ref="AG36" si="110">SUM(X36,X37)</f>
        <v>263.23389601997292</v>
      </c>
      <c r="AH36">
        <f t="shared" ref="AH36" si="111">SUM(Y36,Y37)</f>
        <v>542.99981563998006</v>
      </c>
      <c r="AI36">
        <f t="shared" ref="AI36" si="112">SUM(Z36,Z37)</f>
        <v>39.37495972984464</v>
      </c>
      <c r="AJ36">
        <f t="shared" ref="AJ36" si="113">SUM(AA36,AA37)</f>
        <v>560.46333752011265</v>
      </c>
      <c r="AK36">
        <f t="shared" ref="AK36" si="114">SUM(AB36,AB37)</f>
        <v>4089.6428538799319</v>
      </c>
      <c r="AL36">
        <f t="shared" ref="AL36" si="115">SUM(AC36,AC37)</f>
        <v>2352.3378510000753</v>
      </c>
      <c r="AM36">
        <f t="shared" ref="AM36" si="116">SUM(AD36,AD37)</f>
        <v>11617.886845699935</v>
      </c>
      <c r="AN36">
        <f>AE36/AE37</f>
        <v>2.274969194137633E-2</v>
      </c>
      <c r="AO36">
        <f t="shared" ref="AO36" si="117">AF36/AF37</f>
        <v>1.9651192583857013E-2</v>
      </c>
      <c r="AP36">
        <f t="shared" ref="AP36" si="118">AG36/AG37</f>
        <v>1.9880212674267268E-2</v>
      </c>
      <c r="AQ36">
        <f t="shared" ref="AQ36" si="119">AH36/AH37</f>
        <v>2.4447337609291794E-2</v>
      </c>
      <c r="AR36">
        <f t="shared" ref="AR36" si="120">AI36/AI37</f>
        <v>1.6130667648441066E-2</v>
      </c>
      <c r="AS36">
        <f t="shared" ref="AS36" si="121">AJ36/AJ37</f>
        <v>2.0020837948135767E-2</v>
      </c>
      <c r="AT36">
        <f t="shared" ref="AT36" si="122">AK36/AK37</f>
        <v>4.3417233092128284E-2</v>
      </c>
      <c r="AU36">
        <f t="shared" ref="AU36" si="123">AL36/AL37</f>
        <v>2.2316502077641881E-2</v>
      </c>
      <c r="AV36">
        <f t="shared" ref="AV36" si="124">AM36/AM37</f>
        <v>8.5677631605456744E-2</v>
      </c>
      <c r="AW36" s="5">
        <f>AVERAGE(AN36:AV36)</f>
        <v>3.0476811908955126E-2</v>
      </c>
      <c r="AX36">
        <f>_xlfn.STDEV.P(AN36:AV36)</f>
        <v>2.087491794037263E-2</v>
      </c>
    </row>
    <row r="37" spans="1:60" x14ac:dyDescent="0.25">
      <c r="I37" s="1">
        <v>62.442011399951298</v>
      </c>
      <c r="M37">
        <v>21.071707809972533</v>
      </c>
      <c r="N37">
        <v>23.137378209945705</v>
      </c>
      <c r="O37">
        <v>22.432815230009105</v>
      </c>
      <c r="P37">
        <v>61.175158079992954</v>
      </c>
      <c r="Q37">
        <v>8.9979099936317655E-2</v>
      </c>
      <c r="R37">
        <v>10.291883350023998</v>
      </c>
      <c r="S37">
        <v>3.5512749600340601</v>
      </c>
      <c r="T37">
        <v>86.344969600031547</v>
      </c>
      <c r="U37">
        <v>0.42820665001636332</v>
      </c>
      <c r="V37">
        <v>313.44333549990534</v>
      </c>
      <c r="W37">
        <v>246.87747659999857</v>
      </c>
      <c r="X37">
        <v>240.75379239994763</v>
      </c>
      <c r="Y37">
        <v>481.69772769999543</v>
      </c>
      <c r="Z37">
        <v>39.280882699880685</v>
      </c>
      <c r="AA37">
        <v>550.11122060008199</v>
      </c>
      <c r="AB37">
        <v>4085.9131078998826</v>
      </c>
      <c r="AC37">
        <v>2265.7037734000464</v>
      </c>
      <c r="AD37">
        <v>11617.429722199931</v>
      </c>
      <c r="AE37">
        <v>14706</v>
      </c>
      <c r="AF37">
        <v>13743</v>
      </c>
      <c r="AG37">
        <v>13241</v>
      </c>
      <c r="AH37">
        <v>22211</v>
      </c>
      <c r="AI37">
        <v>2441</v>
      </c>
      <c r="AJ37">
        <v>27994</v>
      </c>
      <c r="AK37">
        <v>94194</v>
      </c>
      <c r="AL37">
        <v>105408</v>
      </c>
      <c r="AM37">
        <v>135600</v>
      </c>
      <c r="AW37" s="5"/>
    </row>
    <row r="38" spans="1:60" x14ac:dyDescent="0.25">
      <c r="I38" s="1">
        <v>3.3018957999884102</v>
      </c>
      <c r="M38">
        <v>0.33943900001468086</v>
      </c>
      <c r="N38">
        <v>0.17907882998697391</v>
      </c>
      <c r="O38">
        <v>8.3465599990449751E-2</v>
      </c>
      <c r="P38">
        <v>0.3100284299929621</v>
      </c>
      <c r="Q38">
        <v>1.6021759982686439E-2</v>
      </c>
      <c r="R38">
        <v>4.0549480018671549E-2</v>
      </c>
      <c r="S38">
        <v>0.10399598999647371</v>
      </c>
      <c r="T38">
        <v>2.3684646500041646</v>
      </c>
      <c r="U38">
        <v>3.1014300009701349E-2</v>
      </c>
      <c r="V38">
        <f>SUM(M38,M39)</f>
        <v>58.483366220071844</v>
      </c>
      <c r="W38">
        <f t="shared" ref="W38" si="125">SUM(N38,N39)</f>
        <v>294.79298870003475</v>
      </c>
      <c r="X38">
        <f t="shared" ref="X38" si="126">SUM(O38,O39)</f>
        <v>106.76661595010577</v>
      </c>
      <c r="Y38">
        <f t="shared" ref="Y38" si="127">SUM(P38,P39)</f>
        <v>763.23310667005114</v>
      </c>
      <c r="Z38">
        <f t="shared" ref="Z38" si="128">SUM(Q38,Q39)</f>
        <v>0.32827348996652261</v>
      </c>
      <c r="AA38">
        <f t="shared" ref="AA38" si="129">SUM(R38,R39)</f>
        <v>162.86320690998093</v>
      </c>
      <c r="AB38">
        <f t="shared" ref="AB38" si="130">SUM(S38,S39)</f>
        <v>3.325369009969287</v>
      </c>
      <c r="AC38">
        <f t="shared" ref="AC38" si="131">SUM(T38,T39)</f>
        <v>1705.8999872000386</v>
      </c>
      <c r="AD38">
        <f t="shared" ref="AD38" si="132">SUM(U38,U39)</f>
        <v>0.66305284993723002</v>
      </c>
      <c r="AE38">
        <f>SUM(V38,V39)</f>
        <v>371.92670171997719</v>
      </c>
      <c r="AF38">
        <f t="shared" ref="AF38" si="133">SUM(W38,W39)</f>
        <v>541.67046530003336</v>
      </c>
      <c r="AG38">
        <f t="shared" ref="AG38" si="134">SUM(X38,X39)</f>
        <v>347.5204083500534</v>
      </c>
      <c r="AH38">
        <f t="shared" ref="AH38" si="135">SUM(Y38,Y39)</f>
        <v>1244.9308343700466</v>
      </c>
      <c r="AI38">
        <f t="shared" ref="AI38" si="136">SUM(Z38,Z39)</f>
        <v>39.609156189847205</v>
      </c>
      <c r="AJ38">
        <f t="shared" ref="AJ38" si="137">SUM(AA38,AA39)</f>
        <v>712.97442751006292</v>
      </c>
      <c r="AK38">
        <f t="shared" ref="AK38" si="138">SUM(AB38,AB39)</f>
        <v>4089.2384769098517</v>
      </c>
      <c r="AL38">
        <f t="shared" ref="AL38" si="139">SUM(AC38,AC39)</f>
        <v>3971.603760600085</v>
      </c>
      <c r="AM38">
        <f t="shared" ref="AM38" si="140">SUM(AD38,AD39)</f>
        <v>11618.092775049869</v>
      </c>
      <c r="AN38">
        <f>AE38/AE39</f>
        <v>2.5290813390451326E-2</v>
      </c>
      <c r="AO38">
        <f t="shared" ref="AO38" si="141">AF38/AF39</f>
        <v>3.9414281110385897E-2</v>
      </c>
      <c r="AP38">
        <f t="shared" ref="AP38" si="142">AG38/AG39</f>
        <v>2.6245782671252427E-2</v>
      </c>
      <c r="AQ38">
        <f t="shared" ref="AQ38" si="143">AH38/AH39</f>
        <v>5.60501928940636E-2</v>
      </c>
      <c r="AR38">
        <f t="shared" ref="AR38" si="144">AI38/AI39</f>
        <v>1.6226610483345845E-2</v>
      </c>
      <c r="AS38">
        <f t="shared" ref="AS38" si="145">AJ38/AJ39</f>
        <v>2.5468830017505998E-2</v>
      </c>
      <c r="AT38">
        <f t="shared" ref="AT38" si="146">AK38/AK39</f>
        <v>4.3412940069535763E-2</v>
      </c>
      <c r="AU38">
        <f t="shared" ref="AU38" si="147">AL38/AL39</f>
        <v>3.7678390260702084E-2</v>
      </c>
      <c r="AV38">
        <f t="shared" ref="AV38" si="148">AM38/AM39</f>
        <v>8.5679150258479858E-2</v>
      </c>
      <c r="AW38" s="5">
        <f>AVERAGE(AN38:AV38)</f>
        <v>3.9496332350635863E-2</v>
      </c>
      <c r="AX38">
        <f>_xlfn.STDEV.P(AN38:AV38)</f>
        <v>1.9835879511333972E-2</v>
      </c>
    </row>
    <row r="39" spans="1:60" x14ac:dyDescent="0.25">
      <c r="M39">
        <v>58.143927220057165</v>
      </c>
      <c r="N39">
        <v>294.61390987004779</v>
      </c>
      <c r="O39">
        <v>106.68315035011533</v>
      </c>
      <c r="P39">
        <v>762.9230782400582</v>
      </c>
      <c r="Q39">
        <v>0.31225172998383616</v>
      </c>
      <c r="R39">
        <v>162.82265742996225</v>
      </c>
      <c r="S39">
        <v>3.2213730199728134</v>
      </c>
      <c r="T39">
        <v>1703.5315225500344</v>
      </c>
      <c r="U39">
        <v>0.63203854992752861</v>
      </c>
      <c r="V39">
        <v>313.44333549990534</v>
      </c>
      <c r="W39">
        <v>246.87747659999857</v>
      </c>
      <c r="X39">
        <v>240.75379239994763</v>
      </c>
      <c r="Y39">
        <v>481.69772769999543</v>
      </c>
      <c r="Z39">
        <v>39.280882699880685</v>
      </c>
      <c r="AA39">
        <v>550.11122060008199</v>
      </c>
      <c r="AB39">
        <v>4085.9131078998826</v>
      </c>
      <c r="AC39">
        <v>2265.7037734000464</v>
      </c>
      <c r="AD39">
        <v>11617.429722199931</v>
      </c>
      <c r="AE39">
        <v>14706</v>
      </c>
      <c r="AF39">
        <v>13743</v>
      </c>
      <c r="AG39">
        <v>13241</v>
      </c>
      <c r="AH39">
        <v>22211</v>
      </c>
      <c r="AI39">
        <v>2441</v>
      </c>
      <c r="AJ39">
        <v>27994</v>
      </c>
      <c r="AK39">
        <v>94194</v>
      </c>
      <c r="AL39">
        <v>105408</v>
      </c>
      <c r="AM39">
        <v>135600</v>
      </c>
      <c r="AW39" s="5"/>
    </row>
    <row r="40" spans="1:60" x14ac:dyDescent="0.25">
      <c r="A40" s="13">
        <f t="shared" ref="A40:F40" si="149">SUM(A2:A34)</f>
        <v>856.90224509994641</v>
      </c>
      <c r="B40" s="13">
        <f t="shared" si="149"/>
        <v>707.58658979984409</v>
      </c>
      <c r="C40" s="13">
        <f t="shared" si="149"/>
        <v>753.87743459973603</v>
      </c>
      <c r="D40" s="13">
        <f t="shared" si="149"/>
        <v>1606.615879600105</v>
      </c>
      <c r="E40" s="13">
        <f t="shared" si="149"/>
        <v>109.49770509987127</v>
      </c>
      <c r="F40" s="13">
        <f t="shared" si="149"/>
        <v>589.53669929981538</v>
      </c>
      <c r="G40" s="13">
        <f>SUM(G2:G36)</f>
        <v>4386.6690628997667</v>
      </c>
      <c r="H40" s="13">
        <f>SUM(H2:H34)</f>
        <v>2536.8102749998193</v>
      </c>
      <c r="I40" s="13">
        <f>SUM(I2:I38)</f>
        <v>13842.260087899871</v>
      </c>
      <c r="M40">
        <v>0.27652904003625689</v>
      </c>
      <c r="N40">
        <v>1.5807786600082121</v>
      </c>
      <c r="O40">
        <v>0.62472208001418006</v>
      </c>
      <c r="P40">
        <v>14.396307780023147</v>
      </c>
      <c r="Q40">
        <v>0.62472208001418006</v>
      </c>
      <c r="R40">
        <v>0.3081289200228633</v>
      </c>
      <c r="S40">
        <v>1.45159962001489</v>
      </c>
      <c r="T40">
        <v>13.798038950073451</v>
      </c>
      <c r="U40">
        <v>0.27606649999506699</v>
      </c>
      <c r="V40">
        <f>SUM(M40,M41)</f>
        <v>189.91301978010355</v>
      </c>
      <c r="W40">
        <f t="shared" ref="W40" si="150">SUM(N40,N41)</f>
        <v>191.40518348999254</v>
      </c>
      <c r="X40">
        <f t="shared" ref="X40" si="151">SUM(O40,O41)</f>
        <v>81.881907669943701</v>
      </c>
      <c r="Y40">
        <f>SUM(P40,P41)</f>
        <v>1995.6206472500014</v>
      </c>
      <c r="Z40">
        <f t="shared" ref="Z40" si="152">SUM(Q40,Q41)</f>
        <v>0.8932569699827575</v>
      </c>
      <c r="AA40">
        <f t="shared" ref="AA40" si="153">SUM(R40,R41)</f>
        <v>6.6010814298992013</v>
      </c>
      <c r="AB40">
        <f t="shared" ref="AB40" si="154">SUM(S40,S41)</f>
        <v>17.408275099971746</v>
      </c>
      <c r="AC40">
        <f t="shared" ref="AC40" si="155">SUM(T40,T41)</f>
        <v>1733.0818907500902</v>
      </c>
      <c r="AD40">
        <f t="shared" ref="AD40" si="156">SUM(U40,U41)</f>
        <v>3.2666086499811988</v>
      </c>
      <c r="AE40">
        <f>SUM(V40,V41)</f>
        <v>503.35635528000887</v>
      </c>
      <c r="AF40">
        <f t="shared" ref="AF40" si="157">SUM(W40,W41)</f>
        <v>438.28266008999111</v>
      </c>
      <c r="AG40">
        <f t="shared" ref="AG40" si="158">SUM(X40,X41)</f>
        <v>322.6357000698913</v>
      </c>
      <c r="AH40">
        <f t="shared" ref="AH40" si="159">SUM(Y40,Y41)</f>
        <v>2477.3183749499967</v>
      </c>
      <c r="AI40">
        <f t="shared" ref="AI40" si="160">SUM(Z40,Z41)</f>
        <v>40.174139669863443</v>
      </c>
      <c r="AJ40">
        <f t="shared" ref="AJ40" si="161">SUM(AA40,AA41)</f>
        <v>556.71230202998117</v>
      </c>
      <c r="AK40">
        <f t="shared" ref="AK40" si="162">SUM(AB40,AB41)</f>
        <v>4103.321382999854</v>
      </c>
      <c r="AL40">
        <f t="shared" ref="AL40" si="163">SUM(AC40,AC41)</f>
        <v>3998.7856641501367</v>
      </c>
      <c r="AM40">
        <f t="shared" ref="AM40" si="164">SUM(AD40,AD41)</f>
        <v>11620.696330849913</v>
      </c>
      <c r="AN40">
        <f>AE40/AE41</f>
        <v>3.4227958335373919E-2</v>
      </c>
      <c r="AO40">
        <f t="shared" ref="AO40" si="165">AF40/AF41</f>
        <v>3.1891338142326357E-2</v>
      </c>
      <c r="AP40">
        <f t="shared" ref="AP40" si="166">AG40/AG41</f>
        <v>2.436641492862256E-2</v>
      </c>
      <c r="AQ40">
        <f t="shared" ref="AQ40" si="167">AH40/AH41</f>
        <v>0.11153565237720034</v>
      </c>
      <c r="AR40">
        <f t="shared" ref="AR40" si="168">AI40/AI41</f>
        <v>1.6458066230996903E-2</v>
      </c>
      <c r="AS40">
        <f t="shared" ref="AS40" si="169">AJ40/AJ41</f>
        <v>1.9886843681859726E-2</v>
      </c>
      <c r="AT40">
        <f t="shared" ref="AT40" si="170">AK40/AK41</f>
        <v>4.3562449657089136E-2</v>
      </c>
      <c r="AU40">
        <f t="shared" ref="AU40" si="171">AL40/AL41</f>
        <v>3.7936263510835386E-2</v>
      </c>
      <c r="AV40">
        <f t="shared" ref="AV40" si="172">AM40/AM41</f>
        <v>8.5698350522491987E-2</v>
      </c>
      <c r="AW40" s="5">
        <f>AVERAGE(AN40:AV40)</f>
        <v>4.506259304297737E-2</v>
      </c>
      <c r="AX40">
        <f>_xlfn.STDEV.P(AN40:AV40)</f>
        <v>3.035751374946628E-2</v>
      </c>
    </row>
    <row r="41" spans="1:60" x14ac:dyDescent="0.25">
      <c r="M41">
        <v>189.6364907400673</v>
      </c>
      <c r="N41">
        <v>189.82440482998433</v>
      </c>
      <c r="O41">
        <v>81.25718558992952</v>
      </c>
      <c r="P41">
        <v>1981.2243394699783</v>
      </c>
      <c r="Q41">
        <v>0.26853488996857738</v>
      </c>
      <c r="R41">
        <v>6.2929525098763381</v>
      </c>
      <c r="S41">
        <v>15.956675479956857</v>
      </c>
      <c r="T41">
        <v>1719.2838518000167</v>
      </c>
      <c r="U41">
        <v>2.990542149986132</v>
      </c>
      <c r="V41">
        <v>313.44333549990534</v>
      </c>
      <c r="W41">
        <v>246.87747659999857</v>
      </c>
      <c r="X41">
        <v>240.75379239994763</v>
      </c>
      <c r="Y41">
        <v>481.69772769999543</v>
      </c>
      <c r="Z41">
        <v>39.280882699880685</v>
      </c>
      <c r="AA41">
        <v>550.11122060008199</v>
      </c>
      <c r="AB41">
        <v>4085.9131078998826</v>
      </c>
      <c r="AC41">
        <v>2265.7037734000464</v>
      </c>
      <c r="AD41">
        <v>11617.429722199931</v>
      </c>
      <c r="AE41">
        <v>14706</v>
      </c>
      <c r="AF41">
        <v>13743</v>
      </c>
      <c r="AG41">
        <v>13241</v>
      </c>
      <c r="AH41">
        <v>22211</v>
      </c>
      <c r="AI41">
        <v>2441</v>
      </c>
      <c r="AJ41">
        <v>27994</v>
      </c>
      <c r="AK41">
        <v>94194</v>
      </c>
      <c r="AL41">
        <v>105408</v>
      </c>
      <c r="AM41">
        <v>135600</v>
      </c>
    </row>
    <row r="43" spans="1:60" x14ac:dyDescent="0.25">
      <c r="A43" t="s">
        <v>121</v>
      </c>
      <c r="B43" t="s">
        <v>122</v>
      </c>
      <c r="C43" t="s">
        <v>123</v>
      </c>
      <c r="D43" t="s">
        <v>124</v>
      </c>
      <c r="E43" t="s">
        <v>125</v>
      </c>
      <c r="F43" t="s">
        <v>114</v>
      </c>
      <c r="G43" t="s">
        <v>126</v>
      </c>
      <c r="H43" t="s">
        <v>116</v>
      </c>
      <c r="I43" t="s">
        <v>117</v>
      </c>
      <c r="M43" t="s">
        <v>135</v>
      </c>
      <c r="AE43" t="s">
        <v>134</v>
      </c>
    </row>
    <row r="44" spans="1:60" x14ac:dyDescent="0.25">
      <c r="A44" s="7">
        <v>17.414748699986301</v>
      </c>
      <c r="B44" s="7">
        <v>9.5902656000107491</v>
      </c>
      <c r="C44" s="7">
        <v>12.9381538999732</v>
      </c>
      <c r="D44" s="7">
        <v>22.0844770999392</v>
      </c>
      <c r="E44" s="7">
        <v>3.0225062000099499</v>
      </c>
      <c r="F44" s="7">
        <v>19.387936099897999</v>
      </c>
      <c r="G44" s="7">
        <v>86.0366669999202</v>
      </c>
      <c r="H44" s="7">
        <v>59.925451099988997</v>
      </c>
      <c r="I44" s="7">
        <v>16.888970700092599</v>
      </c>
      <c r="J44" s="1"/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f t="shared" ref="V44:AD44" si="173">M44/L45</f>
        <v>0.24479804161566707</v>
      </c>
      <c r="W44">
        <f t="shared" si="173"/>
        <v>0.26195153896529144</v>
      </c>
      <c r="X44">
        <f t="shared" si="173"/>
        <v>0.27188278830904011</v>
      </c>
      <c r="Y44">
        <f t="shared" si="173"/>
        <v>0.16208185133492414</v>
      </c>
      <c r="Z44">
        <f t="shared" si="173"/>
        <v>1.474805407619828</v>
      </c>
      <c r="AA44">
        <f t="shared" si="173"/>
        <v>0.12859898549689219</v>
      </c>
      <c r="AB44">
        <f t="shared" si="173"/>
        <v>3.8218994840435699E-2</v>
      </c>
      <c r="AC44">
        <f t="shared" si="173"/>
        <v>3.4153005464480878E-2</v>
      </c>
      <c r="AD44">
        <f t="shared" si="173"/>
        <v>2.6548672566371681E-2</v>
      </c>
      <c r="AE44">
        <f>AVERAGE(V44:AD44)</f>
        <v>0.29367103180143683</v>
      </c>
    </row>
    <row r="45" spans="1:60" x14ac:dyDescent="0.25">
      <c r="A45" s="7">
        <v>13.3693462000228</v>
      </c>
      <c r="B45" s="7">
        <v>9.3729057000018603</v>
      </c>
      <c r="C45" s="7">
        <v>14.2328357999213</v>
      </c>
      <c r="D45" s="7">
        <v>23.442585500073601</v>
      </c>
      <c r="E45" s="7">
        <v>2.3627283000387198</v>
      </c>
      <c r="F45" s="7">
        <v>18.461174200056099</v>
      </c>
      <c r="G45" s="7">
        <v>81.168693799991104</v>
      </c>
      <c r="H45" s="7">
        <v>109.45438140002</v>
      </c>
      <c r="I45" s="7">
        <v>17.963313100044601</v>
      </c>
      <c r="J45" s="1"/>
      <c r="K45" t="s">
        <v>127</v>
      </c>
      <c r="L45">
        <v>14706</v>
      </c>
      <c r="M45">
        <v>13743</v>
      </c>
      <c r="N45">
        <v>13241</v>
      </c>
      <c r="O45">
        <v>22211</v>
      </c>
      <c r="P45">
        <v>2441</v>
      </c>
      <c r="Q45">
        <v>27994</v>
      </c>
      <c r="R45">
        <v>94194</v>
      </c>
      <c r="S45">
        <v>105408</v>
      </c>
      <c r="T45">
        <v>135600</v>
      </c>
    </row>
    <row r="46" spans="1:60" x14ac:dyDescent="0.25">
      <c r="A46" s="7">
        <v>13.401634700014201</v>
      </c>
      <c r="B46" s="7">
        <v>8.5587941999547095</v>
      </c>
      <c r="C46" s="7">
        <v>10.9035375999519</v>
      </c>
      <c r="D46" s="7">
        <v>24.071844200021498</v>
      </c>
      <c r="E46" s="7">
        <v>1.9807713999180101</v>
      </c>
      <c r="F46" s="7">
        <v>22.930091899935999</v>
      </c>
      <c r="G46" s="7">
        <v>87.955808999948204</v>
      </c>
      <c r="H46" s="7">
        <v>97.572505699936301</v>
      </c>
      <c r="I46" s="7">
        <v>18.5130779999308</v>
      </c>
      <c r="J46" s="1"/>
      <c r="L46" s="7">
        <f t="shared" ref="L46:L68" si="174">A44/$L$45</f>
        <v>1.184193438051564E-3</v>
      </c>
      <c r="M46" s="7">
        <f t="shared" ref="M46:M68" si="175">B44/$M$45</f>
        <v>6.9782912028019711E-4</v>
      </c>
      <c r="N46" s="7">
        <f t="shared" ref="N46:N68" si="176">C44/$N$45</f>
        <v>9.7712815497116531E-4</v>
      </c>
      <c r="O46" s="7">
        <f t="shared" ref="O46:O69" si="177">D44/$O$45</f>
        <v>9.9430359281163397E-4</v>
      </c>
      <c r="P46" s="7">
        <f t="shared" ref="P46:P68" si="178">E44/$P$45</f>
        <v>1.2382245800942032E-3</v>
      </c>
      <c r="Q46" s="7">
        <f t="shared" ref="Q46:Q57" si="179">F44/$Q$45</f>
        <v>6.9257469814595983E-4</v>
      </c>
      <c r="R46" s="7">
        <f t="shared" ref="R46:R78" si="180">G44/$R$45</f>
        <v>9.1339859226617615E-4</v>
      </c>
      <c r="S46" s="7">
        <f t="shared" ref="S46:S57" si="181">H44/$S$45</f>
        <v>5.6850951635539044E-4</v>
      </c>
      <c r="T46" s="7">
        <f t="shared" ref="T46:T80" si="182">I44/$T$45</f>
        <v>1.2454993141661208E-4</v>
      </c>
      <c r="V46" t="s">
        <v>145</v>
      </c>
      <c r="AE46" t="s">
        <v>130</v>
      </c>
      <c r="BF46" s="5" t="s">
        <v>187</v>
      </c>
      <c r="BG46" t="s">
        <v>188</v>
      </c>
    </row>
    <row r="47" spans="1:60" x14ac:dyDescent="0.25">
      <c r="A47" s="8">
        <v>15.056606399943099</v>
      </c>
      <c r="B47" s="8">
        <v>8.9112379000289295</v>
      </c>
      <c r="C47" s="8">
        <v>10.4336613999912</v>
      </c>
      <c r="D47" s="8">
        <v>24.055778900044899</v>
      </c>
      <c r="E47" s="8">
        <v>1.9057962000369999</v>
      </c>
      <c r="F47" s="8">
        <v>23.675338699948</v>
      </c>
      <c r="G47" s="8">
        <v>86.045587599975903</v>
      </c>
      <c r="H47" s="7">
        <v>99.649926899932296</v>
      </c>
      <c r="I47" s="8">
        <v>17.920474799931899</v>
      </c>
      <c r="J47" s="1"/>
      <c r="L47" s="7">
        <f t="shared" si="174"/>
        <v>9.0910826873540052E-4</v>
      </c>
      <c r="M47" s="7">
        <f t="shared" si="175"/>
        <v>6.8201307574778866E-4</v>
      </c>
      <c r="N47" s="7">
        <f t="shared" si="176"/>
        <v>1.0749064118964807E-3</v>
      </c>
      <c r="O47" s="7">
        <f t="shared" si="177"/>
        <v>1.0554493494247716E-3</v>
      </c>
      <c r="P47" s="7">
        <f t="shared" si="178"/>
        <v>9.6793457600930757E-4</v>
      </c>
      <c r="Q47" s="7">
        <f t="shared" si="179"/>
        <v>6.5946896478017076E-4</v>
      </c>
      <c r="R47" s="7">
        <f t="shared" si="180"/>
        <v>8.6171830265187918E-4</v>
      </c>
      <c r="S47" s="7">
        <f t="shared" si="181"/>
        <v>1.0383878016850714E-3</v>
      </c>
      <c r="T47" s="7">
        <f t="shared" si="182"/>
        <v>1.3247281047230533E-4</v>
      </c>
      <c r="U47" t="s">
        <v>146</v>
      </c>
      <c r="V47">
        <v>1.6920499969273799E-2</v>
      </c>
      <c r="W47">
        <v>0.331031500012613</v>
      </c>
      <c r="X47">
        <v>7.0819600019603898E-2</v>
      </c>
      <c r="Y47">
        <v>0.17626020009629401</v>
      </c>
      <c r="Z47">
        <v>3.6165000637993199E-3</v>
      </c>
      <c r="AA47">
        <v>1.72220000531524E-2</v>
      </c>
      <c r="AB47">
        <v>8.8740300037898096E-2</v>
      </c>
      <c r="AC47">
        <v>0.13119149999693</v>
      </c>
      <c r="AD47">
        <v>1.8491200054995698E-2</v>
      </c>
      <c r="AE47">
        <f>SUM(V47,V48)</f>
        <v>1.9120699958875758E-2</v>
      </c>
      <c r="AF47">
        <f t="shared" ref="AF47:AM47" si="183">SUM(W47,W48)</f>
        <v>0.3336663999361909</v>
      </c>
      <c r="AG47">
        <f t="shared" si="183"/>
        <v>7.4078400037251343E-2</v>
      </c>
      <c r="AH47">
        <f t="shared" si="183"/>
        <v>0.18170990003272863</v>
      </c>
      <c r="AI47">
        <f t="shared" si="183"/>
        <v>4.287000163458286E-3</v>
      </c>
      <c r="AJ47">
        <f t="shared" si="183"/>
        <v>2.1388300112448591E-2</v>
      </c>
      <c r="AK47">
        <f t="shared" si="183"/>
        <v>0.1239043000387027</v>
      </c>
      <c r="AL47">
        <f t="shared" si="183"/>
        <v>0.1526421000016849</v>
      </c>
      <c r="AM47">
        <f t="shared" si="183"/>
        <v>2.5007000076584497E-2</v>
      </c>
      <c r="AN47">
        <f>SUM(AE47,AE48)</f>
        <v>856.92136579990529</v>
      </c>
      <c r="AO47">
        <f t="shared" ref="AO47:AV47" si="184">SUM(AF47,AF48)</f>
        <v>707.92025619978028</v>
      </c>
      <c r="AP47">
        <f t="shared" si="184"/>
        <v>753.95151299977329</v>
      </c>
      <c r="AQ47">
        <f t="shared" si="184"/>
        <v>1606.7975895001377</v>
      </c>
      <c r="AR47">
        <f t="shared" si="184"/>
        <v>109.50199210003473</v>
      </c>
      <c r="AS47">
        <f t="shared" si="184"/>
        <v>589.55808759992783</v>
      </c>
      <c r="AT47">
        <f t="shared" si="184"/>
        <v>4386.7929671998054</v>
      </c>
      <c r="AU47">
        <f t="shared" si="184"/>
        <v>2536.962917099821</v>
      </c>
      <c r="AV47">
        <f t="shared" si="184"/>
        <v>13842.285094899948</v>
      </c>
      <c r="AW47">
        <f>AN47/AN48</f>
        <v>5.8270186712899859E-2</v>
      </c>
      <c r="AX47">
        <f t="shared" ref="AX47:BE47" si="185">AO47/AO48</f>
        <v>5.1515081953120379E-2</v>
      </c>
      <c r="AY47">
        <f t="shared" si="185"/>
        <v>5.6940677667832736E-2</v>
      </c>
      <c r="AZ47">
        <f t="shared" si="185"/>
        <v>7.234242445185439E-2</v>
      </c>
      <c r="BA47">
        <f t="shared" si="185"/>
        <v>4.4859480581743029E-2</v>
      </c>
      <c r="BB47">
        <f t="shared" si="185"/>
        <v>2.1060158876899614E-2</v>
      </c>
      <c r="BC47">
        <f t="shared" si="185"/>
        <v>4.6571893827630266E-2</v>
      </c>
      <c r="BD47">
        <f t="shared" si="185"/>
        <v>2.4068030103026536E-2</v>
      </c>
      <c r="BE47">
        <f t="shared" si="185"/>
        <v>0.10208174848746274</v>
      </c>
      <c r="BF47" s="5">
        <f>AVERAGE(AW47:BE47)</f>
        <v>5.3078853629163286E-2</v>
      </c>
      <c r="BG47">
        <f>_xlfn.STDEV.P(AW47:BE47)</f>
        <v>2.3078131028062596E-2</v>
      </c>
      <c r="BH47" s="5"/>
    </row>
    <row r="48" spans="1:60" x14ac:dyDescent="0.25">
      <c r="A48" s="8">
        <v>14.1140643999679</v>
      </c>
      <c r="B48" s="8">
        <v>8.4753559000091592</v>
      </c>
      <c r="C48" s="8">
        <v>13.6945917999837</v>
      </c>
      <c r="D48" s="8">
        <v>23.894646600005199</v>
      </c>
      <c r="E48" s="8">
        <v>2.9545938000082899</v>
      </c>
      <c r="F48" s="8">
        <v>20.4968143999576</v>
      </c>
      <c r="G48" s="8">
        <v>79.060295299976104</v>
      </c>
      <c r="H48" s="8">
        <v>101.74676769995099</v>
      </c>
      <c r="I48" s="8">
        <v>17.491364500019699</v>
      </c>
      <c r="J48" s="1"/>
      <c r="L48" s="7">
        <f t="shared" si="174"/>
        <v>9.1130386917001225E-4</v>
      </c>
      <c r="M48" s="7">
        <f t="shared" si="175"/>
        <v>6.2277480899037402E-4</v>
      </c>
      <c r="N48" s="7">
        <f t="shared" si="176"/>
        <v>8.234678347520504E-4</v>
      </c>
      <c r="O48" s="7">
        <f t="shared" si="177"/>
        <v>1.0837802980514834E-3</v>
      </c>
      <c r="P48" s="7">
        <f t="shared" si="178"/>
        <v>8.1145899218271612E-4</v>
      </c>
      <c r="Q48" s="7">
        <f t="shared" si="179"/>
        <v>8.1910737657840964E-4</v>
      </c>
      <c r="R48" s="7">
        <f t="shared" si="180"/>
        <v>9.3377294732093559E-4</v>
      </c>
      <c r="S48" s="7">
        <f t="shared" si="181"/>
        <v>9.2566508898694877E-4</v>
      </c>
      <c r="T48" s="7">
        <f t="shared" si="182"/>
        <v>1.3652712389329499E-4</v>
      </c>
      <c r="V48">
        <v>2.2001999896019602E-3</v>
      </c>
      <c r="W48">
        <v>2.6348999235778999E-3</v>
      </c>
      <c r="X48">
        <v>3.25880001764744E-3</v>
      </c>
      <c r="Y48">
        <v>5.4496999364346196E-3</v>
      </c>
      <c r="Z48">
        <v>6.7050009965896596E-4</v>
      </c>
      <c r="AA48">
        <v>4.1663000592961899E-3</v>
      </c>
      <c r="AB48">
        <v>3.51640000008046E-2</v>
      </c>
      <c r="AC48">
        <v>2.1450600004754902E-2</v>
      </c>
      <c r="AD48">
        <v>6.5158000215887997E-3</v>
      </c>
      <c r="AE48">
        <v>856.90224509994641</v>
      </c>
      <c r="AF48">
        <v>707.58658979984409</v>
      </c>
      <c r="AG48">
        <v>753.87743459973603</v>
      </c>
      <c r="AH48">
        <v>1606.615879600105</v>
      </c>
      <c r="AI48">
        <v>109.49770509987127</v>
      </c>
      <c r="AJ48">
        <v>589.53669929981538</v>
      </c>
      <c r="AK48">
        <v>4386.6690628997667</v>
      </c>
      <c r="AL48">
        <v>2536.8102749998193</v>
      </c>
      <c r="AM48">
        <v>13842.260087899871</v>
      </c>
      <c r="AN48">
        <v>14706</v>
      </c>
      <c r="AO48">
        <v>13742</v>
      </c>
      <c r="AP48" s="4">
        <v>13241</v>
      </c>
      <c r="AQ48" s="4">
        <v>22211</v>
      </c>
      <c r="AR48" s="4">
        <v>2441</v>
      </c>
      <c r="AS48" s="4">
        <v>27994</v>
      </c>
      <c r="AT48" s="4">
        <v>94194</v>
      </c>
      <c r="AU48">
        <v>105408</v>
      </c>
      <c r="AV48">
        <v>135600</v>
      </c>
      <c r="BF48" s="5"/>
      <c r="BH48" s="5"/>
    </row>
    <row r="49" spans="1:60" x14ac:dyDescent="0.25">
      <c r="A49" s="10">
        <v>54.858313200064003</v>
      </c>
      <c r="B49" s="10">
        <v>35.978598800022098</v>
      </c>
      <c r="C49" s="10">
        <v>48.910124600049997</v>
      </c>
      <c r="D49" s="10">
        <v>108.30458999995599</v>
      </c>
      <c r="E49" s="10">
        <v>6.5460889000678399</v>
      </c>
      <c r="F49" s="9">
        <v>15.462941500009</v>
      </c>
      <c r="G49" s="10">
        <v>137.83057079999699</v>
      </c>
      <c r="H49" s="8">
        <v>94.804999999934793</v>
      </c>
      <c r="I49" s="10">
        <v>113.837442499934</v>
      </c>
      <c r="J49" s="1"/>
      <c r="L49" s="8">
        <f t="shared" si="174"/>
        <v>1.0238410444677751E-3</v>
      </c>
      <c r="M49" s="8">
        <f t="shared" si="175"/>
        <v>6.4842013388844712E-4</v>
      </c>
      <c r="N49" s="8">
        <f t="shared" si="176"/>
        <v>7.8798137602833628E-4</v>
      </c>
      <c r="O49" s="8">
        <f t="shared" si="177"/>
        <v>1.083056994284134E-3</v>
      </c>
      <c r="P49" s="8">
        <f t="shared" si="178"/>
        <v>7.8074403934330194E-4</v>
      </c>
      <c r="Q49" s="8">
        <f t="shared" si="179"/>
        <v>8.4572903836350642E-4</v>
      </c>
      <c r="R49" s="8">
        <f t="shared" si="180"/>
        <v>9.1349329681270465E-4</v>
      </c>
      <c r="S49" s="7">
        <f t="shared" si="181"/>
        <v>9.4537347165236311E-4</v>
      </c>
      <c r="T49" s="8">
        <f t="shared" si="182"/>
        <v>1.3215689380480751E-4</v>
      </c>
      <c r="V49">
        <v>2.0305999787524299E-3</v>
      </c>
      <c r="W49">
        <v>1.6908999532461099E-3</v>
      </c>
      <c r="X49">
        <v>3.1410000519827E-3</v>
      </c>
      <c r="Y49">
        <v>1.8477999838069001E-3</v>
      </c>
      <c r="Z49">
        <v>1.1655000271275601E-3</v>
      </c>
      <c r="AA49">
        <v>2.98319989815354E-3</v>
      </c>
      <c r="AB49">
        <v>1.0296300053596399E-2</v>
      </c>
      <c r="AC49">
        <v>8.8992000091820903E-3</v>
      </c>
      <c r="AD49">
        <v>2.09099997300654E-3</v>
      </c>
      <c r="AE49">
        <f>SUM(V49,V50)</f>
        <v>5.590925200027403</v>
      </c>
      <c r="AF49">
        <f t="shared" ref="AF49" si="186">SUM(W49,W50)</f>
        <v>4.7922634999267668</v>
      </c>
      <c r="AG49">
        <f t="shared" ref="AG49" si="187">SUM(X49,X50)</f>
        <v>4.8217029400347329</v>
      </c>
      <c r="AH49">
        <f t="shared" ref="AH49" si="188">SUM(Y49,Y50)</f>
        <v>134.6579848999381</v>
      </c>
      <c r="AI49">
        <f t="shared" ref="AI49" si="189">SUM(Z49,Z50)</f>
        <v>0.17435980006121088</v>
      </c>
      <c r="AJ49">
        <f t="shared" ref="AJ49" si="190">SUM(AA49,AA50)</f>
        <v>324.65476819989198</v>
      </c>
      <c r="AK49">
        <f t="shared" ref="AK49" si="191">SUM(AB49,AB50)</f>
        <v>2951.9574743000508</v>
      </c>
      <c r="AL49">
        <f t="shared" ref="AL49" si="192">SUM(AC49,AC50)</f>
        <v>3442.6286756000395</v>
      </c>
      <c r="AM49">
        <f t="shared" ref="AM49" si="193">SUM(AD49,AD50)</f>
        <v>239.36825970001499</v>
      </c>
      <c r="AN49">
        <f>SUM(AE49,AE50)</f>
        <v>862.49317029997383</v>
      </c>
      <c r="AO49">
        <f t="shared" ref="AO49" si="194">SUM(AF49,AF50)</f>
        <v>712.37885329977087</v>
      </c>
      <c r="AP49">
        <f t="shared" ref="AP49" si="195">SUM(AG49,AG50)</f>
        <v>758.69913753977073</v>
      </c>
      <c r="AQ49">
        <f t="shared" ref="AQ49" si="196">SUM(AH49,AH50)</f>
        <v>1741.2738645000431</v>
      </c>
      <c r="AR49">
        <f t="shared" ref="AR49" si="197">SUM(AI49,AI50)</f>
        <v>109.67206489993248</v>
      </c>
      <c r="AS49">
        <f t="shared" ref="AS49" si="198">SUM(AJ49,AJ50)</f>
        <v>914.19146749970741</v>
      </c>
      <c r="AT49">
        <f t="shared" ref="AT49" si="199">SUM(AK49,AK50)</f>
        <v>7338.6265371998179</v>
      </c>
      <c r="AU49">
        <f t="shared" ref="AU49" si="200">SUM(AL49,AL50)</f>
        <v>5979.4389505998588</v>
      </c>
      <c r="AV49">
        <f t="shared" ref="AV49" si="201">SUM(AM49,AM50)</f>
        <v>14081.628347599886</v>
      </c>
      <c r="AW49">
        <f>AN49/AN50</f>
        <v>5.864906638786712E-2</v>
      </c>
      <c r="AX49">
        <f t="shared" ref="AX49" si="202">AO49/AO50</f>
        <v>5.1839532331521679E-2</v>
      </c>
      <c r="AY49">
        <f t="shared" ref="AY49" si="203">AP49/AP50</f>
        <v>5.7299232500549108E-2</v>
      </c>
      <c r="AZ49">
        <f t="shared" ref="AZ49" si="204">AQ49/AQ50</f>
        <v>7.8396914344245783E-2</v>
      </c>
      <c r="BA49">
        <f t="shared" ref="BA49" si="205">AR49/AR50</f>
        <v>4.4929153994236984E-2</v>
      </c>
      <c r="BB49">
        <f t="shared" ref="BB49" si="206">AS49/AS50</f>
        <v>3.2656693130660407E-2</v>
      </c>
      <c r="BC49">
        <f t="shared" ref="BC49" si="207">AT49/AT50</f>
        <v>7.7909702711423418E-2</v>
      </c>
      <c r="BD49">
        <f t="shared" ref="BD49" si="208">AU49/AU50</f>
        <v>5.6726614209546319E-2</v>
      </c>
      <c r="BE49">
        <f t="shared" ref="BE49" si="209">AV49/AV50</f>
        <v>0.10384681672271302</v>
      </c>
      <c r="BF49" s="5">
        <f>AVERAGE(AW49:BE49)</f>
        <v>6.2472636259195982E-2</v>
      </c>
      <c r="BG49">
        <f>_xlfn.STDEV.P(AW49:BE49)</f>
        <v>1.9966461207556862E-2</v>
      </c>
      <c r="BH49" s="5"/>
    </row>
    <row r="50" spans="1:60" x14ac:dyDescent="0.25">
      <c r="A50" s="10">
        <v>51.904737300006602</v>
      </c>
      <c r="B50" s="10">
        <v>38.003513899981002</v>
      </c>
      <c r="C50" s="10">
        <v>51.639540700009</v>
      </c>
      <c r="D50" s="10">
        <v>101.249766700086</v>
      </c>
      <c r="E50" s="10">
        <v>6.5467573999194402</v>
      </c>
      <c r="F50" s="8">
        <v>16.107427299953901</v>
      </c>
      <c r="G50" s="10">
        <v>139.29030870000099</v>
      </c>
      <c r="H50" s="9">
        <v>61.618818599963497</v>
      </c>
      <c r="I50" s="10">
        <v>112.576187200029</v>
      </c>
      <c r="J50" s="1"/>
      <c r="L50" s="8">
        <f t="shared" si="174"/>
        <v>9.5974870120820756E-4</v>
      </c>
      <c r="M50" s="8">
        <f t="shared" si="175"/>
        <v>6.1670347813498941E-4</v>
      </c>
      <c r="N50" s="8">
        <f t="shared" si="176"/>
        <v>1.0342566120371346E-3</v>
      </c>
      <c r="O50" s="8">
        <f t="shared" si="177"/>
        <v>1.0758023772007204E-3</v>
      </c>
      <c r="P50" s="8">
        <f t="shared" si="178"/>
        <v>1.2104030315478452E-3</v>
      </c>
      <c r="Q50" s="8">
        <f t="shared" si="179"/>
        <v>7.3218598270906625E-4</v>
      </c>
      <c r="R50" s="8">
        <f t="shared" si="180"/>
        <v>8.3933472726475261E-4</v>
      </c>
      <c r="S50" s="8">
        <f t="shared" si="181"/>
        <v>9.6526608701380349E-4</v>
      </c>
      <c r="T50" s="8">
        <f t="shared" si="182"/>
        <v>1.289923635694668E-4</v>
      </c>
      <c r="V50">
        <v>5.5888946000486506</v>
      </c>
      <c r="W50">
        <v>4.7905725999735207</v>
      </c>
      <c r="X50">
        <v>4.8185619399827502</v>
      </c>
      <c r="Y50">
        <v>134.65613709995429</v>
      </c>
      <c r="Z50">
        <v>0.17319430003408331</v>
      </c>
      <c r="AA50">
        <v>324.65178499999382</v>
      </c>
      <c r="AB50">
        <v>2951.9471779999972</v>
      </c>
      <c r="AC50">
        <v>3442.6197764000303</v>
      </c>
      <c r="AD50">
        <v>239.36616870004198</v>
      </c>
      <c r="AE50">
        <v>856.90224509994641</v>
      </c>
      <c r="AF50">
        <v>707.58658979984409</v>
      </c>
      <c r="AG50">
        <v>753.87743459973603</v>
      </c>
      <c r="AH50">
        <v>1606.615879600105</v>
      </c>
      <c r="AI50">
        <v>109.49770509987127</v>
      </c>
      <c r="AJ50">
        <v>589.53669929981538</v>
      </c>
      <c r="AK50">
        <v>4386.6690628997667</v>
      </c>
      <c r="AL50">
        <v>2536.8102749998193</v>
      </c>
      <c r="AM50">
        <v>13842.260087899871</v>
      </c>
      <c r="AN50">
        <v>14706</v>
      </c>
      <c r="AO50">
        <v>13742</v>
      </c>
      <c r="AP50" s="4">
        <v>13241</v>
      </c>
      <c r="AQ50" s="4">
        <v>22211</v>
      </c>
      <c r="AR50" s="4">
        <v>2441</v>
      </c>
      <c r="AS50" s="4">
        <v>27994</v>
      </c>
      <c r="AT50" s="4">
        <v>94194</v>
      </c>
      <c r="AU50">
        <v>105408</v>
      </c>
      <c r="AV50">
        <v>135600</v>
      </c>
      <c r="BF50" s="5"/>
      <c r="BH50" s="5"/>
    </row>
    <row r="51" spans="1:60" x14ac:dyDescent="0.25">
      <c r="A51" s="10">
        <v>47.142183099989701</v>
      </c>
      <c r="B51" s="10">
        <v>40.183457599952803</v>
      </c>
      <c r="C51" s="10">
        <v>52.700611999956799</v>
      </c>
      <c r="D51" s="10">
        <v>112.236785299959</v>
      </c>
      <c r="E51" s="10">
        <v>6.5109777000034201</v>
      </c>
      <c r="F51" s="7">
        <v>15.2988501000218</v>
      </c>
      <c r="G51" s="10">
        <v>155.25919960002599</v>
      </c>
      <c r="H51" s="9">
        <v>49.940473800059401</v>
      </c>
      <c r="I51" s="10">
        <v>113.9104545</v>
      </c>
      <c r="J51" s="1"/>
      <c r="L51" s="10">
        <f t="shared" si="174"/>
        <v>3.7303354549207131E-3</v>
      </c>
      <c r="M51" s="10">
        <f t="shared" si="175"/>
        <v>2.6179581459668268E-3</v>
      </c>
      <c r="N51" s="10">
        <f t="shared" si="176"/>
        <v>3.6938391813344912E-3</v>
      </c>
      <c r="O51" s="10">
        <f t="shared" si="177"/>
        <v>4.8761690153507715E-3</v>
      </c>
      <c r="P51" s="10">
        <f t="shared" si="178"/>
        <v>2.6817242523833836E-3</v>
      </c>
      <c r="Q51" s="9">
        <f t="shared" si="179"/>
        <v>5.5236627491637492E-4</v>
      </c>
      <c r="R51" s="10">
        <f t="shared" si="180"/>
        <v>1.463262742849831E-3</v>
      </c>
      <c r="S51" s="8">
        <f t="shared" si="181"/>
        <v>8.9940991196052283E-4</v>
      </c>
      <c r="T51" s="10">
        <f t="shared" si="182"/>
        <v>8.3950916297886435E-4</v>
      </c>
      <c r="V51">
        <v>6.2408300000242799E-2</v>
      </c>
      <c r="W51">
        <v>0.16183210001327</v>
      </c>
      <c r="X51">
        <v>6.6135200089774998E-2</v>
      </c>
      <c r="Y51">
        <v>0.183601500000804</v>
      </c>
      <c r="Z51">
        <v>5.1644999766722304E-3</v>
      </c>
      <c r="AA51">
        <v>0.110490799997933</v>
      </c>
      <c r="AB51">
        <v>0.79151380003895599</v>
      </c>
      <c r="AC51">
        <v>1.2193322998937199</v>
      </c>
      <c r="AD51">
        <v>0.16364619997329999</v>
      </c>
      <c r="AE51">
        <f>SUM(V51,V52)</f>
        <v>3.7523461000528116</v>
      </c>
      <c r="AF51">
        <f t="shared" ref="AF51" si="210">SUM(W51,W52)</f>
        <v>4.3564545999979583</v>
      </c>
      <c r="AG51">
        <f t="shared" ref="AG51" si="211">SUM(X51,X52)</f>
        <v>3.7534851001109835</v>
      </c>
      <c r="AH51">
        <f t="shared" ref="AH51" si="212">SUM(Y51,Y52)</f>
        <v>6.2709634001366696</v>
      </c>
      <c r="AI51">
        <f t="shared" ref="AI51" si="213">SUM(Z51,Z52)</f>
        <v>1.375789998564869E-2</v>
      </c>
      <c r="AJ51">
        <f t="shared" ref="AJ51" si="214">SUM(AA51,AA52)</f>
        <v>2.8281688999850245</v>
      </c>
      <c r="AK51">
        <f t="shared" ref="AK51" si="215">SUM(AB51,AB52)</f>
        <v>10.162036900059315</v>
      </c>
      <c r="AL51">
        <f t="shared" ref="AL51" si="216">SUM(AC51,AC52)</f>
        <v>41.593517599976579</v>
      </c>
      <c r="AM51">
        <f t="shared" ref="AM51" si="217">SUM(AD51,AD52)</f>
        <v>6.6538795001106319</v>
      </c>
      <c r="AN51">
        <f>SUM(AE51,AE52)</f>
        <v>860.65459119999923</v>
      </c>
      <c r="AO51">
        <f t="shared" ref="AO51" si="218">SUM(AF51,AF52)</f>
        <v>711.94304439984205</v>
      </c>
      <c r="AP51">
        <f t="shared" ref="AP51" si="219">SUM(AG51,AG52)</f>
        <v>757.63091969984703</v>
      </c>
      <c r="AQ51">
        <f t="shared" ref="AQ51" si="220">SUM(AH51,AH52)</f>
        <v>1612.8868430002417</v>
      </c>
      <c r="AR51">
        <f t="shared" ref="AR51" si="221">SUM(AI51,AI52)</f>
        <v>109.51146299985692</v>
      </c>
      <c r="AS51">
        <f t="shared" ref="AS51" si="222">SUM(AJ51,AJ52)</f>
        <v>592.36486819980041</v>
      </c>
      <c r="AT51">
        <f t="shared" ref="AT51" si="223">SUM(AK51,AK52)</f>
        <v>4396.831099799826</v>
      </c>
      <c r="AU51">
        <f t="shared" ref="AU51" si="224">SUM(AL51,AL52)</f>
        <v>2578.4037925997959</v>
      </c>
      <c r="AV51">
        <f t="shared" ref="AV51" si="225">SUM(AM51,AM52)</f>
        <v>13848.913967399982</v>
      </c>
      <c r="AW51">
        <f>AN51/AN52</f>
        <v>5.8524044009247871E-2</v>
      </c>
      <c r="AX51">
        <f t="shared" ref="AX51" si="226">AO51/AO52</f>
        <v>5.1807818687224713E-2</v>
      </c>
      <c r="AY51">
        <f t="shared" ref="AY51" si="227">AP51/AP52</f>
        <v>5.7218557488093576E-2</v>
      </c>
      <c r="AZ51">
        <f t="shared" ref="AZ51" si="228">AQ51/AQ52</f>
        <v>7.2616579307561199E-2</v>
      </c>
      <c r="BA51">
        <f t="shared" ref="BA51" si="229">AR51/AR52</f>
        <v>4.4863360507929911E-2</v>
      </c>
      <c r="BB51">
        <f t="shared" ref="BB51" si="230">AS51/AS52</f>
        <v>2.1160422526248498E-2</v>
      </c>
      <c r="BC51">
        <f t="shared" ref="BC51" si="231">AT51/AT52</f>
        <v>4.6678462532643544E-2</v>
      </c>
      <c r="BD51">
        <f t="shared" ref="BD51" si="232">AU51/AU52</f>
        <v>2.446117744952751E-2</v>
      </c>
      <c r="BE51">
        <f t="shared" ref="BE51" si="233">AV51/AV52</f>
        <v>0.10213063397787597</v>
      </c>
      <c r="BF51" s="5">
        <f>AVERAGE(AW51:BE51)</f>
        <v>5.3273450720705856E-2</v>
      </c>
      <c r="BG51">
        <f>_xlfn.STDEV.P(AW51:BE51)</f>
        <v>2.3050858772521172E-2</v>
      </c>
      <c r="BH51" s="5"/>
    </row>
    <row r="52" spans="1:60" x14ac:dyDescent="0.25">
      <c r="A52" s="10">
        <v>45.866484700003603</v>
      </c>
      <c r="B52" s="10">
        <v>40.783219299977603</v>
      </c>
      <c r="C52" s="10">
        <v>49.070841700071398</v>
      </c>
      <c r="D52" s="10">
        <v>100.494866000022</v>
      </c>
      <c r="E52" s="10">
        <v>6.3910400000168002</v>
      </c>
      <c r="F52" s="10">
        <v>97.084613699989802</v>
      </c>
      <c r="G52" s="10">
        <v>180.97550679999401</v>
      </c>
      <c r="H52" s="10">
        <v>1672.8593258000899</v>
      </c>
      <c r="I52" s="10">
        <v>111.74753779999401</v>
      </c>
      <c r="J52" s="1"/>
      <c r="L52" s="10">
        <f t="shared" si="174"/>
        <v>3.5294939004492454E-3</v>
      </c>
      <c r="M52" s="10">
        <f t="shared" si="175"/>
        <v>2.7652997089413519E-3</v>
      </c>
      <c r="N52" s="10">
        <f t="shared" si="176"/>
        <v>3.8999728645879466E-3</v>
      </c>
      <c r="O52" s="10">
        <f t="shared" si="177"/>
        <v>4.5585415649941922E-3</v>
      </c>
      <c r="P52" s="10">
        <f t="shared" si="178"/>
        <v>2.6819981154934209E-3</v>
      </c>
      <c r="Q52" s="8">
        <f t="shared" si="179"/>
        <v>5.7538855826083808E-4</v>
      </c>
      <c r="R52" s="10">
        <f t="shared" si="180"/>
        <v>1.4787598859800093E-3</v>
      </c>
      <c r="S52" s="9">
        <f t="shared" si="181"/>
        <v>5.8457440232205808E-4</v>
      </c>
      <c r="T52" s="10">
        <f t="shared" si="182"/>
        <v>8.3020787020670348E-4</v>
      </c>
      <c r="V52">
        <v>3.6899378000525687</v>
      </c>
      <c r="W52">
        <v>4.1946224999846882</v>
      </c>
      <c r="X52">
        <v>3.6873499000212084</v>
      </c>
      <c r="Y52">
        <v>6.0873619001358659</v>
      </c>
      <c r="Z52">
        <v>8.5934000089764595E-3</v>
      </c>
      <c r="AA52">
        <v>2.7176780999870913</v>
      </c>
      <c r="AB52">
        <v>9.3705231000203586</v>
      </c>
      <c r="AC52">
        <v>40.374185300082857</v>
      </c>
      <c r="AD52">
        <v>6.4902333001373318</v>
      </c>
      <c r="AE52">
        <v>856.90224509994641</v>
      </c>
      <c r="AF52">
        <v>707.58658979984409</v>
      </c>
      <c r="AG52">
        <v>753.87743459973603</v>
      </c>
      <c r="AH52">
        <v>1606.615879600105</v>
      </c>
      <c r="AI52">
        <v>109.49770509987127</v>
      </c>
      <c r="AJ52">
        <v>589.53669929981538</v>
      </c>
      <c r="AK52">
        <v>4386.6690628997667</v>
      </c>
      <c r="AL52">
        <v>2536.8102749998193</v>
      </c>
      <c r="AM52">
        <v>13842.260087899871</v>
      </c>
      <c r="AN52">
        <v>14706</v>
      </c>
      <c r="AO52">
        <v>13742</v>
      </c>
      <c r="AP52" s="4">
        <v>13241</v>
      </c>
      <c r="AQ52" s="4">
        <v>22211</v>
      </c>
      <c r="AR52" s="4">
        <v>2441</v>
      </c>
      <c r="AS52" s="4">
        <v>27994</v>
      </c>
      <c r="AT52" s="4">
        <v>94194</v>
      </c>
      <c r="AU52">
        <v>105408</v>
      </c>
      <c r="AV52">
        <v>135600</v>
      </c>
      <c r="BF52" s="5"/>
      <c r="BH52" s="5"/>
    </row>
    <row r="53" spans="1:60" x14ac:dyDescent="0.25">
      <c r="A53" s="10">
        <v>51.7081499000778</v>
      </c>
      <c r="B53" s="10">
        <v>38.361108599929103</v>
      </c>
      <c r="C53" s="10">
        <v>38.7925575999543</v>
      </c>
      <c r="D53" s="10">
        <v>106.159600699902</v>
      </c>
      <c r="E53" s="10">
        <v>6.2589601000072399</v>
      </c>
      <c r="F53" s="10">
        <v>96.368608899996602</v>
      </c>
      <c r="G53" s="10">
        <v>168.783631100028</v>
      </c>
      <c r="H53" s="9">
        <v>53.854441900038999</v>
      </c>
      <c r="I53" s="10">
        <v>111.405563700012</v>
      </c>
      <c r="J53" s="1"/>
      <c r="L53" s="10">
        <f t="shared" si="174"/>
        <v>3.2056428056568545E-3</v>
      </c>
      <c r="M53" s="10">
        <f t="shared" si="175"/>
        <v>2.9239218220150479E-3</v>
      </c>
      <c r="N53" s="10">
        <f t="shared" si="176"/>
        <v>3.9801081489280873E-3</v>
      </c>
      <c r="O53" s="10">
        <f t="shared" si="177"/>
        <v>5.053207208138265E-3</v>
      </c>
      <c r="P53" s="10">
        <f t="shared" si="178"/>
        <v>2.6673403113492093E-3</v>
      </c>
      <c r="Q53" s="7">
        <f t="shared" si="179"/>
        <v>5.465046117032864E-4</v>
      </c>
      <c r="R53" s="10">
        <f t="shared" si="180"/>
        <v>1.6482918190121026E-3</v>
      </c>
      <c r="S53" s="9">
        <f t="shared" si="181"/>
        <v>4.7378257627560906E-4</v>
      </c>
      <c r="T53" s="10">
        <f t="shared" si="182"/>
        <v>8.4004759955752214E-4</v>
      </c>
      <c r="V53">
        <v>3.0029500019736501E-2</v>
      </c>
      <c r="W53">
        <v>0.16966369992587699</v>
      </c>
      <c r="X53">
        <v>7.19533999217674E-2</v>
      </c>
      <c r="Y53">
        <v>0.29745070007629598</v>
      </c>
      <c r="Z53">
        <v>3.06344999698922E-2</v>
      </c>
      <c r="AA53">
        <v>7.1296600042842301E-2</v>
      </c>
      <c r="AB53">
        <v>0.42377279989887001</v>
      </c>
      <c r="AC53">
        <v>31.8571249999804</v>
      </c>
      <c r="AD53">
        <v>0.87133699993137204</v>
      </c>
      <c r="AE53">
        <f>SUM(V53,V54)</f>
        <v>17.461749600013697</v>
      </c>
      <c r="AF53">
        <f t="shared" ref="AF53" si="234">SUM(W53,W54)</f>
        <v>23.966930499998806</v>
      </c>
      <c r="AG53">
        <f t="shared" ref="AG53" si="235">SUM(X53,X54)</f>
        <v>21.968724200036281</v>
      </c>
      <c r="AH53">
        <f t="shared" ref="AH53" si="236">SUM(Y53,Y54)</f>
        <v>117.12201589997812</v>
      </c>
      <c r="AI53">
        <f t="shared" ref="AI53" si="237">SUM(Z53,Z54)</f>
        <v>9.5037800143472809E-2</v>
      </c>
      <c r="AJ53">
        <f t="shared" ref="AJ53" si="238">SUM(AA53,AA54)</f>
        <v>28.423831099993489</v>
      </c>
      <c r="AK53">
        <f t="shared" ref="AK53" si="239">SUM(AB53,AB54)</f>
        <v>9.9081792999058891</v>
      </c>
      <c r="AL53">
        <f t="shared" ref="AL53" si="240">SUM(AC53,AC54)</f>
        <v>845.54111099999795</v>
      </c>
      <c r="AM53">
        <f t="shared" ref="AM53" si="241">SUM(AD53,AD54)</f>
        <v>94.207043899921672</v>
      </c>
      <c r="AN53">
        <f>SUM(AE53,AE54)</f>
        <v>874.36399469996013</v>
      </c>
      <c r="AO53">
        <f t="shared" ref="AO53" si="242">SUM(AF53,AF54)</f>
        <v>731.55352029984294</v>
      </c>
      <c r="AP53">
        <f t="shared" ref="AP53" si="243">SUM(AG53,AG54)</f>
        <v>775.8461587997723</v>
      </c>
      <c r="AQ53">
        <f t="shared" ref="AQ53" si="244">SUM(AH53,AH54)</f>
        <v>1723.7378955000831</v>
      </c>
      <c r="AR53">
        <f t="shared" ref="AR53" si="245">SUM(AI53,AI54)</f>
        <v>109.59274290001474</v>
      </c>
      <c r="AS53">
        <f t="shared" ref="AS53" si="246">SUM(AJ53,AJ54)</f>
        <v>617.96053039980882</v>
      </c>
      <c r="AT53">
        <f t="shared" ref="AT53" si="247">SUM(AK53,AK54)</f>
        <v>4396.5772421996726</v>
      </c>
      <c r="AU53">
        <f t="shared" ref="AU53" si="248">SUM(AL53,AL54)</f>
        <v>3382.3513859998175</v>
      </c>
      <c r="AV53">
        <f t="shared" ref="AV53" si="249">SUM(AM53,AM54)</f>
        <v>13936.467131799793</v>
      </c>
      <c r="AW53">
        <f>AN53/AN54</f>
        <v>5.9456275989389372E-2</v>
      </c>
      <c r="AX53">
        <f t="shared" ref="AX53" si="250">AO53/AO54</f>
        <v>5.3234865398038345E-2</v>
      </c>
      <c r="AY53">
        <f t="shared" ref="AY53" si="251">AP53/AP54</f>
        <v>5.8594226931483445E-2</v>
      </c>
      <c r="AZ53">
        <f t="shared" ref="AZ53" si="252">AQ53/AQ54</f>
        <v>7.7607397033005412E-2</v>
      </c>
      <c r="BA53">
        <f t="shared" ref="BA53" si="253">AR53/AR54</f>
        <v>4.4896658295786457E-2</v>
      </c>
      <c r="BB53">
        <f t="shared" ref="BB53" si="254">AS53/AS54</f>
        <v>2.2074749246260229E-2</v>
      </c>
      <c r="BC53">
        <f t="shared" ref="BC53" si="255">AT53/AT54</f>
        <v>4.6675767482001744E-2</v>
      </c>
      <c r="BD53">
        <f t="shared" ref="BD53" si="256">AU53/AU54</f>
        <v>3.2088184824679504E-2</v>
      </c>
      <c r="BE53">
        <f t="shared" ref="BE53" si="257">AV53/AV54</f>
        <v>0.10277630628170939</v>
      </c>
      <c r="BF53" s="5">
        <f>AVERAGE(AW53:BE53)</f>
        <v>5.5267159053594882E-2</v>
      </c>
      <c r="BG53">
        <f>_xlfn.STDEV.P(AW53:BE53)</f>
        <v>2.2630642482200321E-2</v>
      </c>
      <c r="BH53" s="5"/>
    </row>
    <row r="54" spans="1:60" x14ac:dyDescent="0.25">
      <c r="A54" s="10">
        <v>51.510088699986198</v>
      </c>
      <c r="B54" s="10">
        <v>44.914120999979701</v>
      </c>
      <c r="C54" s="10">
        <v>46.792259200010399</v>
      </c>
      <c r="D54" s="10">
        <v>107.041059899958</v>
      </c>
      <c r="E54" s="10">
        <v>6.5556239000288699</v>
      </c>
      <c r="F54" s="10">
        <v>120.126749000046</v>
      </c>
      <c r="G54" s="10">
        <v>171.06790269998601</v>
      </c>
      <c r="H54" s="9">
        <v>74.049774500075699</v>
      </c>
      <c r="I54" s="10">
        <v>112.062300499994</v>
      </c>
      <c r="J54" s="1"/>
      <c r="L54" s="10">
        <f t="shared" si="174"/>
        <v>3.1188960084321776E-3</v>
      </c>
      <c r="M54" s="10">
        <f t="shared" si="175"/>
        <v>2.9675630721078079E-3</v>
      </c>
      <c r="N54" s="10">
        <f t="shared" si="176"/>
        <v>3.7059770183574805E-3</v>
      </c>
      <c r="O54" s="10">
        <f t="shared" si="177"/>
        <v>4.5245538697051913E-3</v>
      </c>
      <c r="P54" s="10">
        <f t="shared" si="178"/>
        <v>2.6182056534276117E-3</v>
      </c>
      <c r="Q54" s="10">
        <f t="shared" si="179"/>
        <v>3.4680507858823248E-3</v>
      </c>
      <c r="R54" s="10">
        <f t="shared" si="180"/>
        <v>1.9213061001761684E-3</v>
      </c>
      <c r="S54" s="10">
        <f t="shared" si="181"/>
        <v>1.5870326026488406E-2</v>
      </c>
      <c r="T54" s="10">
        <f t="shared" si="182"/>
        <v>8.2409688643063426E-4</v>
      </c>
      <c r="V54">
        <v>17.43172009999396</v>
      </c>
      <c r="W54">
        <v>23.797266800072929</v>
      </c>
      <c r="X54">
        <v>21.896770800114513</v>
      </c>
      <c r="Y54">
        <v>116.82456519990183</v>
      </c>
      <c r="Z54">
        <v>6.4403300173580605E-2</v>
      </c>
      <c r="AA54">
        <v>28.352534499950647</v>
      </c>
      <c r="AB54">
        <v>9.4844065000070188</v>
      </c>
      <c r="AC54">
        <v>813.68398600001751</v>
      </c>
      <c r="AD54">
        <v>93.335706899990299</v>
      </c>
      <c r="AE54">
        <v>856.90224509994641</v>
      </c>
      <c r="AF54">
        <v>707.58658979984409</v>
      </c>
      <c r="AG54">
        <v>753.87743459973603</v>
      </c>
      <c r="AH54">
        <v>1606.615879600105</v>
      </c>
      <c r="AI54">
        <v>109.49770509987127</v>
      </c>
      <c r="AJ54">
        <v>589.53669929981538</v>
      </c>
      <c r="AK54">
        <v>4386.6690628997667</v>
      </c>
      <c r="AL54">
        <v>2536.8102749998193</v>
      </c>
      <c r="AM54">
        <v>13842.260087899871</v>
      </c>
      <c r="AN54">
        <v>14706</v>
      </c>
      <c r="AO54">
        <v>13742</v>
      </c>
      <c r="AP54" s="4">
        <v>13241</v>
      </c>
      <c r="AQ54" s="4">
        <v>22211</v>
      </c>
      <c r="AR54" s="4">
        <v>2441</v>
      </c>
      <c r="AS54" s="4">
        <v>27994</v>
      </c>
      <c r="AT54" s="4">
        <v>94194</v>
      </c>
      <c r="AU54">
        <v>105408</v>
      </c>
      <c r="AV54">
        <v>135600</v>
      </c>
      <c r="BF54" s="5"/>
      <c r="BH54" s="5"/>
    </row>
    <row r="55" spans="1:60" x14ac:dyDescent="0.25">
      <c r="A55" s="10">
        <v>52.292739799944599</v>
      </c>
      <c r="B55" s="10">
        <v>48.193845900008398</v>
      </c>
      <c r="C55" s="10">
        <v>50.504019299987696</v>
      </c>
      <c r="D55" s="10">
        <v>113.238612200017</v>
      </c>
      <c r="E55" s="10">
        <v>6.5857615999411703</v>
      </c>
      <c r="F55" s="10">
        <v>123.247301900002</v>
      </c>
      <c r="G55" s="10">
        <v>172.81293519999599</v>
      </c>
      <c r="H55" s="8">
        <v>53.393122599925803</v>
      </c>
      <c r="I55" s="10">
        <v>113.930546399904</v>
      </c>
      <c r="J55" s="1"/>
      <c r="L55" s="10">
        <f t="shared" si="174"/>
        <v>3.5161260641967769E-3</v>
      </c>
      <c r="M55" s="10">
        <f t="shared" si="175"/>
        <v>2.7913198428239179E-3</v>
      </c>
      <c r="N55" s="10">
        <f t="shared" si="176"/>
        <v>2.9297302016429499E-3</v>
      </c>
      <c r="O55" s="10">
        <f t="shared" si="177"/>
        <v>4.7795957273378958E-3</v>
      </c>
      <c r="P55" s="10">
        <f t="shared" si="178"/>
        <v>2.5640967226576157E-3</v>
      </c>
      <c r="Q55" s="10">
        <f t="shared" si="179"/>
        <v>3.4424737050795387E-3</v>
      </c>
      <c r="R55" s="10">
        <f t="shared" si="180"/>
        <v>1.7918724239338812E-3</v>
      </c>
      <c r="S55" s="9">
        <f t="shared" si="181"/>
        <v>5.1091418013849994E-4</v>
      </c>
      <c r="T55" s="10">
        <f t="shared" si="182"/>
        <v>8.2157495353991146E-4</v>
      </c>
      <c r="V55">
        <v>0.433784900000318</v>
      </c>
      <c r="W55">
        <v>1.6198426999617299</v>
      </c>
      <c r="X55">
        <v>1.3844971000216899</v>
      </c>
      <c r="Y55">
        <v>11.2292358999839</v>
      </c>
      <c r="Z55">
        <v>4.4891300029121298E-2</v>
      </c>
      <c r="AA55">
        <v>0.57996980007737797</v>
      </c>
      <c r="AB55">
        <v>5.9955134999472603</v>
      </c>
      <c r="AC55">
        <v>68.238361999974501</v>
      </c>
      <c r="AD55">
        <v>20.4063912000274</v>
      </c>
      <c r="AE55">
        <f>SUM(V55,V56)</f>
        <v>1.1570419999770807</v>
      </c>
      <c r="AF55">
        <f t="shared" ref="AF55" si="258">SUM(W55,W56)</f>
        <v>13.68077450001142</v>
      </c>
      <c r="AG55">
        <f t="shared" ref="AG55" si="259">SUM(X55,X56)</f>
        <v>14.246597900055347</v>
      </c>
      <c r="AH55">
        <f t="shared" ref="AH55" si="260">SUM(Y55,Y56)</f>
        <v>122.35910559992696</v>
      </c>
      <c r="AI55">
        <f t="shared" ref="AI55" si="261">SUM(Z55,Z56)</f>
        <v>8.665660012047724E-2</v>
      </c>
      <c r="AJ55">
        <f t="shared" ref="AJ55" si="262">SUM(AA55,AA56)</f>
        <v>1.8888149001868348</v>
      </c>
      <c r="AK55">
        <f t="shared" ref="AK55" si="263">SUM(AB55,AB56)</f>
        <v>12.330776100046929</v>
      </c>
      <c r="AL55">
        <f t="shared" ref="AL55" si="264">SUM(AC55,AC56)</f>
        <v>1471.8016832999338</v>
      </c>
      <c r="AM55">
        <f t="shared" ref="AM55" si="265">SUM(AD55,AD56)</f>
        <v>563.66234410006984</v>
      </c>
      <c r="AN55">
        <f>SUM(AE55,AE56)</f>
        <v>858.05928709992349</v>
      </c>
      <c r="AO55">
        <f t="shared" ref="AO55" si="266">SUM(AF55,AF56)</f>
        <v>721.26736429985556</v>
      </c>
      <c r="AP55">
        <f t="shared" ref="AP55" si="267">SUM(AG55,AG56)</f>
        <v>768.12403249979138</v>
      </c>
      <c r="AQ55">
        <f t="shared" ref="AQ55" si="268">SUM(AH55,AH56)</f>
        <v>1728.9749852000321</v>
      </c>
      <c r="AR55">
        <f t="shared" ref="AR55" si="269">SUM(AI55,AI56)</f>
        <v>109.58436169999175</v>
      </c>
      <c r="AS55">
        <f t="shared" ref="AS55" si="270">SUM(AJ55,AJ56)</f>
        <v>591.42551420000223</v>
      </c>
      <c r="AT55">
        <f t="shared" ref="AT55" si="271">SUM(AK55,AK56)</f>
        <v>4398.9998389998136</v>
      </c>
      <c r="AU55">
        <f t="shared" ref="AU55" si="272">SUM(AL55,AL56)</f>
        <v>4008.611958299753</v>
      </c>
      <c r="AV55">
        <f t="shared" ref="AV55" si="273">SUM(AM55,AM56)</f>
        <v>14405.922431999941</v>
      </c>
      <c r="AW55">
        <f>AN55/AN56</f>
        <v>5.8347564742276863E-2</v>
      </c>
      <c r="AX55">
        <f t="shared" ref="AX55" si="274">AO55/AO56</f>
        <v>5.2486345823013793E-2</v>
      </c>
      <c r="AY55">
        <f t="shared" ref="AY55" si="275">AP55/AP56</f>
        <v>5.8011028812007509E-2</v>
      </c>
      <c r="AZ55">
        <f t="shared" ref="AZ55" si="276">AQ55/AQ56</f>
        <v>7.7843185142498397E-2</v>
      </c>
      <c r="BA55">
        <f t="shared" ref="BA55" si="277">AR55/AR56</f>
        <v>4.4893224784920832E-2</v>
      </c>
      <c r="BB55">
        <f t="shared" ref="BB55" si="278">AS55/AS56</f>
        <v>2.1126866978638359E-2</v>
      </c>
      <c r="BC55">
        <f t="shared" ref="BC55" si="279">AT55/AT56</f>
        <v>4.6701486708280927E-2</v>
      </c>
      <c r="BD55">
        <f t="shared" ref="BD55" si="280">AU55/AU56</f>
        <v>3.8029485032443015E-2</v>
      </c>
      <c r="BE55">
        <f t="shared" ref="BE55" si="281">AV55/AV56</f>
        <v>0.10623836601769868</v>
      </c>
      <c r="BF55" s="5">
        <f>AVERAGE(AW55:BE55)</f>
        <v>5.596417267130871E-2</v>
      </c>
      <c r="BG55">
        <f>_xlfn.STDEV.P(AW55:BE55)</f>
        <v>2.3026084937008803E-2</v>
      </c>
      <c r="BH55" s="5"/>
    </row>
    <row r="56" spans="1:60" x14ac:dyDescent="0.25">
      <c r="A56" s="10">
        <v>52.677618899964699</v>
      </c>
      <c r="B56" s="10">
        <v>57.216104699997203</v>
      </c>
      <c r="C56" s="10">
        <v>51.050771099980899</v>
      </c>
      <c r="D56" s="10">
        <v>101.482639500056</v>
      </c>
      <c r="E56" s="10">
        <v>6.7903230999363497</v>
      </c>
      <c r="F56" s="1"/>
      <c r="G56" s="10">
        <v>177.81295400002199</v>
      </c>
      <c r="H56" s="1"/>
      <c r="I56" s="10">
        <v>115.315736999968</v>
      </c>
      <c r="J56" s="1"/>
      <c r="L56" s="10">
        <f t="shared" si="174"/>
        <v>3.5026580103349786E-3</v>
      </c>
      <c r="M56" s="10">
        <f t="shared" si="175"/>
        <v>3.2681453103383324E-3</v>
      </c>
      <c r="N56" s="10">
        <f t="shared" si="176"/>
        <v>3.5338916396050447E-3</v>
      </c>
      <c r="O56" s="10">
        <f t="shared" si="177"/>
        <v>4.8192814326215843E-3</v>
      </c>
      <c r="P56" s="10">
        <f t="shared" si="178"/>
        <v>2.6856304383567676E-3</v>
      </c>
      <c r="Q56" s="10">
        <f t="shared" si="179"/>
        <v>4.2911605701238123E-3</v>
      </c>
      <c r="R56" s="10">
        <f t="shared" si="180"/>
        <v>1.8161231362930335E-3</v>
      </c>
      <c r="S56" s="9">
        <f t="shared" si="181"/>
        <v>7.025062092068505E-4</v>
      </c>
      <c r="T56" s="10">
        <f t="shared" si="182"/>
        <v>8.2641814528019173E-4</v>
      </c>
      <c r="V56">
        <v>0.72325709997676269</v>
      </c>
      <c r="W56">
        <v>12.060931800049691</v>
      </c>
      <c r="X56">
        <v>12.862100800033657</v>
      </c>
      <c r="Y56">
        <v>111.12986969994306</v>
      </c>
      <c r="Z56">
        <v>4.1765300091355942E-2</v>
      </c>
      <c r="AA56">
        <v>1.3088451001094568</v>
      </c>
      <c r="AB56">
        <v>6.3352626000996679</v>
      </c>
      <c r="AC56">
        <v>1403.5633212999592</v>
      </c>
      <c r="AD56">
        <v>543.25595290004242</v>
      </c>
      <c r="AE56">
        <v>856.90224509994641</v>
      </c>
      <c r="AF56">
        <v>707.58658979984409</v>
      </c>
      <c r="AG56">
        <v>753.87743459973603</v>
      </c>
      <c r="AH56">
        <v>1606.615879600105</v>
      </c>
      <c r="AI56">
        <v>109.49770509987127</v>
      </c>
      <c r="AJ56">
        <v>589.53669929981538</v>
      </c>
      <c r="AK56">
        <v>4386.6690628997667</v>
      </c>
      <c r="AL56">
        <v>2536.8102749998193</v>
      </c>
      <c r="AM56">
        <v>13842.260087899871</v>
      </c>
      <c r="AN56">
        <v>14706</v>
      </c>
      <c r="AO56">
        <v>13742</v>
      </c>
      <c r="AP56" s="4">
        <v>13241</v>
      </c>
      <c r="AQ56" s="4">
        <v>22211</v>
      </c>
      <c r="AR56" s="4">
        <v>2441</v>
      </c>
      <c r="AS56" s="4">
        <v>27994</v>
      </c>
      <c r="AT56" s="4">
        <v>94194</v>
      </c>
      <c r="AU56">
        <v>105408</v>
      </c>
      <c r="AV56">
        <v>135600</v>
      </c>
    </row>
    <row r="57" spans="1:60" x14ac:dyDescent="0.25">
      <c r="A57" s="10">
        <v>51.079611400025897</v>
      </c>
      <c r="B57" s="10">
        <v>55.484860799973802</v>
      </c>
      <c r="C57" s="10">
        <v>51.354738699970703</v>
      </c>
      <c r="D57" s="10">
        <v>107.87440209998699</v>
      </c>
      <c r="E57" s="10">
        <v>6.3450454000849197</v>
      </c>
      <c r="G57" s="10">
        <v>184.247009499988</v>
      </c>
      <c r="I57" s="10">
        <v>111.631388999987</v>
      </c>
      <c r="J57" s="1"/>
      <c r="L57" s="10">
        <f t="shared" si="174"/>
        <v>3.5558778593733579E-3</v>
      </c>
      <c r="M57" s="10">
        <f t="shared" si="175"/>
        <v>3.5067922506009166E-3</v>
      </c>
      <c r="N57" s="10">
        <f t="shared" si="176"/>
        <v>3.8142148855817306E-3</v>
      </c>
      <c r="O57" s="10">
        <f t="shared" si="177"/>
        <v>5.0983121966600787E-3</v>
      </c>
      <c r="P57" s="10">
        <f t="shared" si="178"/>
        <v>2.69797689469118E-3</v>
      </c>
      <c r="Q57" s="10">
        <f t="shared" si="179"/>
        <v>4.402632774880403E-3</v>
      </c>
      <c r="R57" s="10">
        <f t="shared" si="180"/>
        <v>1.8346490774358876E-3</v>
      </c>
      <c r="S57" s="8">
        <f t="shared" si="181"/>
        <v>5.0653766886693422E-4</v>
      </c>
      <c r="T57" s="10">
        <f t="shared" si="182"/>
        <v>8.4019576991079654E-4</v>
      </c>
      <c r="W57" s="4"/>
    </row>
    <row r="58" spans="1:60" x14ac:dyDescent="0.25">
      <c r="A58" s="10">
        <v>54.964226800017002</v>
      </c>
      <c r="B58" s="10">
        <v>52.374191200011403</v>
      </c>
      <c r="C58" s="10">
        <v>48.149354199995201</v>
      </c>
      <c r="D58" s="10">
        <v>113.031746700056</v>
      </c>
      <c r="E58" s="10">
        <v>6.15809699997771</v>
      </c>
      <c r="G58" s="10">
        <v>185.10531559999799</v>
      </c>
      <c r="I58" s="10">
        <v>112.118010399979</v>
      </c>
      <c r="J58" s="1"/>
      <c r="L58" s="10">
        <f t="shared" si="174"/>
        <v>3.582049428802169E-3</v>
      </c>
      <c r="M58" s="10">
        <f t="shared" si="175"/>
        <v>4.1632907443787531E-3</v>
      </c>
      <c r="N58" s="10">
        <f t="shared" si="176"/>
        <v>3.8555072199970468E-3</v>
      </c>
      <c r="O58" s="10">
        <f t="shared" si="177"/>
        <v>4.5690261357010488E-3</v>
      </c>
      <c r="P58" s="10">
        <f t="shared" si="178"/>
        <v>2.781779229797767E-3</v>
      </c>
      <c r="Q58" s="1"/>
      <c r="R58" s="10">
        <f t="shared" si="180"/>
        <v>1.8877312143026307E-3</v>
      </c>
      <c r="S58" s="1"/>
      <c r="T58" s="10">
        <f t="shared" si="182"/>
        <v>8.5041103982277282E-4</v>
      </c>
      <c r="V58" t="s">
        <v>145</v>
      </c>
      <c r="AE58" t="s">
        <v>133</v>
      </c>
      <c r="AW58" t="s">
        <v>191</v>
      </c>
    </row>
    <row r="59" spans="1:60" x14ac:dyDescent="0.25">
      <c r="A59" s="9">
        <v>12.4752423999598</v>
      </c>
      <c r="B59" s="9">
        <v>9.9895257999887601</v>
      </c>
      <c r="C59" s="9">
        <v>10.0473687000339</v>
      </c>
      <c r="D59" s="8">
        <v>40.416088600002603</v>
      </c>
      <c r="E59" s="9">
        <v>1.93626480002421</v>
      </c>
      <c r="G59" s="10">
        <v>146.44999330001801</v>
      </c>
      <c r="I59" s="10">
        <v>121.136770899989</v>
      </c>
      <c r="J59" s="1"/>
      <c r="L59" s="10">
        <f t="shared" si="174"/>
        <v>3.473385788115456E-3</v>
      </c>
      <c r="M59" s="10">
        <f t="shared" si="175"/>
        <v>4.0373179655078077E-3</v>
      </c>
      <c r="N59" s="10">
        <f t="shared" si="176"/>
        <v>3.8784637640639458E-3</v>
      </c>
      <c r="O59" s="10">
        <f t="shared" si="177"/>
        <v>4.8568007788927555E-3</v>
      </c>
      <c r="P59" s="10">
        <f t="shared" si="178"/>
        <v>2.5993631298995984E-3</v>
      </c>
      <c r="R59" s="10">
        <f t="shared" si="180"/>
        <v>1.9560376404015966E-3</v>
      </c>
      <c r="T59" s="10">
        <f t="shared" si="182"/>
        <v>8.2324033185831116E-4</v>
      </c>
      <c r="U59" t="s">
        <v>190</v>
      </c>
      <c r="V59">
        <v>5.31570000021019E-3</v>
      </c>
      <c r="W59">
        <v>4.8808999999891897E-3</v>
      </c>
      <c r="X59">
        <v>5.2159000006213301E-3</v>
      </c>
      <c r="Y59">
        <v>5.4109999982756502E-3</v>
      </c>
      <c r="Z59">
        <v>2.5983999985328401E-3</v>
      </c>
      <c r="AA59">
        <v>1.0565100001258499E-2</v>
      </c>
      <c r="AB59">
        <v>5.2723799999512197E-2</v>
      </c>
      <c r="AC59">
        <v>0.11449540000467</v>
      </c>
      <c r="AD59">
        <v>7.9602000041631895E-3</v>
      </c>
      <c r="AE59">
        <f>SUM(V59,V60)</f>
        <v>6.0594000024138846E-3</v>
      </c>
      <c r="AF59">
        <f t="shared" ref="AF59" si="282">SUM(W59,W60)</f>
        <v>5.5753000015101792E-3</v>
      </c>
      <c r="AG59">
        <f t="shared" ref="AG59" si="283">SUM(X59,X60)</f>
        <v>6.2350999978661899E-3</v>
      </c>
      <c r="AH59">
        <f t="shared" ref="AH59" si="284">SUM(Y59,Y60)</f>
        <v>6.9928999982948803E-3</v>
      </c>
      <c r="AI59">
        <f t="shared" ref="AI59" si="285">SUM(Z59,Z60)</f>
        <v>2.8514999976323443E-3</v>
      </c>
      <c r="AJ59">
        <f t="shared" ref="AJ59" si="286">SUM(AA59,AA60)</f>
        <v>1.264380000429805E-2</v>
      </c>
      <c r="AK59">
        <f t="shared" ref="AK59" si="287">SUM(AB59,AB60)</f>
        <v>7.2770899998431393E-2</v>
      </c>
      <c r="AL59">
        <f t="shared" ref="AL59" si="288">SUM(AC59,AC60)</f>
        <v>0.12809240000205949</v>
      </c>
      <c r="AM59">
        <f t="shared" ref="AM59" si="289">SUM(AD59,AD60)</f>
        <v>1.0442900005727989E-2</v>
      </c>
      <c r="AN59">
        <f>AE59/AE60</f>
        <v>3.2145358102991432E-7</v>
      </c>
      <c r="AO59">
        <f t="shared" ref="AO59" si="290">AF59/AF60</f>
        <v>3.8588732014882193E-7</v>
      </c>
      <c r="AP59">
        <f t="shared" ref="AP59" si="291">AG59/AG60</f>
        <v>4.170635450077719E-7</v>
      </c>
      <c r="AQ59">
        <f t="shared" ref="AQ59" si="292">AH59/AH60</f>
        <v>4.6036208020374457E-7</v>
      </c>
      <c r="AR59">
        <f t="shared" ref="AR59" si="293">AI59/AI60</f>
        <v>9.9148122309886793E-7</v>
      </c>
      <c r="AS59">
        <f t="shared" ref="AS59" si="294">AJ59/AJ60</f>
        <v>4.2866151357126561E-7</v>
      </c>
      <c r="AT59">
        <f t="shared" ref="AT59" si="295">AK59/AK60</f>
        <v>1.455417999968628E-6</v>
      </c>
      <c r="AU59">
        <f t="shared" ref="AU59" si="296">AL59/AL60</f>
        <v>1.7360222267677644E-6</v>
      </c>
      <c r="AV59">
        <f t="shared" ref="AV59" si="297">AM59/AM60</f>
        <v>4.5842405644108817E-7</v>
      </c>
      <c r="AW59" s="5">
        <f>AVERAGE(AN59:AV59)</f>
        <v>7.3941928291531844E-7</v>
      </c>
      <c r="AX59">
        <f>_xlfn.STDEV.P(AN59:AV59)</f>
        <v>4.9737107112325598E-7</v>
      </c>
    </row>
    <row r="60" spans="1:60" x14ac:dyDescent="0.25">
      <c r="A60" s="9">
        <v>7.7970414999872402</v>
      </c>
      <c r="B60" s="9">
        <v>7.4694093999569304</v>
      </c>
      <c r="C60" s="9">
        <v>6.6786682999809202</v>
      </c>
      <c r="D60" s="9">
        <v>14.2797543000197</v>
      </c>
      <c r="E60" s="9">
        <v>0.92508039996027902</v>
      </c>
      <c r="G60" s="10">
        <v>148.10349639999899</v>
      </c>
      <c r="I60" s="10">
        <v>123.336492300033</v>
      </c>
      <c r="J60" s="1"/>
      <c r="L60" s="10">
        <f t="shared" si="174"/>
        <v>3.7375375221009792E-3</v>
      </c>
      <c r="M60" s="10">
        <f t="shared" si="175"/>
        <v>3.8109722185848361E-3</v>
      </c>
      <c r="N60" s="10">
        <f t="shared" si="176"/>
        <v>3.6363835208817461E-3</v>
      </c>
      <c r="O60" s="10">
        <f t="shared" si="177"/>
        <v>5.0889985457681329E-3</v>
      </c>
      <c r="P60" s="10">
        <f t="shared" si="178"/>
        <v>2.5227763211707129E-3</v>
      </c>
      <c r="R60" s="10">
        <f t="shared" si="180"/>
        <v>1.9651497505148736E-3</v>
      </c>
      <c r="T60" s="10">
        <f t="shared" si="182"/>
        <v>8.2682898525058255E-4</v>
      </c>
      <c r="V60">
        <v>7.4370000220369504E-4</v>
      </c>
      <c r="W60">
        <v>6.9440000152098903E-4</v>
      </c>
      <c r="X60">
        <v>1.01919999724486E-3</v>
      </c>
      <c r="Y60">
        <v>1.5819000000192301E-3</v>
      </c>
      <c r="Z60">
        <v>2.5309999909950399E-4</v>
      </c>
      <c r="AA60">
        <v>2.0787000030395501E-3</v>
      </c>
      <c r="AB60">
        <v>2.00470999989192E-2</v>
      </c>
      <c r="AC60">
        <v>1.3596999997389499E-2</v>
      </c>
      <c r="AD60">
        <v>2.4827000015647999E-3</v>
      </c>
      <c r="AE60">
        <v>18850</v>
      </c>
      <c r="AF60">
        <v>14448</v>
      </c>
      <c r="AG60">
        <v>14950</v>
      </c>
      <c r="AH60">
        <v>15190</v>
      </c>
      <c r="AI60">
        <v>2876</v>
      </c>
      <c r="AJ60">
        <v>29496</v>
      </c>
      <c r="AK60">
        <v>50000</v>
      </c>
      <c r="AL60">
        <v>73785</v>
      </c>
      <c r="AM60">
        <v>22780</v>
      </c>
      <c r="AW60" s="5"/>
    </row>
    <row r="61" spans="1:60" x14ac:dyDescent="0.25">
      <c r="A61" s="9">
        <v>8.6752172000124101</v>
      </c>
      <c r="B61" s="9">
        <v>7.6109752000193103</v>
      </c>
      <c r="C61" s="9">
        <v>6.6572105000377597</v>
      </c>
      <c r="D61" s="9">
        <v>12.079070900043</v>
      </c>
      <c r="E61" s="9">
        <v>1.46132679999573</v>
      </c>
      <c r="G61" s="10">
        <v>144.78897110000199</v>
      </c>
      <c r="I61" s="10">
        <v>124.61825779999999</v>
      </c>
      <c r="J61" s="1"/>
      <c r="L61" s="9">
        <f t="shared" si="174"/>
        <v>8.4830969671969268E-4</v>
      </c>
      <c r="M61" s="9">
        <f t="shared" si="175"/>
        <v>7.2688101578903877E-4</v>
      </c>
      <c r="N61" s="9">
        <f t="shared" si="176"/>
        <v>7.5880739370394229E-4</v>
      </c>
      <c r="O61" s="8">
        <f t="shared" si="177"/>
        <v>1.8196429066679844E-3</v>
      </c>
      <c r="P61" s="9">
        <f t="shared" si="178"/>
        <v>7.9322605490545265E-4</v>
      </c>
      <c r="R61" s="10">
        <f t="shared" si="180"/>
        <v>1.5547698717542308E-3</v>
      </c>
      <c r="T61" s="10">
        <f t="shared" si="182"/>
        <v>8.9333901843649706E-4</v>
      </c>
      <c r="V61">
        <v>2.59667999998782E-2</v>
      </c>
      <c r="W61">
        <v>2.4846799999068001E-2</v>
      </c>
      <c r="X61">
        <v>1.6658699998515599E-2</v>
      </c>
      <c r="Y61">
        <v>1.7008599999826401E-2</v>
      </c>
      <c r="Z61">
        <v>4.1851999994832996E-3</v>
      </c>
      <c r="AA61">
        <v>7.7409599998645703E-2</v>
      </c>
      <c r="AB61">
        <v>4.33650000195484E-3</v>
      </c>
      <c r="AC61">
        <v>0.28464979999989698</v>
      </c>
      <c r="AD61">
        <v>4.09900000086054E-2</v>
      </c>
      <c r="AE61">
        <f>SUM(V61,V62)</f>
        <v>4.5687829999987972</v>
      </c>
      <c r="AF61">
        <f t="shared" ref="AF61" si="298">SUM(W61,W62)</f>
        <v>5.1087899999984012</v>
      </c>
      <c r="AG61">
        <f t="shared" ref="AG61" si="299">SUM(X61,X62)</f>
        <v>5.7782406999976859</v>
      </c>
      <c r="AH61">
        <f t="shared" ref="AH61" si="300">SUM(Y61,Y62)</f>
        <v>8.5685551999995369</v>
      </c>
      <c r="AI61">
        <f t="shared" ref="AI61" si="301">SUM(Z61,Z62)</f>
        <v>1.4195575000012446</v>
      </c>
      <c r="AJ61">
        <f t="shared" ref="AJ61" si="302">SUM(AA61,AA62)</f>
        <v>11.808808199999408</v>
      </c>
      <c r="AK61">
        <f t="shared" ref="AK61" si="303">SUM(AB61,AB62)</f>
        <v>1783.6892949999904</v>
      </c>
      <c r="AL61">
        <f t="shared" ref="AL61" si="304">SUM(AC61,AC62)</f>
        <v>269.24615890000126</v>
      </c>
      <c r="AM61">
        <f t="shared" ref="AM61" si="305">SUM(AD61,AD62)</f>
        <v>10.83628000000313</v>
      </c>
      <c r="AN61">
        <f>AE61/AE62</f>
        <v>2.4237575596810595E-4</v>
      </c>
      <c r="AO61">
        <f t="shared" ref="AO61" si="306">AF61/AF62</f>
        <v>3.5359842192679965E-4</v>
      </c>
      <c r="AP61">
        <f t="shared" ref="AP61" si="307">AG61/AG62</f>
        <v>3.8650439464867466E-4</v>
      </c>
      <c r="AQ61">
        <f t="shared" ref="AQ61" si="308">AH61/AH62</f>
        <v>5.6409184990122033E-4</v>
      </c>
      <c r="AR61">
        <f t="shared" ref="AR61" si="309">AI61/AI62</f>
        <v>4.9358744784466085E-4</v>
      </c>
      <c r="AS61">
        <f t="shared" ref="AS61" si="310">AJ61/AJ62</f>
        <v>4.0035286818549662E-4</v>
      </c>
      <c r="AT61">
        <f t="shared" ref="AT61" si="311">AK61/AK62</f>
        <v>3.567378589999981E-2</v>
      </c>
      <c r="AU61">
        <f t="shared" ref="AU61" si="312">AL61/AL62</f>
        <v>3.64906361591111E-3</v>
      </c>
      <c r="AV61">
        <f t="shared" ref="AV61" si="313">AM61/AM62</f>
        <v>4.7569271290619534E-4</v>
      </c>
      <c r="AW61" s="5">
        <f t="shared" ref="AW61:AW67" si="314">AVERAGE(AN61:AV61)</f>
        <v>4.6932281074768961E-3</v>
      </c>
      <c r="AX61">
        <f>_xlfn.STDEV.P(AN61:AV61)</f>
        <v>1.0999892488115082E-2</v>
      </c>
    </row>
    <row r="62" spans="1:60" x14ac:dyDescent="0.25">
      <c r="A62" s="8">
        <v>9.4754321000073105</v>
      </c>
      <c r="B62" s="8">
        <v>6.9264769000001198</v>
      </c>
      <c r="C62" s="8">
        <v>6.4247337999986396</v>
      </c>
      <c r="D62" s="9">
        <v>9.9083142000017599</v>
      </c>
      <c r="E62" s="8">
        <v>1.27065029996447</v>
      </c>
      <c r="G62" s="10">
        <v>144.29123480000999</v>
      </c>
      <c r="I62" s="10">
        <v>128.887155200005</v>
      </c>
      <c r="J62" s="1"/>
      <c r="L62" s="9">
        <f t="shared" si="174"/>
        <v>5.3019458044248878E-4</v>
      </c>
      <c r="M62" s="9">
        <f t="shared" si="175"/>
        <v>5.4350646874459221E-4</v>
      </c>
      <c r="N62" s="9">
        <f t="shared" si="176"/>
        <v>5.0439304433055811E-4</v>
      </c>
      <c r="O62" s="9">
        <f t="shared" si="177"/>
        <v>6.4291361487639909E-4</v>
      </c>
      <c r="P62" s="9">
        <f t="shared" si="178"/>
        <v>3.7897599342903688E-4</v>
      </c>
      <c r="R62" s="10">
        <f t="shared" si="180"/>
        <v>1.572324101322791E-3</v>
      </c>
      <c r="T62" s="10">
        <f t="shared" si="182"/>
        <v>9.0956115265511059E-4</v>
      </c>
      <c r="V62">
        <v>4.5428161999989189</v>
      </c>
      <c r="W62">
        <v>5.0839431999993332</v>
      </c>
      <c r="X62">
        <v>5.7615819999991702</v>
      </c>
      <c r="Y62">
        <v>8.5515465999997105</v>
      </c>
      <c r="Z62">
        <v>1.4153723000017613</v>
      </c>
      <c r="AA62">
        <v>11.731398600000762</v>
      </c>
      <c r="AB62">
        <v>1783.6849584999884</v>
      </c>
      <c r="AC62">
        <v>268.96150910000136</v>
      </c>
      <c r="AD62">
        <v>10.795289999994525</v>
      </c>
      <c r="AE62">
        <v>18850</v>
      </c>
      <c r="AF62">
        <v>14448</v>
      </c>
      <c r="AG62">
        <v>14950</v>
      </c>
      <c r="AH62">
        <v>15190</v>
      </c>
      <c r="AI62">
        <v>2876</v>
      </c>
      <c r="AJ62">
        <v>29496</v>
      </c>
      <c r="AK62">
        <v>50000</v>
      </c>
      <c r="AL62">
        <v>73785</v>
      </c>
      <c r="AM62">
        <v>22780</v>
      </c>
      <c r="AW62" s="5"/>
    </row>
    <row r="63" spans="1:60" x14ac:dyDescent="0.25">
      <c r="A63" s="10">
        <v>75.277742500009396</v>
      </c>
      <c r="B63" s="10">
        <v>57.347445200022698</v>
      </c>
      <c r="C63" s="10">
        <v>54.342975699983</v>
      </c>
      <c r="D63" s="8">
        <v>9.7536866000154898</v>
      </c>
      <c r="E63" s="10">
        <v>8.9618705000029806</v>
      </c>
      <c r="G63" s="10">
        <v>144.56018339999699</v>
      </c>
      <c r="I63" s="10">
        <v>126.364688800065</v>
      </c>
      <c r="J63" s="1"/>
      <c r="L63" s="9">
        <f t="shared" si="174"/>
        <v>5.899100503204413E-4</v>
      </c>
      <c r="M63" s="9">
        <f t="shared" si="175"/>
        <v>5.5380740740881254E-4</v>
      </c>
      <c r="N63" s="9">
        <f t="shared" si="176"/>
        <v>5.0277248697513477E-4</v>
      </c>
      <c r="O63" s="9">
        <f t="shared" si="177"/>
        <v>5.4383282607910492E-4</v>
      </c>
      <c r="P63" s="9">
        <f t="shared" si="178"/>
        <v>5.986590741481893E-4</v>
      </c>
      <c r="R63" s="10">
        <f t="shared" si="180"/>
        <v>1.5371358165063803E-3</v>
      </c>
      <c r="T63" s="10">
        <f t="shared" si="182"/>
        <v>9.1901370058997047E-4</v>
      </c>
      <c r="V63">
        <v>1.02463000002899E-2</v>
      </c>
      <c r="W63">
        <v>1.39630000012402E-2</v>
      </c>
      <c r="X63">
        <v>1.4160800001263799E-2</v>
      </c>
      <c r="Y63">
        <v>2.0804599997063598E-2</v>
      </c>
      <c r="Z63">
        <v>2.8195000013511102E-3</v>
      </c>
      <c r="AA63">
        <v>5.5652499999268898E-2</v>
      </c>
      <c r="AB63">
        <v>0.23088590000042999</v>
      </c>
      <c r="AC63">
        <v>0.46178040000086101</v>
      </c>
      <c r="AD63">
        <v>5.6130199998733497E-2</v>
      </c>
      <c r="AE63">
        <f>SUM(V63,V64)</f>
        <v>0.77813079999759727</v>
      </c>
      <c r="AF63">
        <f t="shared" ref="AF63" si="315">SUM(W63,W64)</f>
        <v>0.9300351000019863</v>
      </c>
      <c r="AG63">
        <f t="shared" ref="AG63" si="316">SUM(X63,X64)</f>
        <v>0.99289430000135259</v>
      </c>
      <c r="AH63">
        <f t="shared" ref="AH63" si="317">SUM(Y63,Y64)</f>
        <v>1.2155532999968222</v>
      </c>
      <c r="AI63">
        <f t="shared" ref="AI63" si="318">SUM(Z63,Z64)</f>
        <v>0.30081280000376831</v>
      </c>
      <c r="AJ63">
        <f t="shared" ref="AJ63" si="319">SUM(AA63,AA64)</f>
        <v>0.92138889999841855</v>
      </c>
      <c r="AK63">
        <f t="shared" ref="AK63" si="320">SUM(AB63,AB64)</f>
        <v>4.5127116999974515</v>
      </c>
      <c r="AL63">
        <f t="shared" ref="AL63" si="321">SUM(AC63,AC64)</f>
        <v>13.823565400001748</v>
      </c>
      <c r="AM63">
        <f t="shared" ref="AM63" si="322">SUM(AD63,AD64)</f>
        <v>2.231377199990674</v>
      </c>
      <c r="AN63">
        <f>AE63/AE64</f>
        <v>4.128014854098659E-5</v>
      </c>
      <c r="AO63">
        <f t="shared" ref="AO63" si="323">AF63/AF64</f>
        <v>6.4371200166250434E-5</v>
      </c>
      <c r="AP63">
        <f t="shared" ref="AP63" si="324">AG63/AG64</f>
        <v>6.6414334448251013E-5</v>
      </c>
      <c r="AQ63">
        <f t="shared" ref="AQ63" si="325">AH63/AH64</f>
        <v>8.0023258722634777E-5</v>
      </c>
      <c r="AR63">
        <f t="shared" ref="AR63" si="326">AI63/AI64</f>
        <v>1.0459415855485685E-4</v>
      </c>
      <c r="AS63">
        <f t="shared" ref="AS63" si="327">AJ63/AJ64</f>
        <v>3.1237757662002256E-5</v>
      </c>
      <c r="AT63">
        <f t="shared" ref="AT63" si="328">AK63/AK64</f>
        <v>9.0254233999949036E-5</v>
      </c>
      <c r="AU63">
        <f t="shared" ref="AU63" si="329">AL63/AL64</f>
        <v>1.8734926340044383E-4</v>
      </c>
      <c r="AV63">
        <f t="shared" ref="AV63" si="330">AM63/AM64</f>
        <v>9.7953345039098938E-5</v>
      </c>
      <c r="AW63" s="5">
        <f t="shared" si="314"/>
        <v>8.4830855614941527E-5</v>
      </c>
      <c r="AX63">
        <f>_xlfn.STDEV.P(AN63:AV63)</f>
        <v>4.3014193801374063E-5</v>
      </c>
    </row>
    <row r="64" spans="1:60" x14ac:dyDescent="0.25">
      <c r="A64" s="9">
        <v>73.368337999971104</v>
      </c>
      <c r="B64" s="9">
        <v>55.730981300002803</v>
      </c>
      <c r="C64" s="9">
        <v>55.928742699965298</v>
      </c>
      <c r="D64" s="10">
        <v>94.644444499979699</v>
      </c>
      <c r="E64" s="9">
        <v>8.0500640000100194</v>
      </c>
      <c r="G64" s="10">
        <v>149.39616479998199</v>
      </c>
      <c r="I64" s="10">
        <v>123.232457200065</v>
      </c>
      <c r="J64" s="1"/>
      <c r="L64" s="8">
        <f t="shared" si="174"/>
        <v>6.4432422820667149E-4</v>
      </c>
      <c r="M64" s="8">
        <f t="shared" si="175"/>
        <v>5.0400035654515896E-4</v>
      </c>
      <c r="N64" s="8">
        <f t="shared" si="176"/>
        <v>4.8521514991304579E-4</v>
      </c>
      <c r="O64" s="9">
        <f t="shared" si="177"/>
        <v>4.460994192067786E-4</v>
      </c>
      <c r="P64" s="8">
        <f t="shared" si="178"/>
        <v>5.2054498155037685E-4</v>
      </c>
      <c r="R64" s="10">
        <f t="shared" si="180"/>
        <v>1.5318516550949105E-3</v>
      </c>
      <c r="T64" s="10">
        <f t="shared" si="182"/>
        <v>9.5049524483779499E-4</v>
      </c>
      <c r="V64">
        <v>0.76788449999730735</v>
      </c>
      <c r="W64">
        <v>0.91607210000074613</v>
      </c>
      <c r="X64">
        <v>0.97873350000008874</v>
      </c>
      <c r="Y64">
        <v>1.1947486999997585</v>
      </c>
      <c r="Z64">
        <v>0.29799330000241719</v>
      </c>
      <c r="AA64">
        <v>0.86573639999914964</v>
      </c>
      <c r="AB64">
        <v>4.2818257999970211</v>
      </c>
      <c r="AC64">
        <v>13.361785000000886</v>
      </c>
      <c r="AD64">
        <v>2.1752469999919404</v>
      </c>
      <c r="AE64">
        <v>18850</v>
      </c>
      <c r="AF64">
        <v>14448</v>
      </c>
      <c r="AG64">
        <v>14950</v>
      </c>
      <c r="AH64">
        <v>15190</v>
      </c>
      <c r="AI64">
        <v>2876</v>
      </c>
      <c r="AJ64">
        <v>29496</v>
      </c>
      <c r="AK64">
        <v>50000</v>
      </c>
      <c r="AL64">
        <v>73785</v>
      </c>
      <c r="AM64">
        <v>22780</v>
      </c>
      <c r="AW64" s="5"/>
    </row>
    <row r="65" spans="1:50" x14ac:dyDescent="0.25">
      <c r="A65" s="10">
        <v>74.379670099995494</v>
      </c>
      <c r="B65" s="10">
        <v>58.655017399985802</v>
      </c>
      <c r="C65" s="10">
        <v>55.7791334000066</v>
      </c>
      <c r="D65" s="9">
        <v>108.22146339999701</v>
      </c>
      <c r="E65" s="10">
        <v>8.5961313999723608</v>
      </c>
      <c r="G65" s="10">
        <v>148.931702699977</v>
      </c>
      <c r="I65" s="10">
        <v>126.06607629999</v>
      </c>
      <c r="J65" s="1"/>
      <c r="L65" s="10">
        <f t="shared" si="174"/>
        <v>5.1188455392363252E-3</v>
      </c>
      <c r="M65" s="10">
        <f t="shared" si="175"/>
        <v>4.1728476460760168E-3</v>
      </c>
      <c r="N65" s="10">
        <f t="shared" si="176"/>
        <v>4.1041443773116078E-3</v>
      </c>
      <c r="O65" s="8">
        <f t="shared" si="177"/>
        <v>4.3913766151976451E-4</v>
      </c>
      <c r="P65" s="10">
        <f t="shared" si="178"/>
        <v>3.6713930766091685E-3</v>
      </c>
      <c r="R65" s="10">
        <f t="shared" si="180"/>
        <v>1.5347069176380342E-3</v>
      </c>
      <c r="T65" s="10">
        <f t="shared" si="182"/>
        <v>9.3189298525121679E-4</v>
      </c>
      <c r="V65">
        <v>0.12429319999864601</v>
      </c>
      <c r="W65">
        <v>0.12854809999771499</v>
      </c>
      <c r="X65">
        <v>0.21199079999860199</v>
      </c>
      <c r="Y65">
        <v>0.41483159999915997</v>
      </c>
      <c r="Z65">
        <v>1.8817500000295601E-2</v>
      </c>
      <c r="AA65">
        <v>2.9112600001099002E-2</v>
      </c>
      <c r="AB65">
        <v>0.12657409999883301</v>
      </c>
      <c r="AC65">
        <v>8.0997395000013004</v>
      </c>
      <c r="AD65">
        <v>0.33855729999777301</v>
      </c>
      <c r="AE65">
        <f>SUM(V65,V66)</f>
        <v>24.166964299998622</v>
      </c>
      <c r="AF65">
        <f t="shared" ref="AF65" si="331">SUM(W65,W66)</f>
        <v>25.614424099996508</v>
      </c>
      <c r="AG65">
        <f t="shared" ref="AG65" si="332">SUM(X65,X66)</f>
        <v>25.919369100000019</v>
      </c>
      <c r="AH65">
        <f t="shared" ref="AH65" si="333">SUM(Y65,Y66)</f>
        <v>29.515733000000168</v>
      </c>
      <c r="AI65">
        <f t="shared" ref="AI65" si="334">SUM(Z65,Z66)</f>
        <v>17.021383100000055</v>
      </c>
      <c r="AJ65">
        <f t="shared" ref="AJ65" si="335">SUM(AA65,AA66)</f>
        <v>14.218125100003743</v>
      </c>
      <c r="AK65">
        <f t="shared" ref="AK65" si="336">SUM(AB65,AB66)</f>
        <v>3.6825271999950875</v>
      </c>
      <c r="AL65">
        <f t="shared" ref="AL65" si="337">SUM(AC65,AC66)</f>
        <v>353.40479660000619</v>
      </c>
      <c r="AM65">
        <f t="shared" ref="AM65" si="338">SUM(AD65,AD66)</f>
        <v>40.375500500012969</v>
      </c>
      <c r="AN65">
        <f>AE65/AE66</f>
        <v>1.282067071617964E-3</v>
      </c>
      <c r="AO65">
        <f t="shared" ref="AO65" si="339">AF65/AF66</f>
        <v>1.7728698851049631E-3</v>
      </c>
      <c r="AP65">
        <f t="shared" ref="AP65" si="340">AG65/AG66</f>
        <v>1.7337370635451517E-3</v>
      </c>
      <c r="AQ65">
        <f t="shared" ref="AQ65" si="341">AH65/AH66</f>
        <v>1.943102896642539E-3</v>
      </c>
      <c r="AR65">
        <f t="shared" ref="AR65" si="342">AI65/AI66</f>
        <v>5.9184224965229673E-3</v>
      </c>
      <c r="AS65">
        <f t="shared" ref="AS65" si="343">AJ65/AJ66</f>
        <v>4.820357031463162E-4</v>
      </c>
      <c r="AT65">
        <f t="shared" ref="AT65" si="344">AK65/AK66</f>
        <v>7.3650543999901754E-5</v>
      </c>
      <c r="AU65">
        <f t="shared" ref="AU65" si="345">AL65/AL66</f>
        <v>4.7896563881548579E-3</v>
      </c>
      <c r="AV65">
        <f t="shared" ref="AV65" si="346">AM65/AM66</f>
        <v>1.7724100307292786E-3</v>
      </c>
      <c r="AW65" s="5">
        <f t="shared" si="314"/>
        <v>2.1964391199404379E-3</v>
      </c>
      <c r="AX65">
        <f>_xlfn.STDEV.P(AN65:AV65)</f>
        <v>1.8103684926420124E-3</v>
      </c>
    </row>
    <row r="66" spans="1:50" x14ac:dyDescent="0.25">
      <c r="A66" s="9">
        <v>7.6895425000111501</v>
      </c>
      <c r="B66" s="9">
        <v>6.9515305000240897</v>
      </c>
      <c r="C66" s="9">
        <v>6.3954631999949898</v>
      </c>
      <c r="D66" s="10">
        <v>114.869289499998</v>
      </c>
      <c r="E66" s="9">
        <v>1.25061049999203</v>
      </c>
      <c r="G66" s="10">
        <v>147.40497339999999</v>
      </c>
      <c r="I66" s="10">
        <v>127.82604319998001</v>
      </c>
      <c r="J66" s="1"/>
      <c r="L66" s="9">
        <f t="shared" si="174"/>
        <v>4.9890070719414599E-3</v>
      </c>
      <c r="M66" s="9">
        <f t="shared" si="175"/>
        <v>4.0552267554393364E-3</v>
      </c>
      <c r="N66" s="9">
        <f t="shared" si="176"/>
        <v>4.2239062533015103E-3</v>
      </c>
      <c r="O66" s="10">
        <f t="shared" si="177"/>
        <v>4.261151884200608E-3</v>
      </c>
      <c r="P66" s="9">
        <f t="shared" si="178"/>
        <v>3.2978549774723555E-3</v>
      </c>
      <c r="R66" s="10">
        <f t="shared" si="180"/>
        <v>1.5860475699087202E-3</v>
      </c>
      <c r="T66" s="10">
        <f t="shared" si="182"/>
        <v>9.0879393215387164E-4</v>
      </c>
      <c r="V66">
        <v>24.042671099999975</v>
      </c>
      <c r="W66">
        <v>25.485875999998793</v>
      </c>
      <c r="X66">
        <v>25.707378300001416</v>
      </c>
      <c r="Y66">
        <v>29.100901400001007</v>
      </c>
      <c r="Z66">
        <v>17.002565599999759</v>
      </c>
      <c r="AA66">
        <v>14.189012500002644</v>
      </c>
      <c r="AB66">
        <v>3.5559530999962545</v>
      </c>
      <c r="AC66">
        <v>345.30505710000489</v>
      </c>
      <c r="AD66">
        <v>40.036943200015195</v>
      </c>
      <c r="AE66">
        <v>18850</v>
      </c>
      <c r="AF66">
        <v>14448</v>
      </c>
      <c r="AG66">
        <v>14950</v>
      </c>
      <c r="AH66">
        <v>15190</v>
      </c>
      <c r="AI66">
        <v>2876</v>
      </c>
      <c r="AJ66">
        <v>29496</v>
      </c>
      <c r="AK66">
        <v>50000</v>
      </c>
      <c r="AL66">
        <v>73785</v>
      </c>
      <c r="AM66">
        <v>22780</v>
      </c>
      <c r="AW66" s="5"/>
    </row>
    <row r="67" spans="1:50" x14ac:dyDescent="0.25">
      <c r="A67" s="1"/>
      <c r="B67" s="1"/>
      <c r="C67" s="1"/>
      <c r="D67" s="9">
        <v>13.0509853999828</v>
      </c>
      <c r="E67" s="1"/>
      <c r="G67" s="10">
        <v>148.85362429998301</v>
      </c>
      <c r="I67" s="10">
        <v>124.77654879994201</v>
      </c>
      <c r="J67" s="1"/>
      <c r="L67" s="10">
        <f t="shared" si="174"/>
        <v>5.0577771045828565E-3</v>
      </c>
      <c r="M67" s="10">
        <f t="shared" si="175"/>
        <v>4.267992243322841E-3</v>
      </c>
      <c r="N67" s="10">
        <f t="shared" si="176"/>
        <v>4.2126073106265845E-3</v>
      </c>
      <c r="O67" s="9">
        <f t="shared" si="177"/>
        <v>4.8724264283461797E-3</v>
      </c>
      <c r="P67" s="10">
        <f t="shared" si="178"/>
        <v>3.5215614092471777E-3</v>
      </c>
      <c r="R67" s="10">
        <f t="shared" si="180"/>
        <v>1.58111666029659E-3</v>
      </c>
      <c r="T67" s="10">
        <f t="shared" si="182"/>
        <v>9.2969082817101771E-4</v>
      </c>
      <c r="V67">
        <v>6.1009999997622799E-2</v>
      </c>
      <c r="W67">
        <v>0.59971450000011794</v>
      </c>
      <c r="X67">
        <v>1.12880239999867</v>
      </c>
      <c r="Y67">
        <v>1.18935990000318</v>
      </c>
      <c r="Z67">
        <v>9.9516000009316399E-3</v>
      </c>
      <c r="AA67">
        <v>0.232135800000833</v>
      </c>
      <c r="AB67">
        <v>2.11752220000198</v>
      </c>
      <c r="AC67">
        <v>220.39867349999199</v>
      </c>
      <c r="AD67">
        <v>2.3516900999966301</v>
      </c>
      <c r="AE67">
        <f>SUM(V67,V68)</f>
        <v>83.277877299995382</v>
      </c>
      <c r="AF67">
        <f t="shared" ref="AF67" si="347">SUM(W67,W68)</f>
        <v>103.28535189999802</v>
      </c>
      <c r="AG67">
        <f t="shared" ref="AG67" si="348">SUM(X67,X68)</f>
        <v>97.167452300000093</v>
      </c>
      <c r="AH67">
        <f t="shared" ref="AH67" si="349">SUM(Y67,Y68)</f>
        <v>165.52442480000468</v>
      </c>
      <c r="AI67">
        <f t="shared" ref="AI67" si="350">SUM(Z67,Z68)</f>
        <v>10.864413700000981</v>
      </c>
      <c r="AJ67">
        <f t="shared" ref="AJ67" si="351">SUM(AA67,AA68)</f>
        <v>0.99216740000338111</v>
      </c>
      <c r="AK67">
        <f t="shared" ref="AK67" si="352">SUM(AB67,AB68)</f>
        <v>4.1533732000025276</v>
      </c>
      <c r="AL67">
        <f t="shared" ref="AL67" si="353">SUM(AC67,AC68)</f>
        <v>3563.7508872999797</v>
      </c>
      <c r="AM67">
        <f t="shared" ref="AM67" si="354">SUM(AD67,AD68)</f>
        <v>227.11686919999127</v>
      </c>
      <c r="AN67">
        <f>AE67/AE68</f>
        <v>4.4179245251986937E-3</v>
      </c>
      <c r="AO67">
        <f t="shared" ref="AO67" si="355">AF67/AF68</f>
        <v>7.1487646663896745E-3</v>
      </c>
      <c r="AP67">
        <f t="shared" ref="AP67" si="356">AG67/AG68</f>
        <v>6.4994951371237517E-3</v>
      </c>
      <c r="AQ67">
        <f t="shared" ref="AQ67" si="357">AH67/AH68</f>
        <v>1.08969338248851E-2</v>
      </c>
      <c r="AR67">
        <f t="shared" ref="AR67" si="358">AI67/AI68</f>
        <v>3.777612552156113E-3</v>
      </c>
      <c r="AS67">
        <f t="shared" ref="AS67" si="359">AJ67/AJ68</f>
        <v>3.3637354217635648E-5</v>
      </c>
      <c r="AT67">
        <f t="shared" ref="AT67" si="360">AK67/AK68</f>
        <v>8.306746400005055E-5</v>
      </c>
      <c r="AU67">
        <f t="shared" ref="AU67" si="361">AL67/AL68</f>
        <v>4.8299124311174085E-2</v>
      </c>
      <c r="AV67">
        <f t="shared" ref="AV67" si="362">AM67/AM68</f>
        <v>9.9700118173832869E-3</v>
      </c>
      <c r="AW67" s="5">
        <f t="shared" si="314"/>
        <v>1.012517462805871E-2</v>
      </c>
      <c r="AX67">
        <f>_xlfn.STDEV.P(AN67:AV67)</f>
        <v>1.3965918751189469E-2</v>
      </c>
    </row>
    <row r="68" spans="1:50" x14ac:dyDescent="0.25">
      <c r="D68" s="1"/>
      <c r="G68" s="10">
        <v>153.666929400002</v>
      </c>
      <c r="I68" s="10">
        <v>125.42302470002301</v>
      </c>
      <c r="J68" s="1"/>
      <c r="L68" s="9">
        <f t="shared" si="174"/>
        <v>5.2288470692310278E-4</v>
      </c>
      <c r="M68" s="9">
        <f t="shared" si="175"/>
        <v>5.058233646237422E-4</v>
      </c>
      <c r="N68" s="9">
        <f t="shared" si="176"/>
        <v>4.8300454648402609E-4</v>
      </c>
      <c r="O68" s="10">
        <f t="shared" si="177"/>
        <v>5.1717297510241777E-3</v>
      </c>
      <c r="P68" s="9">
        <f t="shared" si="178"/>
        <v>5.1233531339288407E-4</v>
      </c>
      <c r="R68" s="10">
        <f t="shared" si="180"/>
        <v>1.5649083105081002E-3</v>
      </c>
      <c r="T68" s="10">
        <f t="shared" si="182"/>
        <v>9.4266993510309742E-4</v>
      </c>
      <c r="V68">
        <v>83.216867299997759</v>
      </c>
      <c r="W68">
        <v>102.6856373999979</v>
      </c>
      <c r="X68">
        <v>96.038649900001417</v>
      </c>
      <c r="Y68">
        <v>164.3350649000015</v>
      </c>
      <c r="Z68">
        <v>10.854462100000049</v>
      </c>
      <c r="AA68">
        <v>0.7600316000025481</v>
      </c>
      <c r="AB68">
        <v>2.0358510000005476</v>
      </c>
      <c r="AC68">
        <v>3343.3522137999876</v>
      </c>
      <c r="AD68">
        <v>224.76517909999464</v>
      </c>
      <c r="AE68">
        <v>18850</v>
      </c>
      <c r="AF68">
        <v>14448</v>
      </c>
      <c r="AG68">
        <v>14950</v>
      </c>
      <c r="AH68">
        <v>15190</v>
      </c>
      <c r="AI68">
        <v>2876</v>
      </c>
      <c r="AJ68">
        <v>29496</v>
      </c>
      <c r="AK68">
        <v>50000</v>
      </c>
      <c r="AL68">
        <v>73785</v>
      </c>
      <c r="AM68">
        <v>22780</v>
      </c>
    </row>
    <row r="69" spans="1:50" x14ac:dyDescent="0.25">
      <c r="G69" s="10">
        <v>150.450335800007</v>
      </c>
      <c r="I69" s="10">
        <v>1426.6022946999799</v>
      </c>
      <c r="J69" s="1"/>
      <c r="L69" s="1"/>
      <c r="M69" s="1"/>
      <c r="N69" s="1"/>
      <c r="O69" s="9">
        <f t="shared" si="177"/>
        <v>5.8759107649285485E-4</v>
      </c>
      <c r="P69" s="1"/>
      <c r="R69" s="10">
        <f t="shared" si="180"/>
        <v>1.5802877497503346E-3</v>
      </c>
      <c r="T69" s="10">
        <f t="shared" si="182"/>
        <v>9.2018103834765486E-4</v>
      </c>
    </row>
    <row r="70" spans="1:50" x14ac:dyDescent="0.25">
      <c r="G70" s="10">
        <v>151.132807099958</v>
      </c>
      <c r="I70" s="10">
        <v>1433.52352830005</v>
      </c>
      <c r="J70" s="1"/>
      <c r="O70" s="1"/>
      <c r="R70" s="10">
        <f t="shared" si="180"/>
        <v>1.6313876616345204E-3</v>
      </c>
      <c r="T70" s="10">
        <f t="shared" si="182"/>
        <v>9.2494855973468296E-4</v>
      </c>
    </row>
    <row r="71" spans="1:50" x14ac:dyDescent="0.25">
      <c r="G71" s="10">
        <v>150.71126039995499</v>
      </c>
      <c r="I71" s="10">
        <v>1322.5127742</v>
      </c>
      <c r="J71" s="1"/>
      <c r="R71" s="10">
        <f t="shared" si="180"/>
        <v>1.5972390576895238E-3</v>
      </c>
      <c r="T71" s="10">
        <f t="shared" si="182"/>
        <v>1.0520665890117846E-2</v>
      </c>
    </row>
    <row r="72" spans="1:50" x14ac:dyDescent="0.25">
      <c r="G72" s="10">
        <v>158.00394680001699</v>
      </c>
      <c r="I72" s="10">
        <v>1325.41607599996</v>
      </c>
      <c r="J72" s="1"/>
      <c r="R72" s="10">
        <f t="shared" si="180"/>
        <v>1.6044844374371828E-3</v>
      </c>
      <c r="T72" s="10">
        <f t="shared" si="182"/>
        <v>1.0571707435841076E-2</v>
      </c>
    </row>
    <row r="73" spans="1:50" x14ac:dyDescent="0.25">
      <c r="G73" s="8">
        <v>46.646183900011202</v>
      </c>
      <c r="I73" s="10">
        <v>1325.5374518000101</v>
      </c>
      <c r="J73" s="1"/>
      <c r="R73" s="10">
        <f t="shared" si="180"/>
        <v>1.6000091343392892E-3</v>
      </c>
      <c r="T73" s="10">
        <f t="shared" si="182"/>
        <v>9.7530440575221231E-3</v>
      </c>
    </row>
    <row r="74" spans="1:50" x14ac:dyDescent="0.25">
      <c r="G74" s="8">
        <v>48.038566500006702</v>
      </c>
      <c r="I74" s="10">
        <v>1361.8389098999901</v>
      </c>
      <c r="J74" s="1"/>
      <c r="R74" s="10">
        <f t="shared" si="180"/>
        <v>1.6774311187550905E-3</v>
      </c>
      <c r="T74" s="10">
        <f t="shared" si="182"/>
        <v>9.7744548377578164E-3</v>
      </c>
    </row>
    <row r="75" spans="1:50" x14ac:dyDescent="0.25">
      <c r="G75" s="8">
        <v>50.4555548999924</v>
      </c>
      <c r="I75" s="10">
        <v>1602.8467805999601</v>
      </c>
      <c r="J75" s="1"/>
      <c r="R75" s="8">
        <f t="shared" si="180"/>
        <v>4.9521396161126185E-4</v>
      </c>
      <c r="T75" s="10">
        <f t="shared" si="182"/>
        <v>9.7753499395280986E-3</v>
      </c>
    </row>
    <row r="76" spans="1:50" x14ac:dyDescent="0.25">
      <c r="G76" s="9">
        <v>47.4684321999666</v>
      </c>
      <c r="I76" s="10">
        <v>1447.0536656000099</v>
      </c>
      <c r="J76" s="1"/>
      <c r="R76" s="8">
        <f t="shared" si="180"/>
        <v>5.0999603477935645E-4</v>
      </c>
      <c r="T76" s="10">
        <f t="shared" si="182"/>
        <v>1.0043059807522051E-2</v>
      </c>
    </row>
    <row r="77" spans="1:50" x14ac:dyDescent="0.25">
      <c r="G77" s="1"/>
      <c r="I77" s="9">
        <v>62.077413700055303</v>
      </c>
      <c r="J77" s="1"/>
      <c r="R77" s="8">
        <f t="shared" si="180"/>
        <v>5.3565572010948041E-4</v>
      </c>
      <c r="T77" s="10">
        <f t="shared" si="182"/>
        <v>1.182040398672537E-2</v>
      </c>
    </row>
    <row r="78" spans="1:50" x14ac:dyDescent="0.25">
      <c r="I78" s="9">
        <v>62.442011399951298</v>
      </c>
      <c r="J78" s="1"/>
      <c r="R78" s="9">
        <f t="shared" si="180"/>
        <v>5.0394326814835971E-4</v>
      </c>
      <c r="T78" s="10">
        <f t="shared" si="182"/>
        <v>1.0671487209439601E-2</v>
      </c>
    </row>
    <row r="79" spans="1:50" x14ac:dyDescent="0.25">
      <c r="R79" s="1"/>
      <c r="T79" s="9">
        <f t="shared" si="182"/>
        <v>4.5779803613610104E-4</v>
      </c>
    </row>
    <row r="80" spans="1:50" x14ac:dyDescent="0.25">
      <c r="I80" s="1"/>
      <c r="T80" s="9">
        <f t="shared" si="182"/>
        <v>4.604868097341541E-4</v>
      </c>
    </row>
    <row r="81" spans="11:32" x14ac:dyDescent="0.25">
      <c r="L81" t="s">
        <v>121</v>
      </c>
      <c r="M81" t="s">
        <v>122</v>
      </c>
      <c r="N81" t="s">
        <v>123</v>
      </c>
      <c r="O81" t="s">
        <v>124</v>
      </c>
      <c r="P81" t="s">
        <v>125</v>
      </c>
      <c r="Q81" t="s">
        <v>114</v>
      </c>
      <c r="R81" t="s">
        <v>126</v>
      </c>
      <c r="S81" t="s">
        <v>116</v>
      </c>
      <c r="T81" t="s">
        <v>117</v>
      </c>
      <c r="X81" t="s">
        <v>121</v>
      </c>
      <c r="Y81" t="s">
        <v>122</v>
      </c>
      <c r="Z81" t="s">
        <v>123</v>
      </c>
      <c r="AA81" t="s">
        <v>124</v>
      </c>
      <c r="AB81" t="s">
        <v>125</v>
      </c>
      <c r="AC81" t="s">
        <v>114</v>
      </c>
      <c r="AD81" t="s">
        <v>126</v>
      </c>
      <c r="AE81" t="s">
        <v>116</v>
      </c>
      <c r="AF81" t="s">
        <v>117</v>
      </c>
    </row>
    <row r="82" spans="11:32" x14ac:dyDescent="0.25">
      <c r="K82" t="s">
        <v>138</v>
      </c>
      <c r="L82">
        <f>AVERAGE(L61,L62,L63,L66,L68)</f>
        <v>1.4960612212694372E-3</v>
      </c>
      <c r="M82">
        <f>AVERAGE(M61,M62,M63,M66,M68)</f>
        <v>1.2770490024011046E-3</v>
      </c>
      <c r="N82">
        <f>AVERAGE(N61,N62,N63,N66,N68)</f>
        <v>1.2945767449590343E-3</v>
      </c>
      <c r="O82">
        <f>AVERAGE(O62,O63,O64,O67,O69)</f>
        <v>1.4185726730002635E-3</v>
      </c>
      <c r="P82">
        <f>AVERAGE(P61,P62,P63,P66,P68)</f>
        <v>1.1162102826695838E-3</v>
      </c>
      <c r="Q82">
        <f>AVERAGE(Q51)</f>
        <v>5.5236627491637492E-4</v>
      </c>
      <c r="R82">
        <f>AVERAGE(R78)</f>
        <v>5.0394326814835971E-4</v>
      </c>
      <c r="S82">
        <f>AVERAGE(S52,S53,S55,S56)</f>
        <v>5.6794434198575441E-4</v>
      </c>
      <c r="T82">
        <f>AVERAGE(T79,T80)</f>
        <v>4.5914242293512757E-4</v>
      </c>
      <c r="W82" t="s">
        <v>138</v>
      </c>
      <c r="X82">
        <f>COUNT(L61,L62,L63,L66,L68)</f>
        <v>5</v>
      </c>
      <c r="Y82">
        <f>COUNT(M61,M62,M63,M66,M68)</f>
        <v>5</v>
      </c>
      <c r="Z82">
        <f>COUNT(N61,N62,N63,N66,N68)</f>
        <v>5</v>
      </c>
      <c r="AA82">
        <f>COUNT(O62,O63,O64,O67,O69)</f>
        <v>5</v>
      </c>
      <c r="AB82">
        <f>COUNT(P61,P62,P63,P66,P68)</f>
        <v>5</v>
      </c>
      <c r="AC82">
        <f>COUNT(Q51)</f>
        <v>1</v>
      </c>
      <c r="AD82">
        <f>COUNT(R78)</f>
        <v>1</v>
      </c>
      <c r="AE82">
        <f>COUNT(S52,S53,S55,S56)</f>
        <v>4</v>
      </c>
      <c r="AF82">
        <f>COUNT(T79,T80)</f>
        <v>2</v>
      </c>
    </row>
    <row r="83" spans="11:32" x14ac:dyDescent="0.25">
      <c r="K83" t="s">
        <v>139</v>
      </c>
      <c r="L83">
        <f>AVERAGE(L51:L60,L65,L67)</f>
        <v>3.760718790516824E-3</v>
      </c>
      <c r="M83">
        <f>AVERAGE(M51:M60,M65,M67)</f>
        <v>3.4411184142220381E-3</v>
      </c>
      <c r="N83">
        <f>AVERAGE(N51:N60,N65,N67)</f>
        <v>3.7704033444098885E-3</v>
      </c>
      <c r="O83">
        <f>AVERAGE(O51:O60,O66,O68)</f>
        <v>4.8047806758662248E-3</v>
      </c>
      <c r="P83">
        <f>AVERAGE(P51:P60,P65,P67)</f>
        <v>2.8078204629236347E-3</v>
      </c>
      <c r="Q83">
        <f>AVERAGE(Q54:Q57)</f>
        <v>3.9010794589915197E-3</v>
      </c>
      <c r="R83">
        <f>AVERAGE(R51:R74)</f>
        <v>1.6632034938973215E-3</v>
      </c>
      <c r="S83">
        <f>AVERAGE(S54)</f>
        <v>1.5870326026488406E-2</v>
      </c>
      <c r="T83">
        <f>AVERAGE(T51:T78)</f>
        <v>3.5886889394489709E-3</v>
      </c>
      <c r="W83" t="s">
        <v>139</v>
      </c>
      <c r="X83">
        <f>COUNT(L51:L60,L65,L67)</f>
        <v>12</v>
      </c>
      <c r="Y83">
        <f>COUNT(M51:M60,M65,M67)</f>
        <v>12</v>
      </c>
      <c r="Z83">
        <f>COUNT(N51:N60,N65,N67)</f>
        <v>12</v>
      </c>
      <c r="AA83">
        <f>COUNT(O51:O60,O66,O68)</f>
        <v>12</v>
      </c>
      <c r="AB83">
        <f>COUNT(P51:P60,P65,P67)</f>
        <v>12</v>
      </c>
      <c r="AC83">
        <f>COUNT(Q54:Q57)</f>
        <v>4</v>
      </c>
      <c r="AD83">
        <f>COUNT(R51:R74)</f>
        <v>24</v>
      </c>
      <c r="AE83">
        <f>COUNT(S54)</f>
        <v>1</v>
      </c>
      <c r="AF83">
        <f>COUNT(T51:T78)</f>
        <v>28</v>
      </c>
    </row>
    <row r="84" spans="11:32" x14ac:dyDescent="0.25">
      <c r="K84" t="s">
        <v>140</v>
      </c>
      <c r="L84">
        <f>AVERAGE(L46:L48)</f>
        <v>1.0015351919856589E-3</v>
      </c>
      <c r="M84">
        <f>AVERAGE(M46:M48)</f>
        <v>6.6753900167278656E-4</v>
      </c>
      <c r="N84">
        <f>AVERAGE(N46:N48)</f>
        <v>9.5850080053989884E-4</v>
      </c>
      <c r="O84">
        <f>AVERAGE(O46:O48)</f>
        <v>1.0445110800959628E-3</v>
      </c>
      <c r="P84">
        <f>AVERAGE(P46:P48)</f>
        <v>1.005872716095409E-3</v>
      </c>
      <c r="Q84">
        <f>AVERAGE(Q46:Q48,Q53)</f>
        <v>6.7941391280195655E-4</v>
      </c>
      <c r="R84">
        <f>AVERAGE(R46:R48)</f>
        <v>9.0296328074633027E-4</v>
      </c>
      <c r="S84">
        <f>AVERAGE(S46:S49)</f>
        <v>8.6948396966994351E-4</v>
      </c>
      <c r="T84">
        <f>AVERAGE(T46:T48)</f>
        <v>1.3118328859407081E-4</v>
      </c>
      <c r="W84" t="s">
        <v>140</v>
      </c>
      <c r="X84">
        <f>COUNT(L46:L48)</f>
        <v>3</v>
      </c>
      <c r="Y84">
        <f>COUNT(M46:M48)</f>
        <v>3</v>
      </c>
      <c r="Z84">
        <f>COUNT(N46:N48)</f>
        <v>3</v>
      </c>
      <c r="AA84">
        <f>COUNT(O46:O48)</f>
        <v>3</v>
      </c>
      <c r="AB84">
        <f>COUNT(P46:P48)</f>
        <v>3</v>
      </c>
      <c r="AC84">
        <f>COUNT(Q46:Q48,Q53)</f>
        <v>4</v>
      </c>
      <c r="AD84">
        <f>COUNT(R46:R48)</f>
        <v>3</v>
      </c>
      <c r="AE84">
        <f>COUNT(S46:S49)</f>
        <v>4</v>
      </c>
      <c r="AF84">
        <f>COUNT(T46:T48)</f>
        <v>3</v>
      </c>
    </row>
    <row r="85" spans="11:32" x14ac:dyDescent="0.25">
      <c r="K85" t="s">
        <v>141</v>
      </c>
      <c r="L85">
        <f>AVERAGE(L49,L50,L64)</f>
        <v>8.7597132462755142E-4</v>
      </c>
      <c r="M85">
        <f>AVERAGE(M49,M50,M64)</f>
        <v>5.897079895228652E-4</v>
      </c>
      <c r="N85">
        <f>AVERAGE(N49,N50,N64)</f>
        <v>7.6915104599283891E-4</v>
      </c>
      <c r="O85">
        <f>AVERAGE(O49,O50,O61,O65)</f>
        <v>1.1044099849181507E-3</v>
      </c>
      <c r="P85">
        <f>AVERAGE(P49,P50,P64)</f>
        <v>8.3723068414717468E-4</v>
      </c>
      <c r="Q85">
        <f>AVERAGE(Q49,Q50,Q52)</f>
        <v>7.1776785977780355E-4</v>
      </c>
      <c r="R85">
        <f>AVERAGE(R50:R51,R75:R77)</f>
        <v>7.6869263732293647E-4</v>
      </c>
      <c r="S85">
        <f>AVERAGE(S50,S51,S57)</f>
        <v>7.9040455594708685E-4</v>
      </c>
      <c r="T85">
        <f>AVERAGE(T49:T50)</f>
        <v>1.3057462868713715E-4</v>
      </c>
      <c r="W85" t="s">
        <v>141</v>
      </c>
      <c r="X85">
        <f>COUNT(L49,L50,L64)</f>
        <v>3</v>
      </c>
      <c r="Y85">
        <f>COUNT(M49,M50,M64)</f>
        <v>3</v>
      </c>
      <c r="Z85">
        <f>COUNT(N49,N50,N64)</f>
        <v>3</v>
      </c>
      <c r="AA85">
        <f>COUNT(O49,O50,O61,O65)</f>
        <v>4</v>
      </c>
      <c r="AB85">
        <f>COUNT(P49,P50,P64)</f>
        <v>3</v>
      </c>
      <c r="AC85">
        <f>COUNT(Q49,Q50,Q52)</f>
        <v>3</v>
      </c>
      <c r="AD85">
        <f>COUNT(R50:R51,R75:R77)</f>
        <v>5</v>
      </c>
      <c r="AE85">
        <f>COUNT(S50,S51,S57)</f>
        <v>3</v>
      </c>
      <c r="AF85">
        <f>COUNT(T49:T50)</f>
        <v>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6197-EEC0-4056-86E0-A419C67A7003}">
  <dimension ref="B1:L24"/>
  <sheetViews>
    <sheetView zoomScale="80" zoomScaleNormal="80" workbookViewId="0">
      <selection activeCell="AB21" sqref="AB21"/>
    </sheetView>
  </sheetViews>
  <sheetFormatPr defaultRowHeight="15" x14ac:dyDescent="0.25"/>
  <cols>
    <col min="2" max="2" width="21.5703125" bestFit="1" customWidth="1"/>
    <col min="9" max="9" width="13" bestFit="1" customWidth="1"/>
    <col min="11" max="11" width="13" bestFit="1" customWidth="1"/>
  </cols>
  <sheetData>
    <row r="1" spans="2:12" x14ac:dyDescent="0.25">
      <c r="C1" s="11">
        <v>10</v>
      </c>
      <c r="D1">
        <v>20</v>
      </c>
      <c r="E1" s="11">
        <v>30</v>
      </c>
      <c r="F1">
        <v>40</v>
      </c>
      <c r="G1" s="11">
        <v>50</v>
      </c>
      <c r="H1">
        <v>60</v>
      </c>
      <c r="I1" s="11">
        <v>70</v>
      </c>
      <c r="J1" s="11">
        <v>80</v>
      </c>
      <c r="K1">
        <v>90</v>
      </c>
      <c r="L1">
        <v>100</v>
      </c>
    </row>
    <row r="2" spans="2:12" x14ac:dyDescent="0.25">
      <c r="B2" t="s">
        <v>16</v>
      </c>
      <c r="C2">
        <v>1.21304110000437E-2</v>
      </c>
      <c r="D2">
        <v>2.0447862999844801E-2</v>
      </c>
      <c r="E2">
        <v>2.7067038000041E-2</v>
      </c>
      <c r="F2">
        <v>2.98684239996873E-2</v>
      </c>
      <c r="G2">
        <v>3.97313240000585E-2</v>
      </c>
      <c r="H2">
        <v>5.6787776000419399E-2</v>
      </c>
      <c r="I2">
        <v>6.0348049999447498E-2</v>
      </c>
      <c r="J2">
        <v>6.8030702001124099E-2</v>
      </c>
      <c r="K2" s="1">
        <v>6.8681729004310896E-2</v>
      </c>
      <c r="L2" s="1">
        <v>6.8681729004310896E-2</v>
      </c>
    </row>
    <row r="3" spans="2:12" x14ac:dyDescent="0.25">
      <c r="B3" t="s">
        <v>17</v>
      </c>
      <c r="C3">
        <v>5.6346159520001002</v>
      </c>
      <c r="D3">
        <v>10.601793749</v>
      </c>
      <c r="E3">
        <v>14.6055609289996</v>
      </c>
      <c r="F3">
        <v>19.412282931999901</v>
      </c>
      <c r="G3">
        <v>24.181000368000198</v>
      </c>
      <c r="H3">
        <v>32.558553236001899</v>
      </c>
      <c r="I3">
        <v>36.917717610002001</v>
      </c>
      <c r="J3">
        <v>42.285955481001999</v>
      </c>
      <c r="K3" s="1">
        <v>47.192872344996402</v>
      </c>
      <c r="L3" s="1">
        <v>50</v>
      </c>
    </row>
    <row r="4" spans="2:12" x14ac:dyDescent="0.25">
      <c r="B4" t="s">
        <v>18</v>
      </c>
      <c r="C4">
        <v>5.7845506379999199</v>
      </c>
      <c r="D4">
        <v>10.5536465979998</v>
      </c>
      <c r="E4">
        <v>14.6589555059999</v>
      </c>
      <c r="F4">
        <v>19.306649997000001</v>
      </c>
      <c r="G4">
        <v>24.0699512030005</v>
      </c>
      <c r="H4">
        <v>31.8341911120005</v>
      </c>
      <c r="I4">
        <v>36.876475372999202</v>
      </c>
      <c r="J4">
        <v>42.181594852001503</v>
      </c>
      <c r="K4" s="1">
        <v>46.919826295998</v>
      </c>
      <c r="L4" s="1">
        <v>50</v>
      </c>
    </row>
    <row r="5" spans="2:12" x14ac:dyDescent="0.25">
      <c r="B5" t="s">
        <v>19</v>
      </c>
      <c r="C5">
        <v>5.9587131840000804</v>
      </c>
      <c r="D5">
        <v>10.691685390999901</v>
      </c>
      <c r="E5">
        <v>14.496343761999899</v>
      </c>
      <c r="F5">
        <v>19.385642467999698</v>
      </c>
      <c r="G5">
        <v>24.1013615700003</v>
      </c>
      <c r="H5">
        <v>31.810654781002</v>
      </c>
      <c r="I5">
        <v>37.549038993001801</v>
      </c>
      <c r="J5">
        <v>42.835928219003101</v>
      </c>
      <c r="K5" s="1">
        <v>47.041246688997397</v>
      </c>
      <c r="L5" s="1">
        <v>50</v>
      </c>
    </row>
    <row r="6" spans="2:12" x14ac:dyDescent="0.25">
      <c r="B6" t="s">
        <v>20</v>
      </c>
      <c r="C6">
        <v>5.7984958849999604</v>
      </c>
      <c r="D6">
        <v>11.244701604999999</v>
      </c>
      <c r="E6">
        <v>15.354224394999999</v>
      </c>
      <c r="F6">
        <v>20.375877747000199</v>
      </c>
      <c r="G6">
        <v>25.517399577000099</v>
      </c>
      <c r="H6">
        <v>33.789102947000998</v>
      </c>
      <c r="I6">
        <v>39.3016330200007</v>
      </c>
      <c r="J6">
        <v>45.420335029000803</v>
      </c>
      <c r="K6" s="1">
        <v>50.447417670999101</v>
      </c>
      <c r="L6" s="1">
        <v>55</v>
      </c>
    </row>
    <row r="7" spans="2:12" x14ac:dyDescent="0.25">
      <c r="B7" t="s">
        <v>95</v>
      </c>
      <c r="C7">
        <v>23.0182540969999</v>
      </c>
      <c r="D7">
        <v>67.488860706999901</v>
      </c>
      <c r="E7">
        <v>117.823761625999</v>
      </c>
      <c r="F7">
        <v>195.15797028399899</v>
      </c>
      <c r="G7">
        <v>291.31142806600002</v>
      </c>
      <c r="H7">
        <v>453.63026919499998</v>
      </c>
      <c r="I7">
        <v>602.46751443199901</v>
      </c>
      <c r="J7">
        <v>771.56282126700103</v>
      </c>
      <c r="K7" s="1">
        <v>962.30708722400595</v>
      </c>
      <c r="L7" s="1">
        <v>1130</v>
      </c>
    </row>
    <row r="8" spans="2:12" x14ac:dyDescent="0.25">
      <c r="B8" t="s">
        <v>96</v>
      </c>
      <c r="C8">
        <v>23.006827652999998</v>
      </c>
      <c r="D8">
        <v>67.806126426999896</v>
      </c>
      <c r="E8">
        <v>118.60137901</v>
      </c>
      <c r="F8">
        <v>195.350096710999</v>
      </c>
      <c r="G8">
        <v>293.27992041599998</v>
      </c>
      <c r="H8">
        <v>451.69988373000098</v>
      </c>
      <c r="I8">
        <v>605.20581912499904</v>
      </c>
      <c r="J8">
        <v>772.34976929099798</v>
      </c>
      <c r="K8" s="1">
        <v>968.59446588800301</v>
      </c>
      <c r="L8" s="1">
        <v>1130</v>
      </c>
    </row>
    <row r="9" spans="2:12" x14ac:dyDescent="0.25">
      <c r="B9" t="s">
        <v>97</v>
      </c>
      <c r="C9">
        <v>22.881227866</v>
      </c>
      <c r="D9">
        <v>64.151607088999896</v>
      </c>
      <c r="E9">
        <v>111.82144715499901</v>
      </c>
      <c r="F9">
        <v>181.424920765</v>
      </c>
      <c r="G9">
        <v>269.639626475</v>
      </c>
      <c r="H9">
        <v>417.76514509299801</v>
      </c>
      <c r="I9">
        <v>552.72205642100005</v>
      </c>
      <c r="J9">
        <v>708.451425741001</v>
      </c>
      <c r="K9" s="1">
        <v>876.05448863399897</v>
      </c>
      <c r="L9" s="1">
        <v>1040</v>
      </c>
    </row>
    <row r="10" spans="2:12" x14ac:dyDescent="0.25">
      <c r="B10" t="s">
        <v>98</v>
      </c>
      <c r="C10">
        <v>22.537146756999999</v>
      </c>
      <c r="D10">
        <v>64.334060722999993</v>
      </c>
      <c r="E10">
        <v>110.579483565999</v>
      </c>
      <c r="F10">
        <v>180.550088531</v>
      </c>
      <c r="G10">
        <v>268.944425762999</v>
      </c>
      <c r="H10">
        <v>416.05718456799798</v>
      </c>
      <c r="I10">
        <v>553.88456196699894</v>
      </c>
      <c r="J10">
        <v>706.610244676001</v>
      </c>
      <c r="K10" s="1">
        <v>876.75566862100095</v>
      </c>
      <c r="L10" s="1">
        <v>1040</v>
      </c>
    </row>
    <row r="11" spans="2:12" x14ac:dyDescent="0.25">
      <c r="B11" t="s">
        <v>99</v>
      </c>
      <c r="C11">
        <v>22.454145654000001</v>
      </c>
      <c r="D11">
        <v>61.9256035189998</v>
      </c>
      <c r="E11">
        <v>110.83897848599899</v>
      </c>
      <c r="F11">
        <v>181.03640333899901</v>
      </c>
      <c r="G11">
        <v>269.15407898299998</v>
      </c>
      <c r="H11">
        <v>416.24338863799801</v>
      </c>
      <c r="I11">
        <v>551.67471649099696</v>
      </c>
      <c r="J11">
        <v>707.19250727500105</v>
      </c>
      <c r="K11" s="1">
        <v>875.651725572999</v>
      </c>
      <c r="L11" s="1">
        <v>1040</v>
      </c>
    </row>
    <row r="12" spans="2:12" x14ac:dyDescent="0.25">
      <c r="B12" t="s">
        <v>100</v>
      </c>
      <c r="C12">
        <v>22.8147975229999</v>
      </c>
      <c r="D12">
        <v>59.0577087859999</v>
      </c>
      <c r="E12">
        <v>112.11574198300001</v>
      </c>
      <c r="F12">
        <v>184.09604879400001</v>
      </c>
      <c r="G12">
        <v>270.85748809999899</v>
      </c>
      <c r="H12">
        <v>420.43116635600001</v>
      </c>
      <c r="I12">
        <v>555.38079829300102</v>
      </c>
      <c r="J12">
        <v>709.00892614799795</v>
      </c>
      <c r="K12" s="1">
        <v>876.87463294799795</v>
      </c>
      <c r="L12" s="1">
        <v>1040</v>
      </c>
    </row>
    <row r="13" spans="2:12" x14ac:dyDescent="0.25">
      <c r="B13" t="s">
        <v>101</v>
      </c>
      <c r="C13">
        <v>22.113068296999899</v>
      </c>
      <c r="D13">
        <v>57.787005516999898</v>
      </c>
      <c r="E13">
        <v>110.940970556</v>
      </c>
      <c r="F13">
        <v>181.33393971799899</v>
      </c>
      <c r="G13">
        <v>269.154412073</v>
      </c>
      <c r="H13">
        <v>416.58705281099901</v>
      </c>
      <c r="I13">
        <v>553.44369100799997</v>
      </c>
      <c r="J13">
        <v>708.41602723700203</v>
      </c>
      <c r="K13" s="1">
        <v>879.48736587999804</v>
      </c>
      <c r="L13" s="1">
        <v>1040</v>
      </c>
    </row>
    <row r="14" spans="2:12" x14ac:dyDescent="0.25">
      <c r="B14" t="s">
        <v>102</v>
      </c>
      <c r="C14">
        <v>29.144333581999899</v>
      </c>
      <c r="D14">
        <v>70.0829731339999</v>
      </c>
      <c r="E14">
        <v>134.88620269800001</v>
      </c>
      <c r="F14">
        <v>207.263478590999</v>
      </c>
      <c r="G14">
        <v>302.41664226699902</v>
      </c>
      <c r="H14">
        <v>461.46345392099801</v>
      </c>
      <c r="I14">
        <v>604.44688509099797</v>
      </c>
      <c r="J14">
        <v>766.92835847199899</v>
      </c>
      <c r="K14" s="1">
        <v>946.41253929900199</v>
      </c>
      <c r="L14" s="1">
        <v>1130</v>
      </c>
    </row>
    <row r="15" spans="2:12" x14ac:dyDescent="0.25">
      <c r="B15" t="s">
        <v>103</v>
      </c>
      <c r="C15">
        <v>5.3891642250000498</v>
      </c>
      <c r="D15">
        <v>9.7989412509996292</v>
      </c>
      <c r="E15">
        <v>14.622755686999801</v>
      </c>
      <c r="F15">
        <v>19.516652184000101</v>
      </c>
      <c r="G15">
        <v>24.5956074819996</v>
      </c>
      <c r="H15">
        <v>32.009088299000702</v>
      </c>
      <c r="I15">
        <v>37.047970886000201</v>
      </c>
      <c r="J15">
        <v>42.863885645005197</v>
      </c>
      <c r="K15" s="1">
        <v>48.272764907997001</v>
      </c>
      <c r="L15" s="1">
        <v>54</v>
      </c>
    </row>
    <row r="16" spans="2:12" x14ac:dyDescent="0.25">
      <c r="B16" t="s">
        <v>142</v>
      </c>
      <c r="C16">
        <v>5.3753369139999396</v>
      </c>
      <c r="D16">
        <v>9.7544027709996008</v>
      </c>
      <c r="E16">
        <v>14.4685555780001</v>
      </c>
      <c r="F16">
        <v>19.597571043000201</v>
      </c>
      <c r="G16">
        <v>24.327557521999498</v>
      </c>
      <c r="H16">
        <v>32.204684126998401</v>
      </c>
      <c r="I16">
        <v>37.167232635998502</v>
      </c>
      <c r="J16">
        <v>42.397305558006302</v>
      </c>
      <c r="K16" s="1">
        <v>48.109128187003002</v>
      </c>
      <c r="L16" s="1">
        <v>54</v>
      </c>
    </row>
    <row r="17" spans="2:12" x14ac:dyDescent="0.25">
      <c r="B17" t="s">
        <v>104</v>
      </c>
      <c r="C17">
        <v>5.5060270080000402</v>
      </c>
      <c r="D17">
        <v>9.7395490010003396</v>
      </c>
      <c r="E17">
        <v>14.6036199</v>
      </c>
      <c r="F17">
        <v>19.5278379090004</v>
      </c>
      <c r="G17">
        <v>24.313271270999302</v>
      </c>
      <c r="H17">
        <v>32.068865414999799</v>
      </c>
      <c r="I17">
        <v>37.315544250999601</v>
      </c>
      <c r="J17">
        <v>42.4486270709967</v>
      </c>
      <c r="K17" s="1">
        <v>48.0455626339971</v>
      </c>
      <c r="L17" s="1">
        <v>54</v>
      </c>
    </row>
    <row r="18" spans="2:12" x14ac:dyDescent="0.25">
      <c r="B18" t="s">
        <v>23</v>
      </c>
      <c r="C18">
        <v>0.251402797000082</v>
      </c>
      <c r="D18">
        <v>0.44861317999993799</v>
      </c>
      <c r="E18">
        <v>0.68850457600001302</v>
      </c>
      <c r="F18">
        <v>0.88366544300060901</v>
      </c>
      <c r="G18">
        <v>1.1267178930002</v>
      </c>
      <c r="H18">
        <v>1.46717475600235</v>
      </c>
      <c r="I18">
        <v>1.7513840129977301</v>
      </c>
      <c r="J18">
        <v>1.97308964999683</v>
      </c>
      <c r="K18" s="1">
        <v>2.2162265310034801</v>
      </c>
      <c r="L18" s="1">
        <v>2.5</v>
      </c>
    </row>
    <row r="19" spans="2:12" x14ac:dyDescent="0.25">
      <c r="B19" t="s">
        <v>143</v>
      </c>
      <c r="C19">
        <f>SUM(C2:C18)</f>
        <v>227.68023844299984</v>
      </c>
      <c r="D19">
        <f t="shared" ref="D19:J19" si="0">SUM(D2:D18)</f>
        <v>585.48772731099825</v>
      </c>
      <c r="E19">
        <f t="shared" si="0"/>
        <v>1031.1335524509952</v>
      </c>
      <c r="F19">
        <f t="shared" si="0"/>
        <v>1644.2489948799962</v>
      </c>
      <c r="G19">
        <f>SUM(G2:G18)</f>
        <v>2407.0306203529972</v>
      </c>
      <c r="H19">
        <f t="shared" si="0"/>
        <v>3681.6766467609991</v>
      </c>
      <c r="I19">
        <f t="shared" si="0"/>
        <v>4843.2133876599928</v>
      </c>
      <c r="J19">
        <f t="shared" si="0"/>
        <v>6152.9948323140143</v>
      </c>
      <c r="K19">
        <f>SUM(K2:K18)</f>
        <v>7600.4517010570016</v>
      </c>
      <c r="L19">
        <f>SUM(L2:L18)</f>
        <v>8959.5686817290043</v>
      </c>
    </row>
    <row r="21" spans="2:12" x14ac:dyDescent="0.25">
      <c r="B21" t="s">
        <v>138</v>
      </c>
      <c r="C21">
        <f>SUM(C16:C17)</f>
        <v>10.881363921999981</v>
      </c>
      <c r="D21">
        <f t="shared" ref="D21:I21" si="1">SUM(D16:D17)</f>
        <v>19.493951771999939</v>
      </c>
      <c r="E21">
        <f t="shared" si="1"/>
        <v>29.072175478000098</v>
      </c>
      <c r="F21">
        <f t="shared" si="1"/>
        <v>39.125408952000598</v>
      </c>
      <c r="G21">
        <f t="shared" si="1"/>
        <v>48.640828792998803</v>
      </c>
      <c r="H21">
        <f t="shared" si="1"/>
        <v>64.273549541998193</v>
      </c>
      <c r="I21">
        <f t="shared" si="1"/>
        <v>74.482776886998096</v>
      </c>
      <c r="J21">
        <f t="shared" ref="J21" si="2">SUM(J16:J17)</f>
        <v>84.845932629003002</v>
      </c>
      <c r="K21">
        <f>SUM(K16:K17)</f>
        <v>96.154690821000102</v>
      </c>
      <c r="L21">
        <f>SUM(L16:L17)</f>
        <v>108</v>
      </c>
    </row>
    <row r="22" spans="2:12" x14ac:dyDescent="0.25">
      <c r="B22" t="s">
        <v>139</v>
      </c>
      <c r="C22">
        <f>SUM(C7:C14)</f>
        <v>187.9698014289996</v>
      </c>
      <c r="D22">
        <f t="shared" ref="D22:I22" si="3">SUM(D7:D14)</f>
        <v>512.63394590199925</v>
      </c>
      <c r="E22">
        <f t="shared" si="3"/>
        <v>927.60796507999612</v>
      </c>
      <c r="F22">
        <f t="shared" si="3"/>
        <v>1506.2129467329951</v>
      </c>
      <c r="G22">
        <f t="shared" si="3"/>
        <v>2234.7580221429971</v>
      </c>
      <c r="H22">
        <f t="shared" si="3"/>
        <v>3453.8775443119921</v>
      </c>
      <c r="I22">
        <f t="shared" si="3"/>
        <v>4579.2260428279933</v>
      </c>
      <c r="J22">
        <f t="shared" ref="J22" si="4">SUM(J7:J14)</f>
        <v>5850.5200801070005</v>
      </c>
      <c r="K22">
        <f>SUM(K7:K14)</f>
        <v>7262.1379740670054</v>
      </c>
      <c r="L22">
        <f>SUM(L7:L14)</f>
        <v>8590</v>
      </c>
    </row>
    <row r="23" spans="2:12" x14ac:dyDescent="0.25">
      <c r="B23" t="s">
        <v>140</v>
      </c>
      <c r="C23">
        <f>SUM(C3:C5)</f>
        <v>17.3778797740001</v>
      </c>
      <c r="D23">
        <f t="shared" ref="D23:I23" si="5">SUM(D3:D5)</f>
        <v>31.847125737999701</v>
      </c>
      <c r="E23">
        <f t="shared" si="5"/>
        <v>43.760860196999403</v>
      </c>
      <c r="F23">
        <f t="shared" si="5"/>
        <v>58.104575396999607</v>
      </c>
      <c r="G23">
        <f t="shared" si="5"/>
        <v>72.352313141000991</v>
      </c>
      <c r="H23">
        <f t="shared" si="5"/>
        <v>96.203399129004396</v>
      </c>
      <c r="I23">
        <f t="shared" si="5"/>
        <v>111.34323197600301</v>
      </c>
      <c r="J23">
        <f t="shared" ref="J23" si="6">SUM(J3:J5)</f>
        <v>127.3034785520066</v>
      </c>
      <c r="K23">
        <f>SUM(K3:K5)</f>
        <v>141.15394532999181</v>
      </c>
      <c r="L23">
        <f>SUM(L3:L5)</f>
        <v>150</v>
      </c>
    </row>
    <row r="24" spans="2:12" x14ac:dyDescent="0.25">
      <c r="B24" t="s">
        <v>141</v>
      </c>
      <c r="C24">
        <f>SUM(scale!C6)</f>
        <v>5.7984958849999604</v>
      </c>
      <c r="D24">
        <f>SUM(scale!D6)</f>
        <v>11.244701604999999</v>
      </c>
      <c r="E24">
        <f>SUM(scale!E6)</f>
        <v>15.354224394999999</v>
      </c>
      <c r="F24">
        <f>SUM(scale!F6)</f>
        <v>20.375877747000199</v>
      </c>
      <c r="G24">
        <f>SUM(scale!G6)</f>
        <v>25.517399577000099</v>
      </c>
      <c r="H24">
        <f>SUM(scale!H6)</f>
        <v>33.789102947000998</v>
      </c>
      <c r="I24">
        <f>SUM(scale!I6)</f>
        <v>39.3016330200007</v>
      </c>
      <c r="J24">
        <f>SUM(scale!J6)</f>
        <v>45.420335029000803</v>
      </c>
      <c r="K24">
        <f>SUM(scale!K6)</f>
        <v>50.447417670999101</v>
      </c>
      <c r="L24">
        <f>SUM(scale!L6)</f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9E94-DC5B-4E95-9272-F5691B9DD896}">
  <dimension ref="A1:AMJ57"/>
  <sheetViews>
    <sheetView zoomScale="60" zoomScaleNormal="60" workbookViewId="0">
      <selection activeCell="J15" sqref="J15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4.8808999999891897E-3</v>
      </c>
      <c r="C2" s="1">
        <v>6.9440000152098903E-4</v>
      </c>
      <c r="D2" s="1">
        <v>2.4846799999068001E-2</v>
      </c>
      <c r="E2" s="1">
        <v>0.118272899999283</v>
      </c>
      <c r="F2" s="1">
        <v>1.39630000012402E-2</v>
      </c>
      <c r="G2" s="1">
        <v>4.20500000473111E-4</v>
      </c>
      <c r="H2" s="1">
        <v>0.12854809999771499</v>
      </c>
      <c r="I2" s="1">
        <v>1.99646000000939E-2</v>
      </c>
      <c r="J2" s="1">
        <v>0.59971450000011794</v>
      </c>
      <c r="K2" s="1">
        <v>6.5747999979066602E-3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4.9656703000000499</v>
      </c>
      <c r="G3" s="1">
        <v>0.91565160000027301</v>
      </c>
      <c r="I3" s="1">
        <v>25.465911399998699</v>
      </c>
      <c r="K3" s="1">
        <v>102.67906259999999</v>
      </c>
    </row>
    <row r="4" spans="1:31" x14ac:dyDescent="0.25">
      <c r="B4" s="1">
        <f>SUM(B2,B3)</f>
        <v>4.8808999999891897E-3</v>
      </c>
      <c r="C4" s="1">
        <f t="shared" ref="C4:K4" si="0">SUM(C2,C3)</f>
        <v>6.9440000152098903E-4</v>
      </c>
      <c r="D4" s="1">
        <f t="shared" si="0"/>
        <v>2.4846799999068001E-2</v>
      </c>
      <c r="E4" s="1">
        <f t="shared" si="0"/>
        <v>5.0839431999993332</v>
      </c>
      <c r="F4" s="1">
        <f t="shared" si="0"/>
        <v>1.39630000012402E-2</v>
      </c>
      <c r="G4" s="1">
        <f t="shared" si="0"/>
        <v>0.91607210000074613</v>
      </c>
      <c r="H4" s="1">
        <f t="shared" si="0"/>
        <v>0.12854809999771499</v>
      </c>
      <c r="I4" s="1">
        <f t="shared" si="0"/>
        <v>25.485875999998793</v>
      </c>
      <c r="J4" s="1">
        <f t="shared" si="0"/>
        <v>0.59971450000011794</v>
      </c>
      <c r="K4" s="1">
        <f t="shared" si="0"/>
        <v>102.6856373999979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3602.6865543469999</v>
      </c>
      <c r="C7" s="1">
        <v>2.9181561550003599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0.126083599985577</v>
      </c>
      <c r="D9" s="5"/>
    </row>
    <row r="10" spans="1:31" x14ac:dyDescent="0.25">
      <c r="A10" s="1" t="s">
        <v>17</v>
      </c>
      <c r="B10" s="1">
        <v>9.5902656000107491</v>
      </c>
      <c r="C10" s="1">
        <v>0</v>
      </c>
      <c r="D10" s="1">
        <v>0.02</v>
      </c>
      <c r="E10" s="1">
        <v>0.01</v>
      </c>
    </row>
    <row r="11" spans="1:31" x14ac:dyDescent="0.25">
      <c r="A11" s="1" t="s">
        <v>18</v>
      </c>
      <c r="B11" s="1">
        <v>9.3729057000018603</v>
      </c>
      <c r="C11" s="1">
        <v>0.01</v>
      </c>
      <c r="D11" s="1">
        <v>0.02</v>
      </c>
      <c r="E11" s="1">
        <v>0.01</v>
      </c>
    </row>
    <row r="12" spans="1:31" x14ac:dyDescent="0.25">
      <c r="A12" s="1" t="s">
        <v>19</v>
      </c>
      <c r="B12" s="1">
        <v>8.5587941999547095</v>
      </c>
      <c r="C12" s="1">
        <v>0</v>
      </c>
      <c r="D12" s="1">
        <v>0</v>
      </c>
      <c r="E12" s="1">
        <v>0</v>
      </c>
    </row>
    <row r="13" spans="1:31" x14ac:dyDescent="0.25">
      <c r="A13" s="1" t="s">
        <v>20</v>
      </c>
      <c r="B13" s="1">
        <v>8.9112379000289295</v>
      </c>
      <c r="C13" s="1">
        <v>0.02</v>
      </c>
      <c r="D13" s="1">
        <v>0.01</v>
      </c>
      <c r="E13" s="1">
        <v>0.01</v>
      </c>
    </row>
    <row r="14" spans="1:31" x14ac:dyDescent="0.25">
      <c r="A14" s="1" t="s">
        <v>21</v>
      </c>
      <c r="B14" s="1">
        <v>8.4753559000091592</v>
      </c>
    </row>
    <row r="15" spans="1:31" x14ac:dyDescent="0.25">
      <c r="A15" s="1" t="s">
        <v>148</v>
      </c>
      <c r="B15" s="1">
        <v>35.978598800022098</v>
      </c>
    </row>
    <row r="16" spans="1:31" x14ac:dyDescent="0.25">
      <c r="A16" s="1" t="s">
        <v>149</v>
      </c>
      <c r="B16" s="1">
        <v>38.003513899981002</v>
      </c>
    </row>
    <row r="17" spans="1:5" x14ac:dyDescent="0.25">
      <c r="A17" s="1" t="s">
        <v>150</v>
      </c>
      <c r="B17" s="1">
        <v>40.183457599952803</v>
      </c>
    </row>
    <row r="18" spans="1:5" x14ac:dyDescent="0.25">
      <c r="A18" s="1" t="s">
        <v>151</v>
      </c>
      <c r="B18" s="1">
        <v>40.783219299977603</v>
      </c>
    </row>
    <row r="19" spans="1:5" x14ac:dyDescent="0.25">
      <c r="A19" s="1" t="s">
        <v>152</v>
      </c>
      <c r="B19" s="1">
        <v>38.361108599929103</v>
      </c>
    </row>
    <row r="20" spans="1:5" x14ac:dyDescent="0.25">
      <c r="A20" s="1" t="s">
        <v>153</v>
      </c>
      <c r="B20" s="1">
        <v>44.914120999979701</v>
      </c>
    </row>
    <row r="21" spans="1:5" x14ac:dyDescent="0.25">
      <c r="A21" s="1" t="s">
        <v>154</v>
      </c>
      <c r="B21" s="1">
        <v>48.193845900008398</v>
      </c>
    </row>
    <row r="22" spans="1:5" x14ac:dyDescent="0.25">
      <c r="A22" s="1" t="s">
        <v>155</v>
      </c>
      <c r="B22" s="1">
        <v>57.216104699997203</v>
      </c>
    </row>
    <row r="23" spans="1:5" x14ac:dyDescent="0.25">
      <c r="A23" s="1" t="s">
        <v>156</v>
      </c>
      <c r="B23" s="1">
        <v>55.484860799973802</v>
      </c>
    </row>
    <row r="24" spans="1:5" x14ac:dyDescent="0.25">
      <c r="A24" s="1" t="s">
        <v>157</v>
      </c>
      <c r="B24" s="1">
        <v>52.374191200011403</v>
      </c>
    </row>
    <row r="25" spans="1:5" x14ac:dyDescent="0.25">
      <c r="A25" s="1" t="s">
        <v>37</v>
      </c>
      <c r="B25" s="1">
        <v>9.9895257999887601</v>
      </c>
      <c r="C25" s="1">
        <v>0.02</v>
      </c>
      <c r="D25" s="1">
        <v>0.03</v>
      </c>
      <c r="E25" s="1">
        <v>0.04</v>
      </c>
    </row>
    <row r="26" spans="1:5" x14ac:dyDescent="0.25">
      <c r="A26" s="1" t="s">
        <v>38</v>
      </c>
      <c r="B26" s="1">
        <v>7.4694093999569304</v>
      </c>
      <c r="C26" s="1">
        <v>0</v>
      </c>
      <c r="D26" s="1">
        <v>0</v>
      </c>
      <c r="E26" s="1">
        <v>0</v>
      </c>
    </row>
    <row r="27" spans="1:5" x14ac:dyDescent="0.25">
      <c r="A27" s="1" t="s">
        <v>40</v>
      </c>
      <c r="B27" s="1">
        <v>7.6109752000193103</v>
      </c>
      <c r="C27" s="1">
        <v>0.14000000000000001</v>
      </c>
      <c r="D27" s="1">
        <v>0.19</v>
      </c>
      <c r="E27" s="1">
        <v>7.0000000000000007E-2</v>
      </c>
    </row>
    <row r="28" spans="1:5" x14ac:dyDescent="0.25">
      <c r="A28" s="1" t="s">
        <v>39</v>
      </c>
      <c r="B28" s="1">
        <v>6.9264769000001198</v>
      </c>
      <c r="C28" s="1">
        <v>0</v>
      </c>
      <c r="D28" s="1">
        <v>0</v>
      </c>
      <c r="E28" s="1">
        <v>0</v>
      </c>
    </row>
    <row r="29" spans="1:5" x14ac:dyDescent="0.25">
      <c r="A29" s="1" t="s">
        <v>41</v>
      </c>
      <c r="B29" s="1">
        <v>57.347445200022698</v>
      </c>
      <c r="C29" s="1">
        <v>0.02</v>
      </c>
      <c r="D29" s="1">
        <v>7.0000000000000007E-2</v>
      </c>
      <c r="E29" s="1">
        <v>0.02</v>
      </c>
    </row>
    <row r="30" spans="1:5" x14ac:dyDescent="0.25">
      <c r="A30" s="1" t="s">
        <v>42</v>
      </c>
      <c r="B30" s="1">
        <v>55.730981300002803</v>
      </c>
      <c r="C30" s="1">
        <v>0.71</v>
      </c>
      <c r="D30" s="1">
        <v>0.3</v>
      </c>
      <c r="E30" s="1">
        <v>0.75</v>
      </c>
    </row>
    <row r="31" spans="1:5" x14ac:dyDescent="0.25">
      <c r="A31" s="1" t="s">
        <v>43</v>
      </c>
      <c r="B31" s="1">
        <v>58.655017399985802</v>
      </c>
      <c r="C31" s="1">
        <v>0.02</v>
      </c>
      <c r="D31" s="1">
        <v>0.04</v>
      </c>
      <c r="E31" s="1">
        <v>0.03</v>
      </c>
    </row>
    <row r="32" spans="1:5" x14ac:dyDescent="0.25">
      <c r="A32" s="1" t="s">
        <v>44</v>
      </c>
      <c r="B32" s="1">
        <v>6.9515305000240897</v>
      </c>
      <c r="C32" s="1">
        <v>0.03</v>
      </c>
      <c r="D32" s="1">
        <v>0.24</v>
      </c>
      <c r="E32" s="1">
        <v>0.02</v>
      </c>
    </row>
    <row r="33" spans="1:7" x14ac:dyDescent="0.25">
      <c r="A33" s="1" t="s">
        <v>45</v>
      </c>
      <c r="B33" s="1">
        <v>0.37756340001942501</v>
      </c>
    </row>
    <row r="34" spans="1:7" x14ac:dyDescent="0.25">
      <c r="C34" s="1">
        <f>SUM(C10:C32)</f>
        <v>0.97</v>
      </c>
      <c r="D34" s="1">
        <f>SUM(D10:D32)</f>
        <v>0.92</v>
      </c>
      <c r="E34" s="1">
        <f>SUM(E10:E32)</f>
        <v>0.96000000000000008</v>
      </c>
    </row>
    <row r="41" spans="1:7" x14ac:dyDescent="0.25">
      <c r="A41" s="2" t="s">
        <v>24</v>
      </c>
      <c r="C41" s="2" t="s">
        <v>25</v>
      </c>
      <c r="D41" s="2" t="s">
        <v>26</v>
      </c>
      <c r="E41" s="2" t="s">
        <v>27</v>
      </c>
      <c r="F41" s="2" t="s">
        <v>28</v>
      </c>
      <c r="G41" s="2" t="s">
        <v>29</v>
      </c>
    </row>
    <row r="42" spans="1:7" x14ac:dyDescent="0.25">
      <c r="A42" s="1" t="s">
        <v>30</v>
      </c>
      <c r="B42" s="1" t="s">
        <v>31</v>
      </c>
      <c r="C42" s="1">
        <v>0.42297650130548298</v>
      </c>
      <c r="D42" s="1">
        <v>0.39705882352941102</v>
      </c>
      <c r="E42" s="1">
        <v>0.76124744376278097</v>
      </c>
      <c r="F42" s="1">
        <v>0.62714698282413694</v>
      </c>
      <c r="G42" s="1">
        <v>0.40960809102402002</v>
      </c>
    </row>
    <row r="43" spans="1:7" x14ac:dyDescent="0.25">
      <c r="B43" s="1" t="s">
        <v>32</v>
      </c>
      <c r="C43" s="1">
        <v>0.56862745098039202</v>
      </c>
      <c r="D43" s="1">
        <v>0.95955882352941102</v>
      </c>
      <c r="E43" s="1">
        <v>0.83972392638036797</v>
      </c>
      <c r="F43" s="1">
        <v>0.88384917920656603</v>
      </c>
      <c r="G43" s="1">
        <v>0.71409028727770096</v>
      </c>
    </row>
    <row r="44" spans="1:7" x14ac:dyDescent="0.25">
      <c r="B44" s="1" t="s">
        <v>33</v>
      </c>
      <c r="C44" s="1">
        <v>0.81333333333333302</v>
      </c>
      <c r="D44" s="1">
        <v>0.89705882352941102</v>
      </c>
      <c r="E44" s="1">
        <v>0.93558282208588905</v>
      </c>
      <c r="F44" s="1">
        <v>0.92139762881896903</v>
      </c>
      <c r="G44" s="1">
        <v>0.85314685314685301</v>
      </c>
    </row>
    <row r="45" spans="1:7" x14ac:dyDescent="0.25">
      <c r="B45" s="1" t="s">
        <v>34</v>
      </c>
      <c r="C45" s="1">
        <v>0.84722222222222199</v>
      </c>
      <c r="D45" s="1">
        <v>0.89705882352941102</v>
      </c>
      <c r="E45" s="1">
        <v>0.94478527607361895</v>
      </c>
      <c r="F45" s="1">
        <v>0.92721158230734102</v>
      </c>
      <c r="G45" s="1">
        <v>0.871428571428571</v>
      </c>
    </row>
    <row r="46" spans="1:7" x14ac:dyDescent="0.25">
      <c r="B46" s="1" t="s">
        <v>35</v>
      </c>
      <c r="C46" s="1">
        <v>0.83333333333333304</v>
      </c>
      <c r="D46" s="1">
        <v>0.91299019607843102</v>
      </c>
      <c r="E46" s="1">
        <v>0.94376278118609402</v>
      </c>
      <c r="F46" s="1">
        <v>0.93243179054567504</v>
      </c>
      <c r="G46" s="1">
        <v>0.87134502923976598</v>
      </c>
    </row>
    <row r="47" spans="1:7" x14ac:dyDescent="0.25">
      <c r="A47" s="1" t="s">
        <v>158</v>
      </c>
      <c r="B47" s="1" t="s">
        <v>31</v>
      </c>
      <c r="C47" s="1">
        <v>0.42430717809540602</v>
      </c>
      <c r="D47" s="1">
        <v>0.75624999999999998</v>
      </c>
      <c r="E47" s="1">
        <v>0.96664273749700802</v>
      </c>
      <c r="F47" s="1">
        <v>0.73502044989774995</v>
      </c>
      <c r="G47" s="1">
        <v>0.54357467404342497</v>
      </c>
    </row>
    <row r="48" spans="1:7" x14ac:dyDescent="0.25">
      <c r="B48" s="1" t="s">
        <v>32</v>
      </c>
      <c r="C48" s="1">
        <v>0.94944467304133695</v>
      </c>
      <c r="D48" s="1">
        <v>0.90882352941176403</v>
      </c>
      <c r="E48" s="1">
        <v>0.99303661162957602</v>
      </c>
      <c r="F48" s="1">
        <v>0.97085889570552097</v>
      </c>
      <c r="G48" s="1">
        <v>0.928632186728227</v>
      </c>
    </row>
    <row r="49" spans="1:7" x14ac:dyDescent="0.25">
      <c r="B49" s="1" t="s">
        <v>33</v>
      </c>
      <c r="C49" s="1">
        <v>0.94127731329141495</v>
      </c>
      <c r="D49" s="1">
        <v>0.89546568627450895</v>
      </c>
      <c r="E49" s="1">
        <v>0.99303661162957602</v>
      </c>
      <c r="F49" s="1">
        <v>0.96648773006134903</v>
      </c>
      <c r="G49" s="1">
        <v>0.91762513004400104</v>
      </c>
    </row>
    <row r="50" spans="1:7" x14ac:dyDescent="0.25">
      <c r="B50" s="1" t="s">
        <v>34</v>
      </c>
      <c r="C50" s="1">
        <v>0.96735408382651999</v>
      </c>
      <c r="D50" s="1">
        <v>0.93333333333333302</v>
      </c>
      <c r="E50" s="1">
        <v>0.99298875329026004</v>
      </c>
      <c r="F50" s="1">
        <v>0.97949897750511195</v>
      </c>
      <c r="G50" s="1">
        <v>0.94997196937718198</v>
      </c>
    </row>
    <row r="51" spans="1:7" x14ac:dyDescent="0.25">
      <c r="B51" s="1" t="s">
        <v>35</v>
      </c>
      <c r="C51" s="1">
        <v>0.96374639033782605</v>
      </c>
      <c r="D51" s="1">
        <v>0.93786764705882297</v>
      </c>
      <c r="E51" s="1">
        <v>0.99428092845178195</v>
      </c>
      <c r="F51" s="1">
        <v>0.97965235173824095</v>
      </c>
      <c r="G51" s="1">
        <v>0.95055541234679597</v>
      </c>
    </row>
    <row r="52" spans="1:7" x14ac:dyDescent="0.25">
      <c r="A52" s="1" t="s">
        <v>159</v>
      </c>
      <c r="B52" s="1" t="s">
        <v>31</v>
      </c>
      <c r="C52" s="1">
        <v>0.72821576763485396</v>
      </c>
      <c r="D52" s="1">
        <v>0.86029411764705799</v>
      </c>
      <c r="E52" s="1">
        <v>0.90388548057259699</v>
      </c>
      <c r="F52" s="1">
        <v>0.88783439732482095</v>
      </c>
      <c r="G52" s="1">
        <v>0.78876404494382002</v>
      </c>
    </row>
    <row r="53" spans="1:7" x14ac:dyDescent="0.25">
      <c r="B53" s="1" t="s">
        <v>32</v>
      </c>
      <c r="C53" s="1">
        <v>0.97348484848484795</v>
      </c>
      <c r="D53" s="1">
        <v>0.94485294117647001</v>
      </c>
      <c r="E53" s="1">
        <v>0.98312883435582799</v>
      </c>
      <c r="F53" s="1">
        <v>0.969034997720018</v>
      </c>
      <c r="G53" s="1">
        <v>0.95895522388059695</v>
      </c>
    </row>
    <row r="54" spans="1:7" x14ac:dyDescent="0.25">
      <c r="B54" s="1" t="s">
        <v>33</v>
      </c>
      <c r="C54" s="1">
        <v>0.86570477247502697</v>
      </c>
      <c r="D54" s="1">
        <v>0.95588235294117596</v>
      </c>
      <c r="E54" s="1">
        <v>0.95986707566462104</v>
      </c>
      <c r="F54" s="1">
        <v>0.958399832801337</v>
      </c>
      <c r="G54" s="1">
        <v>0.90856144437973196</v>
      </c>
    </row>
    <row r="55" spans="1:7" x14ac:dyDescent="0.25">
      <c r="B55" s="1" t="s">
        <v>34</v>
      </c>
      <c r="C55" s="1">
        <v>0.94504181600955794</v>
      </c>
      <c r="D55" s="1">
        <v>0.96936274509803899</v>
      </c>
      <c r="E55" s="1">
        <v>0.98185071574642102</v>
      </c>
      <c r="F55" s="1">
        <v>0.97725243198054401</v>
      </c>
      <c r="G55" s="1">
        <v>0.95704779189352696</v>
      </c>
    </row>
    <row r="56" spans="1:7" x14ac:dyDescent="0.25">
      <c r="B56" s="1" t="s">
        <v>35</v>
      </c>
      <c r="C56" s="1">
        <v>0.95689655172413701</v>
      </c>
      <c r="D56" s="1">
        <v>0.95220588235294101</v>
      </c>
      <c r="E56" s="1">
        <v>0.98108384458077702</v>
      </c>
      <c r="F56" s="1">
        <v>0.97045048639610798</v>
      </c>
      <c r="G56" s="1">
        <v>0.95454545454545403</v>
      </c>
    </row>
    <row r="57" spans="1:7" x14ac:dyDescent="0.25">
      <c r="A57" s="1" t="s">
        <v>36</v>
      </c>
      <c r="C57" s="1">
        <v>0.92287234042553101</v>
      </c>
      <c r="D57" s="1">
        <v>0.85049019607843102</v>
      </c>
      <c r="E57" s="1">
        <v>0.95398773006134896</v>
      </c>
      <c r="F57" s="1">
        <v>0.91587817297461604</v>
      </c>
      <c r="G57" s="1">
        <v>0.88520408163265296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07B0-34C6-409F-B6AA-05147DD6DE29}">
  <dimension ref="A1:AMJ51"/>
  <sheetViews>
    <sheetView zoomScale="60" zoomScaleNormal="60" workbookViewId="0">
      <selection activeCell="B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5.2159000006213301E-3</v>
      </c>
      <c r="C2" s="1">
        <v>1.01919999724486E-3</v>
      </c>
      <c r="D2" s="1">
        <v>1.6658699998515599E-2</v>
      </c>
      <c r="E2" s="1">
        <v>0.15264609999940101</v>
      </c>
      <c r="F2" s="1">
        <v>1.4160800001263799E-2</v>
      </c>
      <c r="G2" s="1">
        <v>3.5430000207270398E-4</v>
      </c>
      <c r="H2" s="1">
        <v>0.21199079999860199</v>
      </c>
      <c r="I2" s="1">
        <v>3.0285199998616001E-2</v>
      </c>
      <c r="J2" s="1">
        <v>1.12880239999867</v>
      </c>
      <c r="K2" s="1">
        <v>9.2813000010210003E-3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5.6089358999997696</v>
      </c>
      <c r="G3" s="1">
        <v>0.97837919999801604</v>
      </c>
      <c r="I3" s="1">
        <v>25.6770931000028</v>
      </c>
      <c r="K3" s="1">
        <v>96.029368600000396</v>
      </c>
    </row>
    <row r="4" spans="1:31" x14ac:dyDescent="0.25">
      <c r="B4" s="1">
        <f>SUM(B2,B3)</f>
        <v>5.2159000006213301E-3</v>
      </c>
      <c r="C4" s="1">
        <f t="shared" ref="C4:K4" si="0">SUM(C2,C3)</f>
        <v>1.01919999724486E-3</v>
      </c>
      <c r="D4" s="1">
        <f t="shared" si="0"/>
        <v>1.6658699998515599E-2</v>
      </c>
      <c r="E4" s="1">
        <f t="shared" si="0"/>
        <v>5.7615819999991702</v>
      </c>
      <c r="F4" s="1">
        <f t="shared" si="0"/>
        <v>1.4160800001263799E-2</v>
      </c>
      <c r="G4" s="1">
        <f t="shared" si="0"/>
        <v>0.97873350000008874</v>
      </c>
      <c r="H4" s="1">
        <f t="shared" si="0"/>
        <v>0.21199079999860199</v>
      </c>
      <c r="I4" s="1">
        <f t="shared" si="0"/>
        <v>25.707378300001416</v>
      </c>
      <c r="J4" s="1">
        <f t="shared" si="0"/>
        <v>1.12880239999867</v>
      </c>
      <c r="K4" s="1">
        <f t="shared" si="0"/>
        <v>96.038649900001417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3599.1790905409998</v>
      </c>
      <c r="C7" s="1">
        <v>3.2849550700002501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0.10459119995357399</v>
      </c>
      <c r="D9" s="5"/>
    </row>
    <row r="10" spans="1:31" x14ac:dyDescent="0.25">
      <c r="A10" s="1" t="s">
        <v>17</v>
      </c>
      <c r="B10" s="1">
        <v>12.9381538999732</v>
      </c>
      <c r="C10" s="1">
        <v>0.01</v>
      </c>
      <c r="D10" s="1">
        <v>0.01</v>
      </c>
      <c r="E10" s="1">
        <v>0</v>
      </c>
    </row>
    <row r="11" spans="1:31" x14ac:dyDescent="0.25">
      <c r="A11" s="1" t="s">
        <v>18</v>
      </c>
      <c r="B11" s="1">
        <v>14.2328357999213</v>
      </c>
      <c r="C11" s="1">
        <v>0.01</v>
      </c>
      <c r="D11" s="1">
        <v>2.5000000000000001E-2</v>
      </c>
      <c r="E11" s="1">
        <v>0.02</v>
      </c>
    </row>
    <row r="12" spans="1:31" x14ac:dyDescent="0.25">
      <c r="A12" s="1" t="s">
        <v>19</v>
      </c>
      <c r="B12" s="1">
        <v>10.9035375999519</v>
      </c>
      <c r="C12" s="1">
        <v>0</v>
      </c>
      <c r="D12" s="1">
        <v>0</v>
      </c>
      <c r="E12" s="1">
        <v>0</v>
      </c>
    </row>
    <row r="13" spans="1:31" x14ac:dyDescent="0.25">
      <c r="A13" s="1" t="s">
        <v>20</v>
      </c>
      <c r="B13" s="1">
        <v>10.4336613999912</v>
      </c>
      <c r="C13" s="1">
        <v>0</v>
      </c>
      <c r="D13" s="1">
        <v>0.02</v>
      </c>
      <c r="E13" s="1">
        <v>0</v>
      </c>
    </row>
    <row r="14" spans="1:31" x14ac:dyDescent="0.25">
      <c r="A14" s="1" t="s">
        <v>21</v>
      </c>
      <c r="B14" s="1">
        <v>13.6945917999837</v>
      </c>
      <c r="C14" s="1">
        <v>0</v>
      </c>
      <c r="D14" s="1">
        <v>5.0000000000000001E-3</v>
      </c>
      <c r="E14" s="1">
        <v>0.01</v>
      </c>
    </row>
    <row r="15" spans="1:31" x14ac:dyDescent="0.25">
      <c r="A15" s="1" t="s">
        <v>148</v>
      </c>
      <c r="B15" s="1">
        <v>48.910124600049997</v>
      </c>
    </row>
    <row r="16" spans="1:31" x14ac:dyDescent="0.25">
      <c r="A16" s="1" t="s">
        <v>149</v>
      </c>
      <c r="B16" s="1">
        <v>51.639540700009</v>
      </c>
    </row>
    <row r="17" spans="1:5" x14ac:dyDescent="0.25">
      <c r="A17" s="1" t="s">
        <v>150</v>
      </c>
      <c r="B17" s="1">
        <v>52.700611999956799</v>
      </c>
    </row>
    <row r="18" spans="1:5" x14ac:dyDescent="0.25">
      <c r="A18" s="1" t="s">
        <v>151</v>
      </c>
      <c r="B18" s="1">
        <v>49.070841700071398</v>
      </c>
    </row>
    <row r="19" spans="1:5" x14ac:dyDescent="0.25">
      <c r="A19" s="1" t="s">
        <v>152</v>
      </c>
      <c r="B19" s="1">
        <v>38.7925575999543</v>
      </c>
    </row>
    <row r="20" spans="1:5" x14ac:dyDescent="0.25">
      <c r="A20" s="1" t="s">
        <v>153</v>
      </c>
      <c r="B20" s="1">
        <v>46.792259200010399</v>
      </c>
    </row>
    <row r="21" spans="1:5" x14ac:dyDescent="0.25">
      <c r="A21" s="1" t="s">
        <v>154</v>
      </c>
      <c r="B21" s="1">
        <v>50.504019299987696</v>
      </c>
    </row>
    <row r="22" spans="1:5" x14ac:dyDescent="0.25">
      <c r="A22" s="1" t="s">
        <v>155</v>
      </c>
      <c r="B22" s="1">
        <v>51.050771099980899</v>
      </c>
    </row>
    <row r="23" spans="1:5" x14ac:dyDescent="0.25">
      <c r="A23" s="1" t="s">
        <v>156</v>
      </c>
      <c r="B23" s="1">
        <v>51.354738699970703</v>
      </c>
    </row>
    <row r="24" spans="1:5" x14ac:dyDescent="0.25">
      <c r="A24" s="1" t="s">
        <v>157</v>
      </c>
      <c r="B24" s="1">
        <v>48.149354199995201</v>
      </c>
    </row>
    <row r="25" spans="1:5" x14ac:dyDescent="0.25">
      <c r="A25" s="1" t="s">
        <v>37</v>
      </c>
      <c r="B25" s="1">
        <v>10.0473687000339</v>
      </c>
      <c r="C25" s="1">
        <v>0.01</v>
      </c>
      <c r="D25" s="1">
        <v>2.5000000000000001E-2</v>
      </c>
      <c r="E25" s="1">
        <v>0.02</v>
      </c>
    </row>
    <row r="26" spans="1:5" x14ac:dyDescent="0.25">
      <c r="A26" s="1" t="s">
        <v>38</v>
      </c>
      <c r="B26" s="1">
        <v>6.6786682999809202</v>
      </c>
      <c r="C26" s="1">
        <v>0</v>
      </c>
      <c r="D26" s="1">
        <v>0</v>
      </c>
      <c r="E26" s="1">
        <v>0</v>
      </c>
    </row>
    <row r="27" spans="1:5" x14ac:dyDescent="0.25">
      <c r="A27" s="1" t="s">
        <v>40</v>
      </c>
      <c r="B27" s="1">
        <v>6.6572105000377597</v>
      </c>
      <c r="C27" s="1">
        <v>0.82</v>
      </c>
      <c r="D27" s="1">
        <v>0.17</v>
      </c>
      <c r="E27" s="1">
        <v>0.8</v>
      </c>
    </row>
    <row r="28" spans="1:5" x14ac:dyDescent="0.25">
      <c r="A28" s="1" t="s">
        <v>39</v>
      </c>
      <c r="B28" s="1">
        <v>6.4247337999986396</v>
      </c>
      <c r="C28" s="1">
        <v>0</v>
      </c>
      <c r="D28" s="1">
        <v>0</v>
      </c>
      <c r="E28" s="1">
        <v>0</v>
      </c>
    </row>
    <row r="29" spans="1:5" x14ac:dyDescent="0.25">
      <c r="A29" s="1" t="s">
        <v>41</v>
      </c>
      <c r="B29" s="1">
        <v>54.342975699983</v>
      </c>
      <c r="C29" s="1">
        <v>0.01</v>
      </c>
      <c r="D29" s="1">
        <v>0.05</v>
      </c>
      <c r="E29" s="1">
        <v>0.02</v>
      </c>
    </row>
    <row r="30" spans="1:5" x14ac:dyDescent="0.25">
      <c r="A30" s="1" t="s">
        <v>42</v>
      </c>
      <c r="B30" s="1">
        <v>55.928742699965298</v>
      </c>
      <c r="C30" s="1">
        <v>0.01</v>
      </c>
      <c r="D30" s="1">
        <v>0.17</v>
      </c>
      <c r="E30" s="1">
        <v>0.02</v>
      </c>
    </row>
    <row r="31" spans="1:5" x14ac:dyDescent="0.25">
      <c r="A31" s="1" t="s">
        <v>43</v>
      </c>
      <c r="B31" s="1">
        <v>55.7791334000066</v>
      </c>
      <c r="C31" s="1">
        <v>0.01</v>
      </c>
      <c r="D31" s="1">
        <v>0.06</v>
      </c>
      <c r="E31" s="1">
        <v>0.02</v>
      </c>
    </row>
    <row r="32" spans="1:5" x14ac:dyDescent="0.25">
      <c r="A32" s="1" t="s">
        <v>44</v>
      </c>
      <c r="B32" s="1">
        <v>6.3954631999949898</v>
      </c>
      <c r="C32" s="1">
        <v>7.0000000000000007E-2</v>
      </c>
      <c r="D32" s="1">
        <v>0.28000000000000003</v>
      </c>
      <c r="E32" s="1">
        <v>0.05</v>
      </c>
    </row>
    <row r="33" spans="1:7" x14ac:dyDescent="0.25">
      <c r="A33" s="1" t="s">
        <v>45</v>
      </c>
      <c r="B33" s="1">
        <v>0.35094749997369901</v>
      </c>
    </row>
    <row r="34" spans="1:7" x14ac:dyDescent="0.25">
      <c r="C34" s="1">
        <f>SUM(C10:C32)</f>
        <v>0.95</v>
      </c>
      <c r="D34" s="1">
        <f>SUM(D10:D32)</f>
        <v>0.81499999999999995</v>
      </c>
      <c r="E34" s="1">
        <f>SUM(E10:E32)</f>
        <v>0.96000000000000019</v>
      </c>
    </row>
    <row r="35" spans="1:7" x14ac:dyDescent="0.25">
      <c r="A35" s="2" t="s">
        <v>24</v>
      </c>
      <c r="C35" s="2" t="s">
        <v>25</v>
      </c>
      <c r="D35" s="2" t="s">
        <v>26</v>
      </c>
      <c r="E35" s="2" t="s">
        <v>27</v>
      </c>
      <c r="F35" s="2" t="s">
        <v>28</v>
      </c>
      <c r="G35" s="2" t="s">
        <v>29</v>
      </c>
    </row>
    <row r="36" spans="1:7" x14ac:dyDescent="0.25">
      <c r="A36" s="1" t="s">
        <v>30</v>
      </c>
      <c r="B36" s="1" t="s">
        <v>31</v>
      </c>
      <c r="C36" s="1">
        <v>0.41547861507128298</v>
      </c>
      <c r="D36" s="1">
        <v>0.36234458259324998</v>
      </c>
      <c r="E36" s="1">
        <v>0.82846521508231497</v>
      </c>
      <c r="F36" s="1">
        <v>0.63637054293571305</v>
      </c>
      <c r="G36" s="1">
        <v>0.38709677419354799</v>
      </c>
    </row>
    <row r="37" spans="1:7" x14ac:dyDescent="0.25">
      <c r="B37" s="1" t="s">
        <v>32</v>
      </c>
      <c r="C37" s="1">
        <v>0.71978751660026496</v>
      </c>
      <c r="D37" s="1">
        <v>0.96269982238010599</v>
      </c>
      <c r="E37" s="1">
        <v>0.93839617631439198</v>
      </c>
      <c r="F37" s="1">
        <v>0.94841204044387695</v>
      </c>
      <c r="G37" s="1">
        <v>0.82370820668693001</v>
      </c>
    </row>
    <row r="38" spans="1:7" x14ac:dyDescent="0.25">
      <c r="B38" s="1" t="s">
        <v>33</v>
      </c>
      <c r="C38" s="1">
        <v>0.78397711015736704</v>
      </c>
      <c r="D38" s="1">
        <v>0.97335701598579005</v>
      </c>
      <c r="E38" s="1">
        <v>0.95592140201805598</v>
      </c>
      <c r="F38" s="1">
        <v>0.96310685641624805</v>
      </c>
      <c r="G38" s="1">
        <v>0.86846275752773305</v>
      </c>
    </row>
    <row r="39" spans="1:7" x14ac:dyDescent="0.25">
      <c r="B39" s="1" t="s">
        <v>34</v>
      </c>
      <c r="C39" s="1">
        <v>0.84929356357927699</v>
      </c>
      <c r="D39" s="1">
        <v>0.96092362344582505</v>
      </c>
      <c r="E39" s="1">
        <v>0.96866702071163002</v>
      </c>
      <c r="F39" s="1">
        <v>0.96547586105166705</v>
      </c>
      <c r="G39" s="1">
        <v>0.90166666666666595</v>
      </c>
    </row>
    <row r="40" spans="1:7" x14ac:dyDescent="0.25">
      <c r="B40" s="1" t="s">
        <v>35</v>
      </c>
      <c r="C40" s="1">
        <v>0.85782747603833798</v>
      </c>
      <c r="D40" s="1">
        <v>0.95381882770870297</v>
      </c>
      <c r="E40" s="1">
        <v>0.96946362187997803</v>
      </c>
      <c r="F40" s="1">
        <v>0.96301618875288397</v>
      </c>
      <c r="G40" s="1">
        <v>0.90328006728343102</v>
      </c>
    </row>
    <row r="41" spans="1:7" x14ac:dyDescent="0.25">
      <c r="A41" s="1" t="s">
        <v>158</v>
      </c>
      <c r="B41" s="1" t="s">
        <v>31</v>
      </c>
      <c r="C41" s="1">
        <v>0.26426309331470399</v>
      </c>
      <c r="D41" s="1">
        <v>0.78063943161634097</v>
      </c>
      <c r="E41" s="1">
        <v>0.64221986192246405</v>
      </c>
      <c r="F41" s="1">
        <v>0.69926445511506996</v>
      </c>
      <c r="G41" s="1">
        <v>0.394845762958625</v>
      </c>
    </row>
    <row r="42" spans="1:7" x14ac:dyDescent="0.25">
      <c r="B42" s="1" t="s">
        <v>32</v>
      </c>
      <c r="C42" s="1">
        <v>0.91979894178546495</v>
      </c>
      <c r="D42" s="1">
        <v>0.91349911190053201</v>
      </c>
      <c r="E42" s="1">
        <v>0.97511949017525201</v>
      </c>
      <c r="F42" s="1">
        <v>0.94972489157312001</v>
      </c>
      <c r="G42" s="1">
        <v>0.91651539578140995</v>
      </c>
    </row>
    <row r="43" spans="1:7" x14ac:dyDescent="0.25">
      <c r="B43" s="1" t="s">
        <v>33</v>
      </c>
      <c r="C43" s="1">
        <v>0.90161544417248296</v>
      </c>
      <c r="D43" s="1">
        <v>0.90834813499111899</v>
      </c>
      <c r="E43" s="1">
        <v>0.97126925119490104</v>
      </c>
      <c r="F43" s="1">
        <v>0.94533860074563703</v>
      </c>
      <c r="G43" s="1">
        <v>0.90451871581795096</v>
      </c>
    </row>
    <row r="44" spans="1:7" x14ac:dyDescent="0.25">
      <c r="B44" s="1" t="s">
        <v>34</v>
      </c>
      <c r="C44" s="1">
        <v>0.93683764826987004</v>
      </c>
      <c r="D44" s="1">
        <v>0.930728241563055</v>
      </c>
      <c r="E44" s="1">
        <v>0.98024429102496002</v>
      </c>
      <c r="F44" s="1">
        <v>0.95983805147150503</v>
      </c>
      <c r="G44" s="1">
        <v>0.93373193348417005</v>
      </c>
    </row>
    <row r="45" spans="1:7" x14ac:dyDescent="0.25">
      <c r="B45" s="1" t="s">
        <v>35</v>
      </c>
      <c r="C45" s="1">
        <v>0.93778043995713301</v>
      </c>
      <c r="D45" s="1">
        <v>0.92522202486678495</v>
      </c>
      <c r="E45" s="1">
        <v>0.97960701009028095</v>
      </c>
      <c r="F45" s="1">
        <v>0.95719421568034802</v>
      </c>
      <c r="G45" s="1">
        <v>0.93138290979199401</v>
      </c>
    </row>
    <row r="46" spans="1:7" x14ac:dyDescent="0.25">
      <c r="A46" s="1" t="s">
        <v>159</v>
      </c>
      <c r="B46" s="1" t="s">
        <v>31</v>
      </c>
      <c r="C46" s="1">
        <v>0.68671679197994895</v>
      </c>
      <c r="D46" s="1">
        <v>0.97335701598579005</v>
      </c>
      <c r="E46" s="1">
        <v>0.92963356346255899</v>
      </c>
      <c r="F46" s="1">
        <v>0.94765259478652597</v>
      </c>
      <c r="G46" s="1">
        <v>0.80529022777369497</v>
      </c>
    </row>
    <row r="47" spans="1:7" x14ac:dyDescent="0.25">
      <c r="B47" s="1" t="s">
        <v>32</v>
      </c>
      <c r="C47" s="1">
        <v>0.95759717314487602</v>
      </c>
      <c r="D47" s="1">
        <v>0.96269982238010599</v>
      </c>
      <c r="E47" s="1">
        <v>0.98805098247477396</v>
      </c>
      <c r="F47" s="1">
        <v>0.97760342352224106</v>
      </c>
      <c r="G47" s="1">
        <v>0.96014171833480899</v>
      </c>
    </row>
    <row r="48" spans="1:7" x14ac:dyDescent="0.25">
      <c r="B48" s="1" t="s">
        <v>33</v>
      </c>
      <c r="C48" s="1">
        <v>0.83895705521472397</v>
      </c>
      <c r="D48" s="1">
        <v>0.971580817051509</v>
      </c>
      <c r="E48" s="1">
        <v>0.96787041954328201</v>
      </c>
      <c r="F48" s="1">
        <v>0.969399524979079</v>
      </c>
      <c r="G48" s="1">
        <v>0.90041152263374402</v>
      </c>
    </row>
    <row r="49" spans="1:7" x14ac:dyDescent="0.25">
      <c r="B49" s="1" t="s">
        <v>34</v>
      </c>
      <c r="C49" s="1">
        <v>0.90609555189456303</v>
      </c>
      <c r="D49" s="1">
        <v>0.97690941385435104</v>
      </c>
      <c r="E49" s="1">
        <v>0.98141263940520396</v>
      </c>
      <c r="F49" s="1">
        <v>0.979556798716123</v>
      </c>
      <c r="G49" s="1">
        <v>0.94017094017094005</v>
      </c>
    </row>
    <row r="50" spans="1:7" x14ac:dyDescent="0.25">
      <c r="B50" s="1" t="s">
        <v>35</v>
      </c>
      <c r="C50" s="1">
        <v>0.93368237347294902</v>
      </c>
      <c r="D50" s="1">
        <v>0.95026642984014198</v>
      </c>
      <c r="E50" s="1">
        <v>0.98247477429633501</v>
      </c>
      <c r="F50" s="1">
        <v>0.96920127611270301</v>
      </c>
      <c r="G50" s="1">
        <v>0.94190140845070403</v>
      </c>
    </row>
    <row r="51" spans="1:7" x14ac:dyDescent="0.25">
      <c r="A51" s="1" t="s">
        <v>36</v>
      </c>
      <c r="C51" s="1">
        <v>0.92250922509225097</v>
      </c>
      <c r="D51" s="1">
        <v>0.88809946714031895</v>
      </c>
      <c r="E51" s="1">
        <v>0.97211895910780599</v>
      </c>
      <c r="F51" s="1">
        <v>0.93749338015148898</v>
      </c>
      <c r="G51" s="1">
        <v>0.90497737556561098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C8B1-87F8-4ADA-BA39-7FB7FB79209D}">
  <dimension ref="A1:AMJ52"/>
  <sheetViews>
    <sheetView zoomScale="60" zoomScaleNormal="60" workbookViewId="0">
      <selection activeCell="B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5.4109999982756502E-3</v>
      </c>
      <c r="C2" s="1">
        <v>1.5819000000192301E-3</v>
      </c>
      <c r="D2" s="1">
        <v>1.7008599999826401E-2</v>
      </c>
      <c r="E2" s="1">
        <v>0.220338899998751</v>
      </c>
      <c r="F2" s="1">
        <v>2.0804599997063598E-2</v>
      </c>
      <c r="G2" s="1">
        <v>7.1830000160844E-4</v>
      </c>
      <c r="H2" s="1">
        <v>0.41483159999915997</v>
      </c>
      <c r="I2" s="1">
        <v>5.9535199998208499E-2</v>
      </c>
      <c r="J2" s="1">
        <v>1.18935990000318</v>
      </c>
      <c r="K2" s="1">
        <v>1.33934000004956E-2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8.3312077000009594</v>
      </c>
      <c r="G3" s="1">
        <v>1.1940303999981501</v>
      </c>
      <c r="I3" s="1">
        <v>29.041366200002798</v>
      </c>
      <c r="K3" s="1">
        <v>164.321671500001</v>
      </c>
    </row>
    <row r="4" spans="1:31" x14ac:dyDescent="0.25">
      <c r="B4" s="1">
        <f t="shared" ref="B4:K4" si="0">SUM(B2,B3)</f>
        <v>5.4109999982756502E-3</v>
      </c>
      <c r="C4" s="1">
        <f t="shared" si="0"/>
        <v>1.5819000000192301E-3</v>
      </c>
      <c r="D4" s="1">
        <f t="shared" si="0"/>
        <v>1.7008599999826401E-2</v>
      </c>
      <c r="E4" s="1">
        <f t="shared" si="0"/>
        <v>8.5515465999997105</v>
      </c>
      <c r="F4" s="1">
        <f t="shared" si="0"/>
        <v>2.0804599997063598E-2</v>
      </c>
      <c r="G4" s="1">
        <f t="shared" si="0"/>
        <v>1.1947486999997585</v>
      </c>
      <c r="H4" s="1">
        <f t="shared" si="0"/>
        <v>0.41483159999915997</v>
      </c>
      <c r="I4" s="1">
        <f t="shared" si="0"/>
        <v>29.100901400001007</v>
      </c>
      <c r="J4" s="1">
        <f t="shared" si="0"/>
        <v>1.18935990000318</v>
      </c>
      <c r="K4" s="1">
        <f t="shared" si="0"/>
        <v>164.3350649000015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3612.4137152459998</v>
      </c>
      <c r="C7" s="1">
        <v>223.721861560999</v>
      </c>
      <c r="D7" s="1">
        <v>263</v>
      </c>
      <c r="E7" s="1">
        <v>246</v>
      </c>
      <c r="F7" s="1">
        <v>9</v>
      </c>
      <c r="G7" s="1">
        <v>2</v>
      </c>
      <c r="H7" s="1">
        <v>6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2.5916600017808301E-2</v>
      </c>
      <c r="D9" s="5"/>
    </row>
    <row r="10" spans="1:31" x14ac:dyDescent="0.25">
      <c r="A10" s="1" t="s">
        <v>17</v>
      </c>
      <c r="B10" s="1">
        <v>22.0844770999392</v>
      </c>
      <c r="C10" s="1">
        <v>0</v>
      </c>
      <c r="D10" s="1">
        <v>0.02</v>
      </c>
      <c r="E10" s="1">
        <v>0.01</v>
      </c>
    </row>
    <row r="11" spans="1:31" x14ac:dyDescent="0.25">
      <c r="A11" s="1" t="s">
        <v>18</v>
      </c>
      <c r="B11" s="1">
        <v>23.442585500073601</v>
      </c>
      <c r="C11" s="1">
        <v>0.02</v>
      </c>
      <c r="D11" s="1">
        <v>0.03</v>
      </c>
      <c r="E11" s="1">
        <v>0.02</v>
      </c>
    </row>
    <row r="12" spans="1:31" x14ac:dyDescent="0.25">
      <c r="A12" s="1" t="s">
        <v>19</v>
      </c>
      <c r="B12" s="1">
        <v>24.071844200021498</v>
      </c>
      <c r="C12" s="1">
        <v>0</v>
      </c>
      <c r="D12" s="1">
        <v>5.0000000000000001E-3</v>
      </c>
      <c r="E12" s="1">
        <v>0</v>
      </c>
    </row>
    <row r="13" spans="1:31" x14ac:dyDescent="0.25">
      <c r="A13" s="1" t="s">
        <v>20</v>
      </c>
      <c r="B13" s="1">
        <v>24.055778900044899</v>
      </c>
      <c r="C13" s="1">
        <v>0.02</v>
      </c>
      <c r="D13" s="1">
        <v>0.02</v>
      </c>
      <c r="E13" s="1">
        <v>0.02</v>
      </c>
    </row>
    <row r="14" spans="1:31" x14ac:dyDescent="0.25">
      <c r="A14" s="1" t="s">
        <v>21</v>
      </c>
      <c r="B14" s="1">
        <v>23.894646600005199</v>
      </c>
      <c r="C14" s="1">
        <v>0</v>
      </c>
      <c r="D14" s="1">
        <v>0.01</v>
      </c>
      <c r="E14" s="1">
        <v>0.02</v>
      </c>
    </row>
    <row r="15" spans="1:31" x14ac:dyDescent="0.25">
      <c r="A15" s="1" t="s">
        <v>148</v>
      </c>
      <c r="B15" s="1">
        <v>108.30458999995599</v>
      </c>
    </row>
    <row r="16" spans="1:31" x14ac:dyDescent="0.25">
      <c r="A16" s="1" t="s">
        <v>149</v>
      </c>
      <c r="B16" s="1">
        <v>101.249766700086</v>
      </c>
    </row>
    <row r="17" spans="1:5" x14ac:dyDescent="0.25">
      <c r="A17" s="1" t="s">
        <v>150</v>
      </c>
      <c r="B17" s="1">
        <v>112.236785299959</v>
      </c>
    </row>
    <row r="18" spans="1:5" x14ac:dyDescent="0.25">
      <c r="A18" s="1" t="s">
        <v>151</v>
      </c>
      <c r="B18" s="1">
        <v>100.494866000022</v>
      </c>
    </row>
    <row r="19" spans="1:5" x14ac:dyDescent="0.25">
      <c r="A19" s="1" t="s">
        <v>152</v>
      </c>
      <c r="B19" s="1">
        <v>106.159600699902</v>
      </c>
    </row>
    <row r="20" spans="1:5" x14ac:dyDescent="0.25">
      <c r="A20" s="1" t="s">
        <v>153</v>
      </c>
      <c r="B20" s="1">
        <v>107.041059899958</v>
      </c>
    </row>
    <row r="21" spans="1:5" x14ac:dyDescent="0.25">
      <c r="A21" s="1" t="s">
        <v>154</v>
      </c>
      <c r="B21" s="1">
        <v>113.238612200017</v>
      </c>
    </row>
    <row r="22" spans="1:5" x14ac:dyDescent="0.25">
      <c r="A22" s="1" t="s">
        <v>155</v>
      </c>
      <c r="B22" s="1">
        <v>101.482639500056</v>
      </c>
    </row>
    <row r="23" spans="1:5" x14ac:dyDescent="0.25">
      <c r="A23" s="1" t="s">
        <v>156</v>
      </c>
      <c r="B23" s="1">
        <v>107.87440209998699</v>
      </c>
    </row>
    <row r="24" spans="1:5" x14ac:dyDescent="0.25">
      <c r="A24" s="1" t="s">
        <v>157</v>
      </c>
      <c r="B24" s="1">
        <v>113.031746700056</v>
      </c>
    </row>
    <row r="25" spans="1:5" x14ac:dyDescent="0.25">
      <c r="A25" s="1" t="s">
        <v>22</v>
      </c>
      <c r="B25" s="1">
        <v>40.416088600002603</v>
      </c>
      <c r="C25" s="1">
        <v>0</v>
      </c>
      <c r="D25" s="1">
        <v>0</v>
      </c>
      <c r="E25" s="1">
        <v>0</v>
      </c>
    </row>
    <row r="26" spans="1:5" x14ac:dyDescent="0.25">
      <c r="A26" s="1" t="s">
        <v>37</v>
      </c>
      <c r="B26" s="1">
        <v>14.2797543000197</v>
      </c>
      <c r="C26" s="1">
        <v>0.02</v>
      </c>
      <c r="D26" s="1">
        <v>0.06</v>
      </c>
      <c r="E26" s="1">
        <v>0.03</v>
      </c>
    </row>
    <row r="27" spans="1:5" x14ac:dyDescent="0.25">
      <c r="A27" s="1" t="s">
        <v>38</v>
      </c>
      <c r="B27" s="1">
        <v>12.079070900043</v>
      </c>
      <c r="C27" s="1">
        <v>0</v>
      </c>
      <c r="D27" s="1">
        <v>0</v>
      </c>
      <c r="E27" s="1">
        <v>0</v>
      </c>
    </row>
    <row r="28" spans="1:5" x14ac:dyDescent="0.25">
      <c r="A28" s="1" t="s">
        <v>40</v>
      </c>
      <c r="B28" s="1">
        <v>9.9083142000017599</v>
      </c>
      <c r="C28" s="1">
        <v>0.81</v>
      </c>
      <c r="D28" s="1">
        <v>0.33</v>
      </c>
      <c r="E28" s="1">
        <v>0.75</v>
      </c>
    </row>
    <row r="29" spans="1:5" x14ac:dyDescent="0.25">
      <c r="A29" s="1" t="s">
        <v>39</v>
      </c>
      <c r="B29" s="1">
        <v>9.7536866000154898</v>
      </c>
      <c r="C29" s="1">
        <v>0</v>
      </c>
      <c r="D29" s="1">
        <v>0</v>
      </c>
      <c r="E29" s="1">
        <v>0</v>
      </c>
    </row>
    <row r="30" spans="1:5" x14ac:dyDescent="0.25">
      <c r="A30" s="1" t="s">
        <v>41</v>
      </c>
      <c r="B30" s="1">
        <v>94.644444499979699</v>
      </c>
      <c r="C30" s="1">
        <v>0.01</v>
      </c>
      <c r="D30" s="1">
        <v>0.03</v>
      </c>
      <c r="E30" s="1">
        <v>0.01</v>
      </c>
    </row>
    <row r="31" spans="1:5" x14ac:dyDescent="0.25">
      <c r="A31" s="1" t="s">
        <v>42</v>
      </c>
      <c r="B31" s="1">
        <v>108.22146339999701</v>
      </c>
      <c r="C31" s="1">
        <v>0.02</v>
      </c>
      <c r="D31" s="1">
        <v>0.22</v>
      </c>
      <c r="E31" s="1">
        <v>0.04</v>
      </c>
    </row>
    <row r="32" spans="1:5" x14ac:dyDescent="0.25">
      <c r="A32" s="1" t="s">
        <v>43</v>
      </c>
      <c r="B32" s="1">
        <v>114.869289499998</v>
      </c>
      <c r="C32" s="1">
        <v>0.01</v>
      </c>
      <c r="D32" s="1">
        <v>2.5000000000000001E-2</v>
      </c>
      <c r="E32" s="1">
        <v>0.01</v>
      </c>
    </row>
    <row r="33" spans="1:7" x14ac:dyDescent="0.25">
      <c r="A33" s="1" t="s">
        <v>44</v>
      </c>
      <c r="B33" s="1">
        <v>13.0509853999828</v>
      </c>
      <c r="C33" s="1">
        <v>0.08</v>
      </c>
      <c r="D33" s="1">
        <v>0.2</v>
      </c>
      <c r="E33" s="1">
        <v>0.06</v>
      </c>
    </row>
    <row r="34" spans="1:7" x14ac:dyDescent="0.25">
      <c r="A34" s="1" t="s">
        <v>45</v>
      </c>
      <c r="B34" s="1">
        <v>0.70346419996349097</v>
      </c>
    </row>
    <row r="35" spans="1:7" x14ac:dyDescent="0.25">
      <c r="C35" s="1">
        <f>SUM(C10:C33)</f>
        <v>0.9900000000000001</v>
      </c>
      <c r="D35" s="1">
        <f>SUM(D10:D33)</f>
        <v>0.95</v>
      </c>
      <c r="E35" s="1">
        <f>SUM(E10:E33)</f>
        <v>0.97</v>
      </c>
    </row>
    <row r="36" spans="1:7" x14ac:dyDescent="0.25">
      <c r="A36" s="2" t="s">
        <v>24</v>
      </c>
      <c r="C36" s="2" t="s">
        <v>25</v>
      </c>
      <c r="D36" s="2" t="s">
        <v>26</v>
      </c>
      <c r="E36" s="2" t="s">
        <v>27</v>
      </c>
      <c r="F36" s="2" t="s">
        <v>28</v>
      </c>
      <c r="G36" s="2" t="s">
        <v>29</v>
      </c>
    </row>
    <row r="37" spans="1:7" x14ac:dyDescent="0.25">
      <c r="A37" s="1" t="s">
        <v>30</v>
      </c>
      <c r="B37" s="1" t="s">
        <v>31</v>
      </c>
      <c r="C37" s="1">
        <v>0.89421487603305705</v>
      </c>
      <c r="D37" s="1">
        <v>0.42254621192397801</v>
      </c>
      <c r="E37" s="1">
        <v>0.629857164798034</v>
      </c>
      <c r="F37" s="1">
        <v>0.67531804978221299</v>
      </c>
      <c r="G37" s="1">
        <v>0.57390381895332299</v>
      </c>
    </row>
    <row r="38" spans="1:7" x14ac:dyDescent="0.25">
      <c r="B38" s="1" t="s">
        <v>32</v>
      </c>
      <c r="C38" s="1">
        <v>0.94003665881120702</v>
      </c>
      <c r="D38" s="1">
        <v>0.93465243426191003</v>
      </c>
      <c r="E38" s="1">
        <v>0.92627860543695195</v>
      </c>
      <c r="F38" s="1">
        <v>0.92444232199986898</v>
      </c>
      <c r="G38" s="1">
        <v>0.93733681462140905</v>
      </c>
    </row>
    <row r="39" spans="1:7" x14ac:dyDescent="0.25">
      <c r="B39" s="1" t="s">
        <v>33</v>
      </c>
      <c r="C39" s="1">
        <v>0.93039443155452395</v>
      </c>
      <c r="D39" s="1">
        <v>0.93959906274407701</v>
      </c>
      <c r="E39" s="1">
        <v>0.92289970818614597</v>
      </c>
      <c r="F39" s="1">
        <v>0.919237733619229</v>
      </c>
      <c r="G39" s="1">
        <v>0.93497409326424796</v>
      </c>
    </row>
    <row r="40" spans="1:7" x14ac:dyDescent="0.25">
      <c r="B40" s="1" t="s">
        <v>34</v>
      </c>
      <c r="C40" s="1">
        <v>0.95009193590753804</v>
      </c>
      <c r="D40" s="1">
        <v>0.94168185368393598</v>
      </c>
      <c r="E40" s="1">
        <v>0.936415297189371</v>
      </c>
      <c r="F40" s="1">
        <v>0.93526040249739895</v>
      </c>
      <c r="G40" s="1">
        <v>0.94586820083681999</v>
      </c>
    </row>
    <row r="41" spans="1:7" x14ac:dyDescent="0.25">
      <c r="B41" s="1" t="s">
        <v>35</v>
      </c>
      <c r="C41" s="1">
        <v>0.95055234087322404</v>
      </c>
      <c r="D41" s="1">
        <v>0.94090080708148904</v>
      </c>
      <c r="E41" s="1">
        <v>0.93626171095069799</v>
      </c>
      <c r="F41" s="1">
        <v>0.93524441103138101</v>
      </c>
      <c r="G41" s="1">
        <v>0.94570194949627095</v>
      </c>
    </row>
    <row r="42" spans="1:7" x14ac:dyDescent="0.25">
      <c r="A42" s="1" t="s">
        <v>158</v>
      </c>
      <c r="B42" s="1" t="s">
        <v>31</v>
      </c>
      <c r="C42" s="1">
        <v>0.697293980772413</v>
      </c>
      <c r="D42" s="1">
        <v>0.86188492580057197</v>
      </c>
      <c r="E42" s="1">
        <v>0.69638944607313602</v>
      </c>
      <c r="F42" s="1">
        <v>0.65874549320331599</v>
      </c>
      <c r="G42" s="1">
        <v>0.77089680125910098</v>
      </c>
    </row>
    <row r="43" spans="1:7" x14ac:dyDescent="0.25">
      <c r="B43" s="1" t="s">
        <v>32</v>
      </c>
      <c r="C43" s="1">
        <v>0.944393954298827</v>
      </c>
      <c r="D43" s="1">
        <v>0.94876334287945796</v>
      </c>
      <c r="E43" s="1">
        <v>0.93652214164480796</v>
      </c>
      <c r="F43" s="1">
        <v>0.93373773204578903</v>
      </c>
      <c r="G43" s="1">
        <v>0.94656919587667498</v>
      </c>
    </row>
    <row r="44" spans="1:7" x14ac:dyDescent="0.25">
      <c r="B44" s="1" t="s">
        <v>33</v>
      </c>
      <c r="C44" s="1">
        <v>0.95741290208964802</v>
      </c>
      <c r="D44" s="1">
        <v>0.95193959906274395</v>
      </c>
      <c r="E44" s="1">
        <v>0.94632001234377405</v>
      </c>
      <c r="F44" s="1">
        <v>0.94504176922834104</v>
      </c>
      <c r="G44" s="1">
        <v>0.95458532633566096</v>
      </c>
    </row>
    <row r="45" spans="1:7" x14ac:dyDescent="0.25">
      <c r="B45" s="1" t="s">
        <v>34</v>
      </c>
      <c r="C45" s="1">
        <v>0.97729310143743797</v>
      </c>
      <c r="D45" s="1">
        <v>0.976724811247071</v>
      </c>
      <c r="E45" s="1">
        <v>0.97275111865452801</v>
      </c>
      <c r="F45" s="1">
        <v>0.97184725410838302</v>
      </c>
      <c r="G45" s="1">
        <v>0.97700549100877099</v>
      </c>
    </row>
    <row r="46" spans="1:7" x14ac:dyDescent="0.25">
      <c r="B46" s="1" t="s">
        <v>35</v>
      </c>
      <c r="C46" s="1">
        <v>0.98495849711362904</v>
      </c>
      <c r="D46" s="1">
        <v>0.98336370736787204</v>
      </c>
      <c r="E46" s="1">
        <v>0.98123746335441997</v>
      </c>
      <c r="F46" s="1">
        <v>0.980753823380906</v>
      </c>
      <c r="G46" s="1">
        <v>0.98415854647841905</v>
      </c>
    </row>
    <row r="47" spans="1:7" x14ac:dyDescent="0.25">
      <c r="A47" s="1" t="s">
        <v>159</v>
      </c>
      <c r="B47" s="1" t="s">
        <v>31</v>
      </c>
      <c r="C47" s="1">
        <v>0.95640636846095495</v>
      </c>
      <c r="D47" s="1">
        <v>0.65686019265816198</v>
      </c>
      <c r="E47" s="1">
        <v>0.77991091998156903</v>
      </c>
      <c r="F47" s="1">
        <v>0.80689451580473603</v>
      </c>
      <c r="G47" s="1">
        <v>0.77882389257601403</v>
      </c>
    </row>
    <row r="48" spans="1:7" x14ac:dyDescent="0.25">
      <c r="B48" s="1" t="s">
        <v>32</v>
      </c>
      <c r="C48" s="1">
        <v>0.98192771084337305</v>
      </c>
      <c r="D48" s="1">
        <v>0.97604790419161602</v>
      </c>
      <c r="E48" s="1">
        <v>0.97527261557364398</v>
      </c>
      <c r="F48" s="1">
        <v>0.97510260378120095</v>
      </c>
      <c r="G48" s="1">
        <v>0.97897897897897901</v>
      </c>
    </row>
    <row r="49" spans="1:7" x14ac:dyDescent="0.25">
      <c r="B49" s="1" t="s">
        <v>33</v>
      </c>
      <c r="C49" s="1">
        <v>0.95559594910412804</v>
      </c>
      <c r="D49" s="1">
        <v>0.95808383233532901</v>
      </c>
      <c r="E49" s="1">
        <v>0.94900936876055897</v>
      </c>
      <c r="F49" s="1">
        <v>0.94701944425755202</v>
      </c>
      <c r="G49" s="1">
        <v>0.95683827353094097</v>
      </c>
    </row>
    <row r="50" spans="1:7" x14ac:dyDescent="0.25">
      <c r="B50" s="1" t="s">
        <v>34</v>
      </c>
      <c r="C50" s="1">
        <v>0.98080912863070502</v>
      </c>
      <c r="D50" s="1">
        <v>0.98463941681853595</v>
      </c>
      <c r="E50" s="1">
        <v>0.97957303025648901</v>
      </c>
      <c r="F50" s="1">
        <v>0.97846203050664604</v>
      </c>
      <c r="G50" s="1">
        <v>0.98272054047031299</v>
      </c>
    </row>
    <row r="51" spans="1:7" x14ac:dyDescent="0.25">
      <c r="B51" s="1" t="s">
        <v>35</v>
      </c>
      <c r="C51" s="1">
        <v>0.98513689700130302</v>
      </c>
      <c r="D51" s="1">
        <v>0.98359802134860697</v>
      </c>
      <c r="E51" s="1">
        <v>0.98156965135923802</v>
      </c>
      <c r="F51" s="1">
        <v>0.98112485337093203</v>
      </c>
      <c r="G51" s="1">
        <v>0.98436685773840504</v>
      </c>
    </row>
    <row r="52" spans="1:7" x14ac:dyDescent="0.25">
      <c r="A52" s="1" t="s">
        <v>36</v>
      </c>
      <c r="C52" s="1">
        <v>0.949363867684478</v>
      </c>
      <c r="D52" s="1">
        <v>0.93415122684025997</v>
      </c>
      <c r="E52" s="1">
        <v>0.93067226890756305</v>
      </c>
      <c r="F52" s="1">
        <v>0.92980969581713302</v>
      </c>
      <c r="G52" s="1">
        <v>0.94169611307420498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6B9C-6345-477D-B963-3FDFB3BD1DE6}">
  <dimension ref="A1:AMJ52"/>
  <sheetViews>
    <sheetView zoomScale="60" zoomScaleNormal="60" workbookViewId="0">
      <selection activeCell="B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2.5983999985328401E-3</v>
      </c>
      <c r="C2" s="1">
        <v>2.5309999909950399E-4</v>
      </c>
      <c r="D2" s="1">
        <v>4.1851999994832996E-3</v>
      </c>
      <c r="E2" s="1">
        <v>3.3670000000711298E-2</v>
      </c>
      <c r="F2" s="1">
        <v>2.8195000013511102E-3</v>
      </c>
      <c r="G2" s="1">
        <v>2.29900000704219E-4</v>
      </c>
      <c r="H2" s="1">
        <v>1.8817500000295601E-2</v>
      </c>
      <c r="I2" s="1">
        <v>7.9116999986581504E-3</v>
      </c>
      <c r="J2" s="1">
        <v>9.9516000009316399E-3</v>
      </c>
      <c r="K2" s="1">
        <v>5.3449999904842105E-4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1.38170230000105</v>
      </c>
      <c r="G3" s="1">
        <v>0.29776340000171297</v>
      </c>
      <c r="I3" s="1">
        <v>16.994653900001101</v>
      </c>
      <c r="K3" s="1">
        <v>10.853927600001001</v>
      </c>
    </row>
    <row r="4" spans="1:31" x14ac:dyDescent="0.25">
      <c r="B4" s="1">
        <f>SUM(B2,B3)</f>
        <v>2.5983999985328401E-3</v>
      </c>
      <c r="C4" s="1">
        <f t="shared" ref="C4:K4" si="0">SUM(C2,C3)</f>
        <v>2.5309999909950399E-4</v>
      </c>
      <c r="D4" s="1">
        <f t="shared" si="0"/>
        <v>4.1851999994832996E-3</v>
      </c>
      <c r="E4" s="1">
        <f t="shared" si="0"/>
        <v>1.4153723000017613</v>
      </c>
      <c r="F4" s="1">
        <f t="shared" si="0"/>
        <v>2.8195000013511102E-3</v>
      </c>
      <c r="G4" s="1">
        <f t="shared" si="0"/>
        <v>0.29799330000241719</v>
      </c>
      <c r="H4" s="1">
        <f t="shared" si="0"/>
        <v>1.8817500000295601E-2</v>
      </c>
      <c r="I4" s="1">
        <f t="shared" si="0"/>
        <v>17.002565599999759</v>
      </c>
      <c r="J4" s="1">
        <f t="shared" si="0"/>
        <v>9.9516000009316399E-3</v>
      </c>
      <c r="K4" s="1">
        <f t="shared" si="0"/>
        <v>10.854462100000049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3604.2104161519901</v>
      </c>
      <c r="C7" s="1">
        <v>1.5531598030001901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5.0862299976870397E-2</v>
      </c>
      <c r="D9" s="5"/>
    </row>
    <row r="10" spans="1:31" x14ac:dyDescent="0.25">
      <c r="A10" s="1" t="s">
        <v>17</v>
      </c>
      <c r="B10" s="1">
        <v>3.0225062000099499</v>
      </c>
      <c r="C10" s="1">
        <v>0</v>
      </c>
      <c r="D10" s="1">
        <v>0.01</v>
      </c>
      <c r="E10" s="1">
        <v>0</v>
      </c>
    </row>
    <row r="11" spans="1:31" x14ac:dyDescent="0.25">
      <c r="A11" s="1" t="s">
        <v>18</v>
      </c>
      <c r="B11" s="1">
        <v>2.3627283000387198</v>
      </c>
      <c r="C11" s="1">
        <v>0</v>
      </c>
      <c r="D11" s="1">
        <v>0.02</v>
      </c>
      <c r="E11" s="1">
        <v>0.01</v>
      </c>
    </row>
    <row r="12" spans="1:31" x14ac:dyDescent="0.25">
      <c r="A12" s="1" t="s">
        <v>19</v>
      </c>
      <c r="B12" s="1">
        <v>1.9807713999180101</v>
      </c>
      <c r="C12" s="1">
        <v>0</v>
      </c>
      <c r="D12" s="1">
        <v>0</v>
      </c>
      <c r="E12" s="1">
        <v>0</v>
      </c>
    </row>
    <row r="13" spans="1:31" x14ac:dyDescent="0.25">
      <c r="A13" s="1" t="s">
        <v>20</v>
      </c>
      <c r="B13" s="1">
        <v>1.9057962000369999</v>
      </c>
      <c r="C13" s="1">
        <v>0</v>
      </c>
      <c r="D13" s="1">
        <v>0.05</v>
      </c>
      <c r="E13" s="1">
        <v>0</v>
      </c>
    </row>
    <row r="14" spans="1:31" x14ac:dyDescent="0.25">
      <c r="A14" s="1" t="s">
        <v>21</v>
      </c>
      <c r="B14" s="1">
        <v>2.9545938000082899</v>
      </c>
      <c r="C14" s="1">
        <v>0</v>
      </c>
      <c r="D14" s="1">
        <v>0.01</v>
      </c>
      <c r="E14" s="1">
        <v>0</v>
      </c>
    </row>
    <row r="15" spans="1:31" x14ac:dyDescent="0.25">
      <c r="A15" s="1" t="s">
        <v>148</v>
      </c>
      <c r="B15" s="1">
        <v>6.5460889000678399</v>
      </c>
    </row>
    <row r="16" spans="1:31" x14ac:dyDescent="0.25">
      <c r="A16" s="1" t="s">
        <v>149</v>
      </c>
      <c r="B16" s="1">
        <v>6.5467573999194402</v>
      </c>
    </row>
    <row r="17" spans="1:5" x14ac:dyDescent="0.25">
      <c r="A17" s="1" t="s">
        <v>150</v>
      </c>
      <c r="B17" s="1">
        <v>6.5109777000034201</v>
      </c>
    </row>
    <row r="18" spans="1:5" x14ac:dyDescent="0.25">
      <c r="A18" s="1" t="s">
        <v>151</v>
      </c>
      <c r="B18" s="1">
        <v>6.3910400000168002</v>
      </c>
    </row>
    <row r="19" spans="1:5" x14ac:dyDescent="0.25">
      <c r="A19" s="1" t="s">
        <v>152</v>
      </c>
      <c r="B19" s="1">
        <v>6.2589601000072399</v>
      </c>
    </row>
    <row r="20" spans="1:5" x14ac:dyDescent="0.25">
      <c r="A20" s="1" t="s">
        <v>153</v>
      </c>
      <c r="B20" s="1">
        <v>6.5556239000288699</v>
      </c>
    </row>
    <row r="21" spans="1:5" x14ac:dyDescent="0.25">
      <c r="A21" s="1" t="s">
        <v>154</v>
      </c>
      <c r="B21" s="1">
        <v>6.5857615999411703</v>
      </c>
    </row>
    <row r="22" spans="1:5" x14ac:dyDescent="0.25">
      <c r="A22" s="1" t="s">
        <v>155</v>
      </c>
      <c r="B22" s="1">
        <v>6.7903230999363497</v>
      </c>
    </row>
    <row r="23" spans="1:5" x14ac:dyDescent="0.25">
      <c r="A23" s="1" t="s">
        <v>156</v>
      </c>
      <c r="B23" s="1">
        <v>6.3450454000849197</v>
      </c>
    </row>
    <row r="24" spans="1:5" x14ac:dyDescent="0.25">
      <c r="A24" s="1" t="s">
        <v>157</v>
      </c>
      <c r="B24" s="1">
        <v>6.15809699997771</v>
      </c>
    </row>
    <row r="25" spans="1:5" x14ac:dyDescent="0.25">
      <c r="A25" s="1" t="s">
        <v>37</v>
      </c>
      <c r="B25" s="1">
        <v>1.93626480002421</v>
      </c>
      <c r="C25" s="1">
        <v>0</v>
      </c>
      <c r="D25" s="1">
        <v>0.06</v>
      </c>
      <c r="E25" s="1">
        <v>0.01</v>
      </c>
    </row>
    <row r="26" spans="1:5" x14ac:dyDescent="0.25">
      <c r="A26" s="1" t="s">
        <v>38</v>
      </c>
      <c r="B26" s="1">
        <v>0.92508039996027902</v>
      </c>
      <c r="C26" s="1">
        <v>0</v>
      </c>
      <c r="D26" s="1">
        <v>0</v>
      </c>
      <c r="E26" s="1">
        <v>0</v>
      </c>
    </row>
    <row r="27" spans="1:5" x14ac:dyDescent="0.25">
      <c r="A27" s="1" t="s">
        <v>40</v>
      </c>
      <c r="B27" s="1">
        <v>1.46132679999573</v>
      </c>
      <c r="C27" s="1">
        <v>0</v>
      </c>
      <c r="D27" s="1">
        <v>0.05</v>
      </c>
      <c r="E27" s="1">
        <v>0</v>
      </c>
    </row>
    <row r="28" spans="1:5" x14ac:dyDescent="0.25">
      <c r="A28" s="1" t="s">
        <v>39</v>
      </c>
      <c r="B28" s="1">
        <v>1.27065029996447</v>
      </c>
      <c r="C28" s="1">
        <v>0</v>
      </c>
      <c r="D28" s="1">
        <v>0.04</v>
      </c>
      <c r="E28" s="1">
        <v>0</v>
      </c>
    </row>
    <row r="29" spans="1:5" x14ac:dyDescent="0.25">
      <c r="A29" s="1" t="s">
        <v>41</v>
      </c>
      <c r="B29" s="1">
        <v>8.9618705000029806</v>
      </c>
      <c r="C29" s="1">
        <v>0</v>
      </c>
      <c r="D29" s="1">
        <v>0.05</v>
      </c>
      <c r="E29" s="1">
        <v>0</v>
      </c>
    </row>
    <row r="30" spans="1:5" x14ac:dyDescent="0.25">
      <c r="A30" s="1" t="s">
        <v>42</v>
      </c>
      <c r="B30" s="1">
        <v>8.0500640000100194</v>
      </c>
      <c r="C30" s="1">
        <v>0.5</v>
      </c>
      <c r="D30" s="1">
        <v>0.22</v>
      </c>
      <c r="E30" s="1">
        <v>0.27</v>
      </c>
    </row>
    <row r="31" spans="1:5" x14ac:dyDescent="0.25">
      <c r="A31" s="1" t="s">
        <v>43</v>
      </c>
      <c r="B31" s="1">
        <v>8.5961313999723608</v>
      </c>
      <c r="C31" s="1">
        <v>0</v>
      </c>
      <c r="D31" s="1">
        <v>2.5000000000000001E-2</v>
      </c>
      <c r="E31" s="1">
        <v>0</v>
      </c>
    </row>
    <row r="32" spans="1:5" x14ac:dyDescent="0.25">
      <c r="A32" s="1" t="s">
        <v>44</v>
      </c>
      <c r="B32" s="1">
        <v>1.25061049999203</v>
      </c>
      <c r="C32" s="1">
        <v>0.5</v>
      </c>
      <c r="D32" s="1">
        <v>0.27</v>
      </c>
      <c r="E32" s="1">
        <v>0.65</v>
      </c>
    </row>
    <row r="33" spans="1:7" x14ac:dyDescent="0.25">
      <c r="A33" s="1" t="s">
        <v>45</v>
      </c>
      <c r="B33" s="1">
        <v>7.9773099976591696E-2</v>
      </c>
    </row>
    <row r="34" spans="1:7" x14ac:dyDescent="0.25">
      <c r="C34" s="1">
        <f>SUM(C10:C32)</f>
        <v>1</v>
      </c>
      <c r="D34" s="1">
        <f>SUM(D10:D32)</f>
        <v>0.80500000000000005</v>
      </c>
      <c r="E34" s="1">
        <f>SUM(E10:E32)</f>
        <v>0.94000000000000006</v>
      </c>
    </row>
    <row r="36" spans="1:7" x14ac:dyDescent="0.25">
      <c r="A36" s="2" t="s">
        <v>24</v>
      </c>
      <c r="C36" s="2" t="s">
        <v>25</v>
      </c>
      <c r="D36" s="2" t="s">
        <v>26</v>
      </c>
      <c r="E36" s="2" t="s">
        <v>27</v>
      </c>
      <c r="F36" s="2" t="s">
        <v>28</v>
      </c>
      <c r="G36" s="2" t="s">
        <v>29</v>
      </c>
    </row>
    <row r="37" spans="1:7" x14ac:dyDescent="0.25">
      <c r="A37" s="1" t="s">
        <v>30</v>
      </c>
      <c r="B37" s="1" t="s">
        <v>31</v>
      </c>
      <c r="C37" s="1">
        <v>0.73684210526315697</v>
      </c>
      <c r="D37" s="1">
        <v>0.62686567164179097</v>
      </c>
      <c r="E37" s="1">
        <v>0.94152046783625698</v>
      </c>
      <c r="F37" s="1">
        <v>0.801277244248772</v>
      </c>
      <c r="G37" s="1">
        <v>0.67741935483870896</v>
      </c>
    </row>
    <row r="38" spans="1:7" x14ac:dyDescent="0.25">
      <c r="B38" s="1" t="s">
        <v>32</v>
      </c>
      <c r="C38" s="1">
        <v>0.48888888888888798</v>
      </c>
      <c r="D38" s="1">
        <v>0.98507462686567104</v>
      </c>
      <c r="E38" s="1">
        <v>0.89766081871345005</v>
      </c>
      <c r="F38" s="1">
        <v>0.936621592201069</v>
      </c>
      <c r="G38" s="1">
        <v>0.65346534653465305</v>
      </c>
    </row>
    <row r="39" spans="1:7" x14ac:dyDescent="0.25">
      <c r="B39" s="1" t="s">
        <v>33</v>
      </c>
      <c r="C39" s="1">
        <v>0.54166666666666596</v>
      </c>
      <c r="D39" s="1">
        <v>0.97014925373134298</v>
      </c>
      <c r="E39" s="1">
        <v>0.91666666666666596</v>
      </c>
      <c r="F39" s="1">
        <v>0.940504124434553</v>
      </c>
      <c r="G39" s="1">
        <v>0.69518716577540096</v>
      </c>
    </row>
    <row r="40" spans="1:7" x14ac:dyDescent="0.25">
      <c r="B40" s="1" t="s">
        <v>34</v>
      </c>
      <c r="C40" s="1">
        <v>0.54166666666666596</v>
      </c>
      <c r="D40" s="1">
        <v>0.97014925373134298</v>
      </c>
      <c r="E40" s="1">
        <v>0.91666666666666596</v>
      </c>
      <c r="F40" s="1">
        <v>0.940504124434553</v>
      </c>
      <c r="G40" s="1">
        <v>0.69518716577540096</v>
      </c>
    </row>
    <row r="41" spans="1:7" x14ac:dyDescent="0.25">
      <c r="B41" s="1" t="s">
        <v>35</v>
      </c>
      <c r="C41" s="1">
        <v>0.53781512605042003</v>
      </c>
      <c r="D41" s="1">
        <v>0.95522388059701402</v>
      </c>
      <c r="E41" s="1">
        <v>0.91520467836257302</v>
      </c>
      <c r="F41" s="1">
        <v>0.93304143786738902</v>
      </c>
      <c r="G41" s="1">
        <v>0.68817204301075197</v>
      </c>
    </row>
    <row r="42" spans="1:7" x14ac:dyDescent="0.25">
      <c r="A42" s="1" t="s">
        <v>158</v>
      </c>
      <c r="B42" s="1" t="s">
        <v>31</v>
      </c>
      <c r="C42" s="1">
        <v>0.76104063865656402</v>
      </c>
      <c r="D42" s="1">
        <v>0.32985074626865601</v>
      </c>
      <c r="E42" s="1">
        <v>0.92426900584795302</v>
      </c>
      <c r="F42" s="1">
        <v>0.65933380101115102</v>
      </c>
      <c r="G42" s="1">
        <v>0.45823744271723399</v>
      </c>
    </row>
    <row r="43" spans="1:7" x14ac:dyDescent="0.25">
      <c r="B43" s="1" t="s">
        <v>32</v>
      </c>
      <c r="C43" s="1">
        <v>0.98353280901129803</v>
      </c>
      <c r="D43" s="1">
        <v>0.97164179104477599</v>
      </c>
      <c r="E43" s="1">
        <v>0.99561403508771895</v>
      </c>
      <c r="F43" s="1">
        <v>0.98492948547376502</v>
      </c>
      <c r="G43" s="1">
        <v>0.97742913628223904</v>
      </c>
    </row>
    <row r="44" spans="1:7" x14ac:dyDescent="0.25">
      <c r="B44" s="1" t="s">
        <v>33</v>
      </c>
      <c r="C44" s="1">
        <v>0.98481043529215395</v>
      </c>
      <c r="D44" s="1">
        <v>0.95223880597014898</v>
      </c>
      <c r="E44" s="1">
        <v>0.993859649122807</v>
      </c>
      <c r="F44" s="1">
        <v>0.97530903021359905</v>
      </c>
      <c r="G44" s="1">
        <v>0.96800174639773795</v>
      </c>
    </row>
    <row r="45" spans="1:7" x14ac:dyDescent="0.25">
      <c r="B45" s="1" t="s">
        <v>34</v>
      </c>
      <c r="C45" s="1">
        <v>0.995588235294117</v>
      </c>
      <c r="D45" s="1">
        <v>0.98656716417910395</v>
      </c>
      <c r="E45" s="1">
        <v>0.99824561403508705</v>
      </c>
      <c r="F45" s="1">
        <v>0.99304047025810904</v>
      </c>
      <c r="G45" s="1">
        <v>0.990976170088263</v>
      </c>
    </row>
    <row r="46" spans="1:7" x14ac:dyDescent="0.25">
      <c r="B46" s="1" t="s">
        <v>35</v>
      </c>
      <c r="C46" s="1">
        <v>0.99114409688570104</v>
      </c>
      <c r="D46" s="1">
        <v>0.97611940298507405</v>
      </c>
      <c r="E46" s="1">
        <v>0.99678362573099399</v>
      </c>
      <c r="F46" s="1">
        <v>0.98757347782965199</v>
      </c>
      <c r="G46" s="1">
        <v>0.98342110990911802</v>
      </c>
    </row>
    <row r="47" spans="1:7" x14ac:dyDescent="0.25">
      <c r="A47" s="1" t="s">
        <v>159</v>
      </c>
      <c r="B47" s="1" t="s">
        <v>31</v>
      </c>
      <c r="C47" s="1">
        <v>1</v>
      </c>
      <c r="D47" s="1">
        <v>0.95522388059701402</v>
      </c>
      <c r="E47" s="1">
        <v>0.99561403508771895</v>
      </c>
      <c r="F47" s="1">
        <v>0.97761194029850695</v>
      </c>
      <c r="G47" s="1">
        <v>0.977099236641221</v>
      </c>
    </row>
    <row r="48" spans="1:7" x14ac:dyDescent="0.25">
      <c r="B48" s="1" t="s">
        <v>32</v>
      </c>
      <c r="C48" s="1">
        <v>1</v>
      </c>
      <c r="D48" s="1">
        <v>0.97014925373134298</v>
      </c>
      <c r="E48" s="1">
        <v>0.99707602339181201</v>
      </c>
      <c r="F48" s="1">
        <v>0.98507462686567104</v>
      </c>
      <c r="G48" s="1">
        <v>0.98484848484848397</v>
      </c>
    </row>
    <row r="49" spans="1:7" x14ac:dyDescent="0.25">
      <c r="B49" s="1" t="s">
        <v>33</v>
      </c>
      <c r="C49" s="1">
        <v>0.95652173913043403</v>
      </c>
      <c r="D49" s="1">
        <v>0.98507462686567104</v>
      </c>
      <c r="E49" s="1">
        <v>0.99415204678362501</v>
      </c>
      <c r="F49" s="1">
        <v>0.99010619511841103</v>
      </c>
      <c r="G49" s="1">
        <v>0.97058823529411697</v>
      </c>
    </row>
    <row r="50" spans="1:7" x14ac:dyDescent="0.25">
      <c r="B50" s="1" t="s">
        <v>34</v>
      </c>
      <c r="C50" s="1">
        <v>1</v>
      </c>
      <c r="D50" s="1">
        <v>0.95522388059701402</v>
      </c>
      <c r="E50" s="1">
        <v>0.99561403508771895</v>
      </c>
      <c r="F50" s="1">
        <v>0.97761194029850695</v>
      </c>
      <c r="G50" s="1">
        <v>0.977099236641221</v>
      </c>
    </row>
    <row r="51" spans="1:7" x14ac:dyDescent="0.25">
      <c r="B51" s="1" t="s">
        <v>35</v>
      </c>
      <c r="C51" s="1">
        <v>1</v>
      </c>
      <c r="D51" s="1">
        <v>0.98507462686567104</v>
      </c>
      <c r="E51" s="1">
        <v>0.99853801169590595</v>
      </c>
      <c r="F51" s="1">
        <v>0.99253731343283502</v>
      </c>
      <c r="G51" s="1">
        <v>0.99248120300751796</v>
      </c>
    </row>
    <row r="52" spans="1:7" x14ac:dyDescent="0.25">
      <c r="A52" s="1" t="s">
        <v>36</v>
      </c>
      <c r="C52" s="1">
        <v>0.93617021276595702</v>
      </c>
      <c r="D52" s="1">
        <v>0.65671641791044699</v>
      </c>
      <c r="E52" s="1">
        <v>0.96198830409356695</v>
      </c>
      <c r="F52" s="1">
        <v>0.82592709064079906</v>
      </c>
      <c r="G52" s="1">
        <v>0.77192982456140302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BEBB-B062-4A82-88B6-9E509D2755EE}">
  <dimension ref="A1:AMJ42"/>
  <sheetViews>
    <sheetView zoomScale="60" zoomScaleNormal="60" workbookViewId="0">
      <selection activeCell="K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1.0565100001258499E-2</v>
      </c>
      <c r="C2" s="1">
        <v>2.0787000030395501E-3</v>
      </c>
      <c r="D2" s="1">
        <v>7.7409599998645703E-2</v>
      </c>
      <c r="E2" s="1">
        <v>0.25207990000126301</v>
      </c>
      <c r="F2" s="1">
        <v>5.5652499999268898E-2</v>
      </c>
      <c r="G2" s="1">
        <v>8.4019999849260698E-4</v>
      </c>
      <c r="H2" s="1">
        <v>2.9112600001099002E-2</v>
      </c>
      <c r="I2" s="1">
        <v>5.8482999993429898E-3</v>
      </c>
      <c r="J2" s="1">
        <v>0.232135800000833</v>
      </c>
      <c r="K2" s="1">
        <v>2.2571000008611E-3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11.479318699999499</v>
      </c>
      <c r="G3" s="1">
        <v>0.86489620000065703</v>
      </c>
      <c r="I3" s="1">
        <v>14.183164200003301</v>
      </c>
      <c r="K3" s="1">
        <v>0.757774500001687</v>
      </c>
    </row>
    <row r="4" spans="1:31" x14ac:dyDescent="0.25">
      <c r="B4" s="1">
        <f>SUM(B2,B3)</f>
        <v>1.0565100001258499E-2</v>
      </c>
      <c r="C4" s="1">
        <f t="shared" ref="C4:K4" si="0">SUM(C2,C3)</f>
        <v>2.0787000030395501E-3</v>
      </c>
      <c r="D4" s="1">
        <f t="shared" si="0"/>
        <v>7.7409599998645703E-2</v>
      </c>
      <c r="E4" s="1">
        <f t="shared" si="0"/>
        <v>11.731398600000762</v>
      </c>
      <c r="F4" s="1">
        <f t="shared" si="0"/>
        <v>5.5652499999268898E-2</v>
      </c>
      <c r="G4" s="1">
        <f t="shared" si="0"/>
        <v>0.86573639999914964</v>
      </c>
      <c r="H4" s="1">
        <f t="shared" si="0"/>
        <v>2.9112600001099002E-2</v>
      </c>
      <c r="I4" s="1">
        <f t="shared" si="0"/>
        <v>14.189012500002644</v>
      </c>
      <c r="J4" s="1">
        <f t="shared" si="0"/>
        <v>0.232135800000833</v>
      </c>
      <c r="K4" s="1">
        <f t="shared" si="0"/>
        <v>0.7600316000025481</v>
      </c>
    </row>
    <row r="6" spans="1:31" x14ac:dyDescent="0.25">
      <c r="A6" s="1" t="s">
        <v>47</v>
      </c>
      <c r="D6" s="1">
        <v>1</v>
      </c>
      <c r="E6" s="1">
        <v>1</v>
      </c>
      <c r="F6" s="1">
        <v>27</v>
      </c>
      <c r="G6" s="1">
        <v>27</v>
      </c>
      <c r="H6" s="1">
        <v>46</v>
      </c>
      <c r="I6" s="1">
        <v>46</v>
      </c>
      <c r="J6" s="1">
        <v>2</v>
      </c>
      <c r="K6" s="1">
        <v>2</v>
      </c>
    </row>
    <row r="7" spans="1:31" x14ac:dyDescent="0.25">
      <c r="A7" s="2" t="s">
        <v>12</v>
      </c>
      <c r="B7" s="5" t="s">
        <v>13</v>
      </c>
      <c r="C7" s="5" t="s">
        <v>14</v>
      </c>
      <c r="D7" s="5" t="s">
        <v>49</v>
      </c>
      <c r="E7" s="5" t="s">
        <v>48</v>
      </c>
      <c r="F7" s="5" t="s">
        <v>50</v>
      </c>
      <c r="G7" s="5" t="s">
        <v>52</v>
      </c>
      <c r="H7" s="5" t="s">
        <v>51</v>
      </c>
    </row>
    <row r="8" spans="1:31" x14ac:dyDescent="0.25">
      <c r="B8" s="1">
        <v>3602.1758237449999</v>
      </c>
      <c r="C8" s="1">
        <v>156.03145610998999</v>
      </c>
      <c r="D8" s="1">
        <v>255</v>
      </c>
      <c r="E8" s="1">
        <v>246</v>
      </c>
      <c r="F8" s="1">
        <v>1</v>
      </c>
      <c r="G8" s="1">
        <v>3</v>
      </c>
      <c r="H8" s="1">
        <v>5</v>
      </c>
    </row>
    <row r="9" spans="1:31" x14ac:dyDescent="0.25">
      <c r="A9" s="2" t="s">
        <v>15</v>
      </c>
      <c r="B9" s="2"/>
      <c r="C9" s="2" t="s">
        <v>105</v>
      </c>
      <c r="D9" s="2" t="s">
        <v>106</v>
      </c>
      <c r="E9" s="2" t="s">
        <v>107</v>
      </c>
    </row>
    <row r="10" spans="1:31" x14ac:dyDescent="0.25">
      <c r="A10" s="1" t="s">
        <v>16</v>
      </c>
      <c r="B10" s="1">
        <v>0.40553190000355199</v>
      </c>
    </row>
    <row r="11" spans="1:31" x14ac:dyDescent="0.25">
      <c r="A11" s="12" t="s">
        <v>17</v>
      </c>
      <c r="B11" s="1">
        <v>19.387936099897999</v>
      </c>
    </row>
    <row r="12" spans="1:31" x14ac:dyDescent="0.25">
      <c r="A12" s="1" t="s">
        <v>18</v>
      </c>
      <c r="B12" s="1">
        <v>18.461174200056099</v>
      </c>
      <c r="C12" s="1">
        <v>0</v>
      </c>
      <c r="D12" s="1">
        <v>0</v>
      </c>
      <c r="E12" s="1">
        <v>0</v>
      </c>
    </row>
    <row r="13" spans="1:31" x14ac:dyDescent="0.25">
      <c r="A13" s="1" t="s">
        <v>19</v>
      </c>
      <c r="B13" s="1">
        <v>22.930091899935999</v>
      </c>
      <c r="C13" s="1">
        <v>0</v>
      </c>
      <c r="D13" s="1">
        <v>0</v>
      </c>
      <c r="E13" s="1">
        <v>0</v>
      </c>
    </row>
    <row r="14" spans="1:31" x14ac:dyDescent="0.25">
      <c r="A14" s="1" t="s">
        <v>20</v>
      </c>
      <c r="B14" s="1">
        <v>23.675338699948</v>
      </c>
      <c r="C14" s="1">
        <v>0</v>
      </c>
      <c r="D14" s="1">
        <v>0</v>
      </c>
      <c r="E14" s="1">
        <v>0</v>
      </c>
    </row>
    <row r="15" spans="1:31" x14ac:dyDescent="0.25">
      <c r="A15" s="1" t="s">
        <v>21</v>
      </c>
      <c r="B15" s="1">
        <v>20.4968143999576</v>
      </c>
      <c r="C15" s="1">
        <v>0</v>
      </c>
      <c r="D15" s="1">
        <v>0</v>
      </c>
      <c r="E15" s="1">
        <v>0</v>
      </c>
    </row>
    <row r="16" spans="1:31" x14ac:dyDescent="0.25">
      <c r="A16" s="1" t="s">
        <v>53</v>
      </c>
      <c r="B16" s="1">
        <v>15.462941500009</v>
      </c>
      <c r="C16" s="1">
        <v>0</v>
      </c>
      <c r="D16" s="1">
        <v>0.02</v>
      </c>
      <c r="E16" s="1">
        <v>0.01</v>
      </c>
    </row>
    <row r="17" spans="1:7" x14ac:dyDescent="0.25">
      <c r="A17" s="1" t="s">
        <v>54</v>
      </c>
      <c r="B17" s="1">
        <v>16.107427299953901</v>
      </c>
      <c r="C17" s="1">
        <v>0</v>
      </c>
      <c r="D17" s="1">
        <v>0</v>
      </c>
      <c r="E17" s="1">
        <v>0</v>
      </c>
    </row>
    <row r="18" spans="1:7" x14ac:dyDescent="0.25">
      <c r="A18" s="1" t="s">
        <v>55</v>
      </c>
      <c r="B18" s="1">
        <v>15.2988501000218</v>
      </c>
      <c r="C18" s="1">
        <v>0.38</v>
      </c>
      <c r="D18" s="1">
        <v>0.47</v>
      </c>
      <c r="E18" s="1">
        <v>0.45</v>
      </c>
    </row>
    <row r="19" spans="1:7" x14ac:dyDescent="0.25">
      <c r="A19" s="1" t="s">
        <v>56</v>
      </c>
      <c r="B19" s="1">
        <v>97.084613699989802</v>
      </c>
      <c r="C19" s="1">
        <v>0</v>
      </c>
      <c r="D19" s="1">
        <v>0.02</v>
      </c>
      <c r="E19" s="1">
        <v>0</v>
      </c>
    </row>
    <row r="20" spans="1:7" x14ac:dyDescent="0.25">
      <c r="A20" s="1" t="s">
        <v>57</v>
      </c>
      <c r="B20" s="1">
        <v>96.368608899996602</v>
      </c>
      <c r="C20" s="1">
        <v>0</v>
      </c>
      <c r="D20" s="1">
        <v>0.02</v>
      </c>
      <c r="E20" s="1">
        <v>0</v>
      </c>
    </row>
    <row r="21" spans="1:7" x14ac:dyDescent="0.25">
      <c r="A21" s="1" t="s">
        <v>58</v>
      </c>
      <c r="B21" s="1">
        <v>120.126749000046</v>
      </c>
      <c r="C21" s="1">
        <v>0.03</v>
      </c>
      <c r="D21" s="1">
        <v>0.04</v>
      </c>
      <c r="E21" s="1">
        <v>0.05</v>
      </c>
    </row>
    <row r="22" spans="1:7" x14ac:dyDescent="0.25">
      <c r="A22" s="1" t="s">
        <v>59</v>
      </c>
      <c r="B22" s="1">
        <v>123.247301900002</v>
      </c>
      <c r="C22" s="1">
        <v>0.15</v>
      </c>
      <c r="D22" s="1">
        <v>0.05</v>
      </c>
      <c r="E22" s="1">
        <v>0.11</v>
      </c>
    </row>
    <row r="23" spans="1:7" x14ac:dyDescent="0.25">
      <c r="A23" s="1" t="s">
        <v>23</v>
      </c>
      <c r="B23" s="1">
        <v>0.48331969999708202</v>
      </c>
    </row>
    <row r="24" spans="1:7" x14ac:dyDescent="0.25">
      <c r="C24" s="1">
        <f>SUM(C12:C22)</f>
        <v>0.56000000000000005</v>
      </c>
      <c r="D24" s="1">
        <f t="shared" ref="D24:E24" si="1">SUM(D12:D22)</f>
        <v>0.62000000000000011</v>
      </c>
      <c r="E24" s="1">
        <f t="shared" si="1"/>
        <v>0.62</v>
      </c>
    </row>
    <row r="26" spans="1:7" x14ac:dyDescent="0.25">
      <c r="A26" s="2" t="s">
        <v>24</v>
      </c>
      <c r="C26" s="2" t="s">
        <v>25</v>
      </c>
      <c r="D26" s="2" t="s">
        <v>26</v>
      </c>
      <c r="E26" s="2" t="s">
        <v>27</v>
      </c>
      <c r="F26" s="2" t="s">
        <v>28</v>
      </c>
      <c r="G26" s="2" t="s">
        <v>29</v>
      </c>
    </row>
    <row r="27" spans="1:7" x14ac:dyDescent="0.25">
      <c r="A27" s="1" t="s">
        <v>30</v>
      </c>
      <c r="B27" s="1" t="s">
        <v>31</v>
      </c>
      <c r="C27" s="1">
        <v>0.85000743273375901</v>
      </c>
      <c r="D27" s="1">
        <v>0.90460370194589401</v>
      </c>
      <c r="E27" s="1">
        <v>0.80807238957018601</v>
      </c>
      <c r="F27" s="1">
        <v>0.70952033027997297</v>
      </c>
      <c r="G27" s="1">
        <v>0.87645616186388697</v>
      </c>
    </row>
    <row r="28" spans="1:7" x14ac:dyDescent="0.25">
      <c r="B28" s="1" t="s">
        <v>32</v>
      </c>
      <c r="C28" s="1">
        <v>0.97891424075530997</v>
      </c>
      <c r="D28" s="1">
        <v>0.98417971839898699</v>
      </c>
      <c r="E28" s="1">
        <v>0.97213954042147799</v>
      </c>
      <c r="F28" s="1">
        <v>0.95984731829477699</v>
      </c>
      <c r="G28" s="1">
        <v>0.98153991795519002</v>
      </c>
    </row>
    <row r="29" spans="1:7" x14ac:dyDescent="0.25">
      <c r="B29" s="1" t="s">
        <v>33</v>
      </c>
      <c r="C29" s="1">
        <v>0.99425562470081297</v>
      </c>
      <c r="D29" s="1">
        <v>0.98576174655908799</v>
      </c>
      <c r="E29" s="1">
        <v>0.98499821407310395</v>
      </c>
      <c r="F29" s="1">
        <v>0.98421869811111296</v>
      </c>
      <c r="G29" s="1">
        <v>0.98999046711153404</v>
      </c>
    </row>
    <row r="30" spans="1:7" x14ac:dyDescent="0.25">
      <c r="B30" s="1" t="s">
        <v>34</v>
      </c>
      <c r="C30" s="1">
        <v>0.99140401146131796</v>
      </c>
      <c r="D30" s="1">
        <v>0.98528713811105795</v>
      </c>
      <c r="E30" s="1">
        <v>0.98249791641862105</v>
      </c>
      <c r="F30" s="1">
        <v>0.97965030630288197</v>
      </c>
      <c r="G30" s="1">
        <v>0.988336110449892</v>
      </c>
    </row>
    <row r="31" spans="1:7" x14ac:dyDescent="0.25">
      <c r="B31" s="1" t="s">
        <v>35</v>
      </c>
      <c r="C31" s="1">
        <v>0.99841847224418701</v>
      </c>
      <c r="D31" s="1">
        <v>0.99873437747191895</v>
      </c>
      <c r="E31" s="1">
        <v>0.99785688772472902</v>
      </c>
      <c r="F31" s="1">
        <v>0.99696102896695005</v>
      </c>
      <c r="G31" s="1">
        <v>0.99857639987345703</v>
      </c>
    </row>
    <row r="32" spans="1:7" x14ac:dyDescent="0.25">
      <c r="A32" s="1" t="s">
        <v>158</v>
      </c>
      <c r="B32" s="1" t="s">
        <v>31</v>
      </c>
      <c r="C32" s="1">
        <v>0.75988916537221995</v>
      </c>
      <c r="D32" s="1">
        <v>0.985018193323841</v>
      </c>
      <c r="E32" s="1">
        <v>0.75448267650910805</v>
      </c>
      <c r="F32" s="1">
        <v>0.51912122370715597</v>
      </c>
      <c r="G32" s="1">
        <v>0.85793006391684901</v>
      </c>
    </row>
    <row r="33" spans="1:7" x14ac:dyDescent="0.25">
      <c r="B33" s="1" t="s">
        <v>32</v>
      </c>
      <c r="C33" s="1">
        <v>0.94292305883350003</v>
      </c>
      <c r="D33" s="1">
        <v>0.99011232399936699</v>
      </c>
      <c r="E33" s="1">
        <v>0.94744612453863497</v>
      </c>
      <c r="F33" s="1">
        <v>0.90388676835194504</v>
      </c>
      <c r="G33" s="1">
        <v>0.96593869765088003</v>
      </c>
    </row>
    <row r="34" spans="1:7" x14ac:dyDescent="0.25">
      <c r="B34" s="1" t="s">
        <v>33</v>
      </c>
      <c r="C34" s="1">
        <v>0.99158567538297104</v>
      </c>
      <c r="D34" s="1">
        <v>0.98253440911248202</v>
      </c>
      <c r="E34" s="1">
        <v>0.98058102155018401</v>
      </c>
      <c r="F34" s="1">
        <v>0.97858674257356504</v>
      </c>
      <c r="G34" s="1">
        <v>0.98703259953817302</v>
      </c>
    </row>
    <row r="35" spans="1:7" x14ac:dyDescent="0.25">
      <c r="B35" s="1" t="s">
        <v>34</v>
      </c>
      <c r="C35" s="1">
        <v>0.98013810500295995</v>
      </c>
      <c r="D35" s="1">
        <v>0.99821230817908502</v>
      </c>
      <c r="E35" s="1">
        <v>0.98341469222526501</v>
      </c>
      <c r="F35" s="1">
        <v>0.96830730904623097</v>
      </c>
      <c r="G35" s="1">
        <v>0.98908708571284198</v>
      </c>
    </row>
    <row r="36" spans="1:7" x14ac:dyDescent="0.25">
      <c r="B36" s="1" t="s">
        <v>35</v>
      </c>
      <c r="C36" s="1">
        <v>0.99337441077685995</v>
      </c>
      <c r="D36" s="1">
        <v>0.99950957127036799</v>
      </c>
      <c r="E36" s="1">
        <v>0.99458268841528696</v>
      </c>
      <c r="F36" s="1">
        <v>0.98955266821458698</v>
      </c>
      <c r="G36" s="1">
        <v>0.99642234742385605</v>
      </c>
    </row>
    <row r="37" spans="1:7" x14ac:dyDescent="0.25">
      <c r="A37" s="1" t="s">
        <v>159</v>
      </c>
      <c r="B37" s="1" t="s">
        <v>31</v>
      </c>
      <c r="C37" s="1">
        <v>0.84116288024643804</v>
      </c>
      <c r="D37" s="1">
        <v>0.69118810314823598</v>
      </c>
      <c r="E37" s="1">
        <v>0.66936540064293304</v>
      </c>
      <c r="F37" s="1">
        <v>0.64708587063090295</v>
      </c>
      <c r="G37" s="1">
        <v>0.75883630047763695</v>
      </c>
    </row>
    <row r="38" spans="1:7" x14ac:dyDescent="0.25">
      <c r="B38" s="1" t="s">
        <v>32</v>
      </c>
      <c r="C38" s="1">
        <v>0.929390854742284</v>
      </c>
      <c r="D38" s="1">
        <v>0.90998259769023804</v>
      </c>
      <c r="E38" s="1">
        <v>0.880223836170972</v>
      </c>
      <c r="F38" s="1">
        <v>0.84984211693944001</v>
      </c>
      <c r="G38" s="1">
        <v>0.91958433253397198</v>
      </c>
    </row>
    <row r="39" spans="1:7" x14ac:dyDescent="0.25">
      <c r="B39" s="1" t="s">
        <v>33</v>
      </c>
      <c r="C39" s="1">
        <v>0.99983855343881101</v>
      </c>
      <c r="D39" s="1">
        <v>0.97975003955070405</v>
      </c>
      <c r="E39" s="1">
        <v>0.98464102869389203</v>
      </c>
      <c r="F39" s="1">
        <v>0.98963440379845102</v>
      </c>
      <c r="G39" s="1">
        <v>0.98969236915701098</v>
      </c>
    </row>
    <row r="40" spans="1:7" x14ac:dyDescent="0.25">
      <c r="B40" s="1" t="s">
        <v>34</v>
      </c>
      <c r="C40" s="1">
        <v>0.99825728770595601</v>
      </c>
      <c r="D40" s="1">
        <v>0.996835943679797</v>
      </c>
      <c r="E40" s="1">
        <v>0.99630908441481103</v>
      </c>
      <c r="F40" s="1">
        <v>0.99577119609398901</v>
      </c>
      <c r="G40" s="1">
        <v>0.99754610939602595</v>
      </c>
    </row>
    <row r="41" spans="1:7" x14ac:dyDescent="0.25">
      <c r="B41" s="1" t="s">
        <v>35</v>
      </c>
      <c r="C41" s="1">
        <v>0.99984177215189796</v>
      </c>
      <c r="D41" s="1">
        <v>0.99968359436797904</v>
      </c>
      <c r="E41" s="1">
        <v>0.99964281462078797</v>
      </c>
      <c r="F41" s="1">
        <v>0.99960118120708896</v>
      </c>
      <c r="G41" s="1">
        <v>0.99976267700340105</v>
      </c>
    </row>
    <row r="42" spans="1:7" x14ac:dyDescent="0.25">
      <c r="A42" s="1" t="s">
        <v>36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C607-8009-4572-B44A-704BBEF9B133}">
  <dimension ref="A1:AMJ61"/>
  <sheetViews>
    <sheetView zoomScale="60" zoomScaleNormal="60" workbookViewId="0">
      <selection activeCell="K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5.2723799999512197E-2</v>
      </c>
      <c r="C2" s="1">
        <v>2.00470999989192E-2</v>
      </c>
      <c r="D2" s="1">
        <v>4.33650000195484E-3</v>
      </c>
      <c r="E2" s="1">
        <v>44.834000399998303</v>
      </c>
      <c r="F2" s="1">
        <v>0.23088590000042999</v>
      </c>
      <c r="G2" s="1">
        <v>2.5811999985307899E-3</v>
      </c>
      <c r="H2" s="1">
        <v>0.12657409999883301</v>
      </c>
      <c r="I2" s="1">
        <v>8.2901999994646706E-3</v>
      </c>
      <c r="J2" s="1">
        <v>2.11752220000198</v>
      </c>
      <c r="K2" s="1">
        <v>7.7419000008376298E-3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1738.8509580999901</v>
      </c>
      <c r="G3" s="1">
        <v>4.2792445999984903</v>
      </c>
      <c r="I3" s="1">
        <v>3.5476628999967899</v>
      </c>
      <c r="K3" s="1">
        <v>2.02810909999971</v>
      </c>
    </row>
    <row r="4" spans="1:31" x14ac:dyDescent="0.25">
      <c r="B4" s="1">
        <f>SUM(B2,B3)</f>
        <v>5.2723799999512197E-2</v>
      </c>
      <c r="C4" s="1">
        <f t="shared" ref="C4:K4" si="0">SUM(C2,C3)</f>
        <v>2.00470999989192E-2</v>
      </c>
      <c r="D4" s="1">
        <f t="shared" si="0"/>
        <v>4.33650000195484E-3</v>
      </c>
      <c r="E4" s="1">
        <f t="shared" si="0"/>
        <v>1783.6849584999884</v>
      </c>
      <c r="F4" s="1">
        <f t="shared" si="0"/>
        <v>0.23088590000042999</v>
      </c>
      <c r="G4" s="1">
        <f t="shared" si="0"/>
        <v>4.2818257999970211</v>
      </c>
      <c r="H4" s="1">
        <f t="shared" si="0"/>
        <v>0.12657409999883301</v>
      </c>
      <c r="I4" s="1">
        <f t="shared" si="0"/>
        <v>3.5559530999962545</v>
      </c>
      <c r="J4" s="1">
        <f t="shared" si="0"/>
        <v>2.11752220000198</v>
      </c>
      <c r="K4" s="1">
        <f t="shared" si="0"/>
        <v>2.0358510000005476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3603.7041214669998</v>
      </c>
      <c r="C7" s="1">
        <v>63.076092520999701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0.43549409997649402</v>
      </c>
    </row>
    <row r="10" spans="1:31" x14ac:dyDescent="0.25">
      <c r="A10" s="12" t="s">
        <v>17</v>
      </c>
      <c r="B10" s="1">
        <v>86.0366669999202</v>
      </c>
    </row>
    <row r="11" spans="1:31" x14ac:dyDescent="0.25">
      <c r="A11" s="1" t="s">
        <v>18</v>
      </c>
      <c r="B11" s="1">
        <v>81.168693799991104</v>
      </c>
      <c r="C11" s="1">
        <v>0</v>
      </c>
      <c r="D11" s="1">
        <v>0</v>
      </c>
      <c r="E11" s="1">
        <v>0</v>
      </c>
    </row>
    <row r="12" spans="1:31" x14ac:dyDescent="0.25">
      <c r="A12" s="1" t="s">
        <v>19</v>
      </c>
      <c r="B12" s="1">
        <v>87.955808999948204</v>
      </c>
    </row>
    <row r="13" spans="1:31" x14ac:dyDescent="0.25">
      <c r="A13" s="1" t="s">
        <v>20</v>
      </c>
      <c r="B13" s="1">
        <v>86.045587599975903</v>
      </c>
      <c r="C13" s="1">
        <v>0</v>
      </c>
      <c r="D13" s="1">
        <v>0</v>
      </c>
      <c r="E13" s="1">
        <v>0</v>
      </c>
    </row>
    <row r="14" spans="1:31" x14ac:dyDescent="0.25">
      <c r="A14" s="1" t="s">
        <v>21</v>
      </c>
      <c r="B14" s="1">
        <v>79.060295299976104</v>
      </c>
      <c r="C14" s="1">
        <v>0</v>
      </c>
      <c r="D14" s="1">
        <v>0</v>
      </c>
      <c r="E14" s="1">
        <v>0</v>
      </c>
    </row>
    <row r="15" spans="1:31" x14ac:dyDescent="0.25">
      <c r="A15" s="1" t="s">
        <v>64</v>
      </c>
      <c r="B15" s="1">
        <v>137.83057079999699</v>
      </c>
      <c r="C15" s="1">
        <v>0</v>
      </c>
      <c r="D15" s="1">
        <v>0</v>
      </c>
      <c r="E15" s="1">
        <v>0</v>
      </c>
    </row>
    <row r="16" spans="1:31" x14ac:dyDescent="0.25">
      <c r="A16" s="1" t="s">
        <v>65</v>
      </c>
      <c r="B16" s="1">
        <v>139.29030870000099</v>
      </c>
      <c r="C16" s="1">
        <v>0</v>
      </c>
      <c r="D16" s="1">
        <v>0</v>
      </c>
      <c r="E16" s="1">
        <v>0</v>
      </c>
    </row>
    <row r="17" spans="1:5" x14ac:dyDescent="0.25">
      <c r="A17" s="1" t="s">
        <v>66</v>
      </c>
      <c r="B17" s="1">
        <v>155.25919960002599</v>
      </c>
      <c r="C17" s="1">
        <v>0</v>
      </c>
      <c r="D17" s="1">
        <v>0</v>
      </c>
      <c r="E17" s="1">
        <v>0</v>
      </c>
    </row>
    <row r="18" spans="1:5" x14ac:dyDescent="0.25">
      <c r="A18" s="1" t="s">
        <v>67</v>
      </c>
      <c r="B18" s="1">
        <v>180.97550679999401</v>
      </c>
      <c r="C18" s="1">
        <v>0</v>
      </c>
      <c r="D18" s="1">
        <v>0</v>
      </c>
      <c r="E18" s="1">
        <v>0</v>
      </c>
    </row>
    <row r="19" spans="1:5" x14ac:dyDescent="0.25">
      <c r="A19" s="1" t="s">
        <v>68</v>
      </c>
      <c r="B19" s="1">
        <v>168.783631100028</v>
      </c>
      <c r="C19" s="1">
        <v>0</v>
      </c>
      <c r="D19" s="1">
        <v>0</v>
      </c>
      <c r="E19" s="1">
        <v>0</v>
      </c>
    </row>
    <row r="20" spans="1:5" x14ac:dyDescent="0.25">
      <c r="A20" s="1" t="s">
        <v>69</v>
      </c>
      <c r="B20" s="1">
        <v>171.06790269998601</v>
      </c>
      <c r="C20" s="1">
        <v>0</v>
      </c>
      <c r="D20" s="1">
        <v>0.01</v>
      </c>
      <c r="E20" s="1">
        <v>0</v>
      </c>
    </row>
    <row r="21" spans="1:5" x14ac:dyDescent="0.25">
      <c r="A21" s="1" t="s">
        <v>70</v>
      </c>
      <c r="B21" s="1">
        <v>172.81293519999599</v>
      </c>
      <c r="C21" s="1">
        <v>0</v>
      </c>
      <c r="D21" s="1">
        <v>0</v>
      </c>
      <c r="E21" s="1">
        <v>0</v>
      </c>
    </row>
    <row r="22" spans="1:5" x14ac:dyDescent="0.25">
      <c r="A22" s="1" t="s">
        <v>71</v>
      </c>
      <c r="B22" s="1">
        <v>177.81295400002199</v>
      </c>
      <c r="C22" s="1">
        <v>0</v>
      </c>
      <c r="D22" s="1">
        <v>0</v>
      </c>
      <c r="E22" s="1">
        <v>0</v>
      </c>
    </row>
    <row r="23" spans="1:5" x14ac:dyDescent="0.25">
      <c r="A23" s="1" t="s">
        <v>72</v>
      </c>
      <c r="B23" s="1">
        <v>184.247009499988</v>
      </c>
      <c r="C23" s="1">
        <v>0</v>
      </c>
      <c r="D23" s="1">
        <v>0</v>
      </c>
      <c r="E23" s="1">
        <v>0</v>
      </c>
    </row>
    <row r="24" spans="1:5" x14ac:dyDescent="0.25">
      <c r="A24" s="1" t="s">
        <v>73</v>
      </c>
      <c r="B24" s="1">
        <v>185.10531559999799</v>
      </c>
      <c r="C24" s="1">
        <v>0</v>
      </c>
      <c r="D24" s="1">
        <v>0</v>
      </c>
      <c r="E24" s="1">
        <v>0</v>
      </c>
    </row>
    <row r="25" spans="1:5" x14ac:dyDescent="0.25">
      <c r="A25" s="1" t="s">
        <v>74</v>
      </c>
      <c r="B25" s="1">
        <v>146.44999330001801</v>
      </c>
      <c r="C25" s="1">
        <v>0</v>
      </c>
      <c r="D25" s="1">
        <v>0</v>
      </c>
      <c r="E25" s="1">
        <v>0</v>
      </c>
    </row>
    <row r="26" spans="1:5" x14ac:dyDescent="0.25">
      <c r="A26" s="1" t="s">
        <v>75</v>
      </c>
      <c r="B26" s="1">
        <v>148.10349639999899</v>
      </c>
      <c r="C26" s="1">
        <v>0</v>
      </c>
      <c r="D26" s="1">
        <v>0</v>
      </c>
      <c r="E26" s="1">
        <v>0</v>
      </c>
    </row>
    <row r="27" spans="1:5" x14ac:dyDescent="0.25">
      <c r="A27" s="1" t="s">
        <v>60</v>
      </c>
      <c r="B27" s="1">
        <v>144.78897110000199</v>
      </c>
      <c r="C27" s="1">
        <v>0</v>
      </c>
      <c r="D27" s="1">
        <v>0</v>
      </c>
      <c r="E27" s="1">
        <v>0</v>
      </c>
    </row>
    <row r="28" spans="1:5" x14ac:dyDescent="0.25">
      <c r="A28" s="1" t="s">
        <v>61</v>
      </c>
      <c r="B28" s="1">
        <v>144.29123480000999</v>
      </c>
      <c r="C28" s="1">
        <v>0</v>
      </c>
      <c r="D28" s="1">
        <v>0.02</v>
      </c>
      <c r="E28" s="1">
        <v>0</v>
      </c>
    </row>
    <row r="29" spans="1:5" x14ac:dyDescent="0.25">
      <c r="A29" s="1" t="s">
        <v>62</v>
      </c>
      <c r="B29" s="1">
        <v>144.56018339999699</v>
      </c>
      <c r="C29" s="1">
        <v>0</v>
      </c>
      <c r="D29" s="1">
        <v>0</v>
      </c>
      <c r="E29" s="1">
        <v>0</v>
      </c>
    </row>
    <row r="30" spans="1:5" x14ac:dyDescent="0.25">
      <c r="A30" s="1" t="s">
        <v>63</v>
      </c>
      <c r="B30" s="1">
        <v>149.39616479998199</v>
      </c>
      <c r="C30" s="1">
        <v>0</v>
      </c>
      <c r="D30" s="1">
        <v>0.01</v>
      </c>
      <c r="E30" s="1">
        <v>0</v>
      </c>
    </row>
    <row r="31" spans="1:5" x14ac:dyDescent="0.25">
      <c r="A31" s="1" t="s">
        <v>76</v>
      </c>
      <c r="B31" s="1">
        <v>148.931702699977</v>
      </c>
      <c r="C31" s="1">
        <v>0</v>
      </c>
      <c r="D31" s="1">
        <v>0</v>
      </c>
      <c r="E31" s="1">
        <v>0</v>
      </c>
    </row>
    <row r="32" spans="1:5" x14ac:dyDescent="0.25">
      <c r="A32" s="1" t="s">
        <v>77</v>
      </c>
      <c r="B32" s="1">
        <v>147.40497339999999</v>
      </c>
      <c r="C32" s="1">
        <v>0</v>
      </c>
      <c r="D32" s="1">
        <v>0.01</v>
      </c>
      <c r="E32" s="1">
        <v>0</v>
      </c>
    </row>
    <row r="33" spans="1:7" x14ac:dyDescent="0.25">
      <c r="A33" s="1" t="s">
        <v>78</v>
      </c>
      <c r="B33" s="1">
        <v>148.85362429998301</v>
      </c>
      <c r="C33" s="1">
        <v>0</v>
      </c>
      <c r="D33" s="1">
        <v>0</v>
      </c>
      <c r="E33" s="1">
        <v>0</v>
      </c>
    </row>
    <row r="34" spans="1:7" x14ac:dyDescent="0.25">
      <c r="A34" s="1" t="s">
        <v>79</v>
      </c>
      <c r="B34" s="1">
        <v>153.666929400002</v>
      </c>
      <c r="C34" s="1">
        <v>0</v>
      </c>
      <c r="D34" s="1">
        <v>0.01</v>
      </c>
      <c r="E34" s="1">
        <v>0</v>
      </c>
    </row>
    <row r="35" spans="1:7" x14ac:dyDescent="0.25">
      <c r="A35" s="1" t="s">
        <v>80</v>
      </c>
      <c r="B35" s="1">
        <v>150.450335800007</v>
      </c>
      <c r="C35" s="1">
        <v>0</v>
      </c>
      <c r="D35" s="1">
        <v>0</v>
      </c>
      <c r="E35" s="1">
        <v>0</v>
      </c>
    </row>
    <row r="36" spans="1:7" x14ac:dyDescent="0.25">
      <c r="A36" s="1" t="s">
        <v>81</v>
      </c>
      <c r="B36" s="1">
        <v>151.132807099958</v>
      </c>
      <c r="C36" s="1">
        <v>0</v>
      </c>
      <c r="D36" s="1">
        <v>0</v>
      </c>
      <c r="E36" s="1">
        <v>0</v>
      </c>
    </row>
    <row r="37" spans="1:7" x14ac:dyDescent="0.25">
      <c r="A37" s="1" t="s">
        <v>82</v>
      </c>
      <c r="B37" s="1">
        <v>150.71126039995499</v>
      </c>
      <c r="C37" s="1">
        <v>0</v>
      </c>
      <c r="D37" s="1">
        <v>0</v>
      </c>
      <c r="E37" s="1">
        <v>0</v>
      </c>
    </row>
    <row r="38" spans="1:7" x14ac:dyDescent="0.25">
      <c r="A38" s="1" t="s">
        <v>83</v>
      </c>
      <c r="B38" s="1">
        <v>158.00394680001699</v>
      </c>
      <c r="C38" s="1">
        <v>0</v>
      </c>
      <c r="D38" s="1">
        <v>0</v>
      </c>
      <c r="E38" s="1">
        <v>0</v>
      </c>
    </row>
    <row r="39" spans="1:7" x14ac:dyDescent="0.25">
      <c r="A39" s="1" t="s">
        <v>84</v>
      </c>
      <c r="B39" s="1">
        <v>46.646183900011202</v>
      </c>
      <c r="C39" s="1">
        <v>0</v>
      </c>
      <c r="D39" s="1">
        <v>0.01</v>
      </c>
      <c r="E39" s="1">
        <v>0</v>
      </c>
    </row>
    <row r="40" spans="1:7" x14ac:dyDescent="0.25">
      <c r="A40" s="1" t="s">
        <v>85</v>
      </c>
      <c r="B40" s="1">
        <v>48.038566500006702</v>
      </c>
      <c r="C40" s="1">
        <v>0</v>
      </c>
      <c r="D40" s="1">
        <v>0.08</v>
      </c>
      <c r="E40" s="1">
        <v>0</v>
      </c>
    </row>
    <row r="41" spans="1:7" x14ac:dyDescent="0.25">
      <c r="A41" s="1" t="s">
        <v>86</v>
      </c>
      <c r="B41" s="1">
        <v>50.4555548999924</v>
      </c>
      <c r="C41" s="1">
        <v>0</v>
      </c>
      <c r="D41" s="1">
        <v>0</v>
      </c>
      <c r="E41" s="1">
        <v>0</v>
      </c>
    </row>
    <row r="42" spans="1:7" x14ac:dyDescent="0.25">
      <c r="A42" s="1" t="s">
        <v>87</v>
      </c>
      <c r="B42" s="1">
        <v>47.4684321999666</v>
      </c>
      <c r="C42" s="1">
        <v>0</v>
      </c>
      <c r="D42" s="1">
        <v>0.45</v>
      </c>
      <c r="E42" s="1">
        <v>0.02</v>
      </c>
    </row>
    <row r="43" spans="1:7" x14ac:dyDescent="0.25">
      <c r="A43" s="1" t="s">
        <v>23</v>
      </c>
      <c r="B43" s="1">
        <v>13.426820900058299</v>
      </c>
    </row>
    <row r="44" spans="1:7" x14ac:dyDescent="0.25">
      <c r="C44" s="1">
        <f>SUM(C11:C42)</f>
        <v>0</v>
      </c>
      <c r="D44" s="1">
        <f>SUM(D11:D42)</f>
        <v>0.60000000000000009</v>
      </c>
      <c r="E44" s="1">
        <f>SUM(E11:E42)</f>
        <v>0.02</v>
      </c>
    </row>
    <row r="45" spans="1:7" x14ac:dyDescent="0.25">
      <c r="A45" s="2" t="s">
        <v>24</v>
      </c>
      <c r="C45" s="2" t="s">
        <v>25</v>
      </c>
      <c r="D45" s="2" t="s">
        <v>26</v>
      </c>
      <c r="E45" s="2" t="s">
        <v>27</v>
      </c>
      <c r="F45" s="2" t="s">
        <v>28</v>
      </c>
      <c r="G45" s="2" t="s">
        <v>29</v>
      </c>
    </row>
    <row r="46" spans="1:7" x14ac:dyDescent="0.25">
      <c r="A46" s="1" t="s">
        <v>30</v>
      </c>
      <c r="B46" s="1" t="s">
        <v>31</v>
      </c>
      <c r="C46" s="1">
        <v>0.32924824390972901</v>
      </c>
      <c r="D46" s="1">
        <v>0.92914382117250105</v>
      </c>
      <c r="E46" s="1">
        <v>0.83523833115113699</v>
      </c>
      <c r="F46" s="1">
        <v>0.87789082282358</v>
      </c>
      <c r="G46" s="1">
        <v>0.48620613551092401</v>
      </c>
    </row>
    <row r="47" spans="1:7" x14ac:dyDescent="0.25">
      <c r="B47" s="1" t="s">
        <v>32</v>
      </c>
      <c r="C47" s="1">
        <v>0.82027649769585198</v>
      </c>
      <c r="D47" s="1">
        <v>0.90088570223534303</v>
      </c>
      <c r="E47" s="1">
        <v>0.97512296967337797</v>
      </c>
      <c r="F47" s="1">
        <v>0.94140391415846303</v>
      </c>
      <c r="G47" s="1">
        <v>0.85869346733668295</v>
      </c>
    </row>
    <row r="48" spans="1:7" x14ac:dyDescent="0.25">
      <c r="B48" s="1" t="s">
        <v>33</v>
      </c>
      <c r="C48" s="1">
        <v>0.89159376188664896</v>
      </c>
      <c r="D48" s="1">
        <v>0.98861239983129401</v>
      </c>
      <c r="E48" s="1">
        <v>0.98895926961322</v>
      </c>
      <c r="F48" s="1">
        <v>0.98880171907510295</v>
      </c>
      <c r="G48" s="1">
        <v>0.93759999999999999</v>
      </c>
    </row>
    <row r="49" spans="1:7" x14ac:dyDescent="0.25">
      <c r="B49" s="1" t="s">
        <v>34</v>
      </c>
      <c r="C49" s="1">
        <v>0.85367620427381297</v>
      </c>
      <c r="D49" s="1">
        <v>0.99409531843104104</v>
      </c>
      <c r="E49" s="1">
        <v>0.98520825223822495</v>
      </c>
      <c r="F49" s="1">
        <v>0.98924481619945104</v>
      </c>
      <c r="G49" s="1">
        <v>0.91855027279812895</v>
      </c>
    </row>
    <row r="50" spans="1:7" x14ac:dyDescent="0.25">
      <c r="B50" s="1" t="s">
        <v>35</v>
      </c>
      <c r="C50" s="1">
        <v>0.92930489731437504</v>
      </c>
      <c r="D50" s="1">
        <v>0.99240826655419601</v>
      </c>
      <c r="E50" s="1">
        <v>0.99302876959552699</v>
      </c>
      <c r="F50" s="1">
        <v>0.99274693302987904</v>
      </c>
      <c r="G50" s="1">
        <v>0.95982051805017299</v>
      </c>
    </row>
    <row r="51" spans="1:7" x14ac:dyDescent="0.25">
      <c r="A51" s="1" t="s">
        <v>158</v>
      </c>
      <c r="B51" s="1" t="s">
        <v>31</v>
      </c>
      <c r="C51" s="1">
        <v>0.99719033540963997</v>
      </c>
      <c r="D51" s="1">
        <v>0.373404255319148</v>
      </c>
      <c r="E51" s="1">
        <v>0.94780608634111796</v>
      </c>
      <c r="F51" s="1">
        <v>0.68665388373830805</v>
      </c>
      <c r="G51" s="1">
        <v>0.54305018265689997</v>
      </c>
    </row>
    <row r="52" spans="1:7" x14ac:dyDescent="0.25">
      <c r="B52" s="1" t="s">
        <v>32</v>
      </c>
      <c r="C52" s="1">
        <v>0.94071958588752402</v>
      </c>
      <c r="D52" s="1">
        <v>0.70851063829787198</v>
      </c>
      <c r="E52" s="1">
        <v>0.97204529370134396</v>
      </c>
      <c r="F52" s="1">
        <v>0.85222907445576701</v>
      </c>
      <c r="G52" s="1">
        <v>0.80813706587149203</v>
      </c>
    </row>
    <row r="53" spans="1:7" x14ac:dyDescent="0.25">
      <c r="B53" s="1" t="s">
        <v>33</v>
      </c>
      <c r="C53" s="1">
        <v>0.99499377332083805</v>
      </c>
      <c r="D53" s="1">
        <v>0.84574468085106302</v>
      </c>
      <c r="E53" s="1">
        <v>0.98681882519462105</v>
      </c>
      <c r="F53" s="1">
        <v>0.92267936474046797</v>
      </c>
      <c r="G53" s="1">
        <v>0.91428978836911301</v>
      </c>
    </row>
    <row r="54" spans="1:7" x14ac:dyDescent="0.25">
      <c r="B54" s="1" t="s">
        <v>34</v>
      </c>
      <c r="C54" s="1">
        <v>0.96366616359433399</v>
      </c>
      <c r="D54" s="1">
        <v>0.88680851063829702</v>
      </c>
      <c r="E54" s="1">
        <v>0.98780962491153501</v>
      </c>
      <c r="F54" s="1">
        <v>0.941889396191399</v>
      </c>
      <c r="G54" s="1">
        <v>0.92347151349049295</v>
      </c>
    </row>
    <row r="55" spans="1:7" x14ac:dyDescent="0.25">
      <c r="B55" s="1" t="s">
        <v>35</v>
      </c>
      <c r="C55" s="1">
        <v>0.99536088947813595</v>
      </c>
      <c r="D55" s="1">
        <v>0.94808510638297805</v>
      </c>
      <c r="E55" s="1">
        <v>0.99531139419674397</v>
      </c>
      <c r="F55" s="1">
        <v>0.97383992872217195</v>
      </c>
      <c r="G55" s="1">
        <v>0.97103159247528703</v>
      </c>
    </row>
    <row r="56" spans="1:7" x14ac:dyDescent="0.25">
      <c r="A56" s="1" t="s">
        <v>159</v>
      </c>
      <c r="B56" s="1" t="s">
        <v>31</v>
      </c>
      <c r="C56" s="1">
        <v>0.37410906679926997</v>
      </c>
      <c r="D56" s="1">
        <v>0.95191902150991103</v>
      </c>
      <c r="E56" s="1">
        <v>0.86234473972893499</v>
      </c>
      <c r="F56" s="1">
        <v>0.90302996810971403</v>
      </c>
      <c r="G56" s="1">
        <v>0.53712517848643504</v>
      </c>
    </row>
    <row r="57" spans="1:7" x14ac:dyDescent="0.25">
      <c r="B57" s="1" t="s">
        <v>32</v>
      </c>
      <c r="C57" s="1">
        <v>0.76259798432250803</v>
      </c>
      <c r="D57" s="1">
        <v>0.86166174609869195</v>
      </c>
      <c r="E57" s="1">
        <v>0.96588697406136104</v>
      </c>
      <c r="F57" s="1">
        <v>0.91854718948939496</v>
      </c>
      <c r="G57" s="1">
        <v>0.80910891089108905</v>
      </c>
    </row>
    <row r="58" spans="1:7" x14ac:dyDescent="0.25">
      <c r="B58" s="1" t="s">
        <v>33</v>
      </c>
      <c r="C58" s="1">
        <v>0.85630926331145096</v>
      </c>
      <c r="D58" s="1">
        <v>0.99029945170814004</v>
      </c>
      <c r="E58" s="1">
        <v>0.98524363919459201</v>
      </c>
      <c r="F58" s="1">
        <v>0.98754002251661599</v>
      </c>
      <c r="G58" s="1">
        <v>0.91844318404068004</v>
      </c>
    </row>
    <row r="59" spans="1:7" x14ac:dyDescent="0.25">
      <c r="B59" s="1" t="s">
        <v>34</v>
      </c>
      <c r="C59" s="1">
        <v>0.893318147304479</v>
      </c>
      <c r="D59" s="1">
        <v>0.99240826655419601</v>
      </c>
      <c r="E59" s="1">
        <v>0.98941930004600298</v>
      </c>
      <c r="F59" s="1">
        <v>0.99077690830800003</v>
      </c>
      <c r="G59" s="1">
        <v>0.94025974025974002</v>
      </c>
    </row>
    <row r="60" spans="1:7" x14ac:dyDescent="0.25">
      <c r="B60" s="1" t="s">
        <v>35</v>
      </c>
      <c r="C60" s="1">
        <v>0.90635838150289005</v>
      </c>
      <c r="D60" s="1">
        <v>0.99198650358498497</v>
      </c>
      <c r="E60" s="1">
        <v>0.990728617431614</v>
      </c>
      <c r="F60" s="1">
        <v>0.99129995760213396</v>
      </c>
      <c r="G60" s="1">
        <v>0.94724124043495705</v>
      </c>
    </row>
    <row r="61" spans="1:7" x14ac:dyDescent="0.25">
      <c r="A61" s="1" t="s">
        <v>36</v>
      </c>
      <c r="C61" s="1">
        <v>0.97796610169491505</v>
      </c>
      <c r="D61" s="1">
        <v>0.98129251700680198</v>
      </c>
      <c r="E61" s="1">
        <v>0.99660297239914997</v>
      </c>
      <c r="F61" s="1">
        <v>0.98964270747669103</v>
      </c>
      <c r="G61" s="1">
        <v>0.97962648556875997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862D-B498-4206-BF5A-9212E8E688F3}">
  <dimension ref="A1:AMJ41"/>
  <sheetViews>
    <sheetView zoomScale="70" zoomScaleNormal="70" workbookViewId="0">
      <selection activeCell="K4" sqref="B4:K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0.11449540000467</v>
      </c>
      <c r="C2" s="1">
        <v>1.3596999997389499E-2</v>
      </c>
      <c r="D2" s="1">
        <v>0.28464979999989698</v>
      </c>
      <c r="E2" s="1">
        <v>4.0120823000033798</v>
      </c>
      <c r="F2" s="1">
        <v>0.46178040000086101</v>
      </c>
      <c r="G2" s="1">
        <v>3.8124999991850901E-3</v>
      </c>
      <c r="H2" s="1">
        <v>8.0997395000013004</v>
      </c>
      <c r="I2" s="1">
        <v>0.16593370000191399</v>
      </c>
      <c r="J2" s="1">
        <v>220.39867349999199</v>
      </c>
      <c r="K2" s="1">
        <v>0.61848859999736305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264.94942679999798</v>
      </c>
      <c r="G3" s="1">
        <v>13.357972500001701</v>
      </c>
      <c r="I3" s="1">
        <v>345.13912340000297</v>
      </c>
      <c r="K3" s="1">
        <v>3342.7337251999902</v>
      </c>
    </row>
    <row r="4" spans="1:31" x14ac:dyDescent="0.25">
      <c r="B4" s="1">
        <f t="shared" ref="B4:K4" si="0">SUM(B2,B3)</f>
        <v>0.11449540000467</v>
      </c>
      <c r="C4" s="1">
        <f t="shared" si="0"/>
        <v>1.3596999997389499E-2</v>
      </c>
      <c r="D4" s="1">
        <f t="shared" si="0"/>
        <v>0.28464979999989698</v>
      </c>
      <c r="E4" s="1">
        <f t="shared" si="0"/>
        <v>268.96150910000136</v>
      </c>
      <c r="F4" s="1">
        <f t="shared" si="0"/>
        <v>0.46178040000086101</v>
      </c>
      <c r="G4" s="1">
        <f t="shared" si="0"/>
        <v>13.361785000000886</v>
      </c>
      <c r="H4" s="1">
        <f t="shared" si="0"/>
        <v>8.0997395000013004</v>
      </c>
      <c r="I4" s="1">
        <f t="shared" si="0"/>
        <v>345.30505710000489</v>
      </c>
      <c r="J4" s="1">
        <f t="shared" si="0"/>
        <v>220.39867349999199</v>
      </c>
      <c r="K4" s="1">
        <f t="shared" si="0"/>
        <v>3343.3522137999876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3604.29898950199</v>
      </c>
      <c r="C7" s="1">
        <v>242.10266273900001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0.20108369993977199</v>
      </c>
    </row>
    <row r="10" spans="1:31" x14ac:dyDescent="0.25">
      <c r="A10" s="1" t="s">
        <v>88</v>
      </c>
      <c r="B10" s="1">
        <v>59.925451099988997</v>
      </c>
      <c r="C10" s="1">
        <v>0.82</v>
      </c>
      <c r="D10" s="1">
        <v>0.37</v>
      </c>
      <c r="E10" s="1">
        <v>0.49</v>
      </c>
    </row>
    <row r="11" spans="1:31" x14ac:dyDescent="0.25">
      <c r="A11" s="1" t="s">
        <v>17</v>
      </c>
      <c r="B11" s="1">
        <v>109.45438140002</v>
      </c>
    </row>
    <row r="12" spans="1:31" x14ac:dyDescent="0.25">
      <c r="A12" s="1" t="s">
        <v>18</v>
      </c>
      <c r="B12" s="1">
        <v>97.572505699936301</v>
      </c>
      <c r="C12" s="1">
        <v>0.02</v>
      </c>
      <c r="D12" s="1">
        <v>0.02</v>
      </c>
      <c r="E12" s="1">
        <v>0.03</v>
      </c>
      <c r="H12" s="1">
        <v>0.11449540000467</v>
      </c>
    </row>
    <row r="13" spans="1:31" x14ac:dyDescent="0.25">
      <c r="A13" s="1" t="s">
        <v>19</v>
      </c>
      <c r="B13" s="1">
        <v>99.649926899932296</v>
      </c>
      <c r="C13" s="1">
        <v>0</v>
      </c>
      <c r="D13" s="1">
        <v>0</v>
      </c>
      <c r="E13" s="1">
        <v>0</v>
      </c>
      <c r="H13" s="1">
        <v>1.3596999997389499E-2</v>
      </c>
    </row>
    <row r="14" spans="1:31" x14ac:dyDescent="0.25">
      <c r="A14" s="1" t="s">
        <v>20</v>
      </c>
      <c r="B14" s="1">
        <v>101.74676769995099</v>
      </c>
      <c r="C14" s="1">
        <v>0</v>
      </c>
      <c r="D14" s="1">
        <v>0.01</v>
      </c>
      <c r="E14" s="1">
        <v>0.01</v>
      </c>
      <c r="H14" s="1">
        <v>0.28464979999989698</v>
      </c>
    </row>
    <row r="15" spans="1:31" x14ac:dyDescent="0.25">
      <c r="A15" s="1" t="s">
        <v>21</v>
      </c>
      <c r="B15" s="1">
        <v>94.804999999934793</v>
      </c>
      <c r="C15" s="1">
        <v>0</v>
      </c>
      <c r="D15" s="1">
        <v>0.02</v>
      </c>
      <c r="E15" s="1">
        <v>0.02</v>
      </c>
      <c r="H15" s="1">
        <v>4.0120823000033798</v>
      </c>
    </row>
    <row r="16" spans="1:31" x14ac:dyDescent="0.25">
      <c r="A16" s="1" t="s">
        <v>89</v>
      </c>
      <c r="B16" s="1">
        <v>61.618818599963497</v>
      </c>
      <c r="C16" s="1">
        <v>0.02</v>
      </c>
      <c r="D16" s="1">
        <v>0.06</v>
      </c>
      <c r="E16" s="1">
        <v>0.09</v>
      </c>
      <c r="H16" s="1">
        <v>0.46178040000086101</v>
      </c>
    </row>
    <row r="17" spans="1:8" x14ac:dyDescent="0.25">
      <c r="A17" s="1" t="s">
        <v>90</v>
      </c>
      <c r="B17" s="1">
        <v>49.940473800059401</v>
      </c>
      <c r="C17" s="1">
        <v>0.01</v>
      </c>
      <c r="D17" s="1">
        <v>0.06</v>
      </c>
      <c r="E17" s="1">
        <v>0.04</v>
      </c>
      <c r="H17" s="1">
        <v>3.8124999991850901E-3</v>
      </c>
    </row>
    <row r="18" spans="1:8" x14ac:dyDescent="0.25">
      <c r="A18" s="1" t="s">
        <v>91</v>
      </c>
      <c r="B18" s="1">
        <v>1672.8593258000899</v>
      </c>
      <c r="C18" s="1">
        <v>0.01</v>
      </c>
      <c r="D18" s="1">
        <v>0.06</v>
      </c>
      <c r="E18" s="1">
        <v>0.1</v>
      </c>
      <c r="H18" s="1">
        <v>8.0997395000013004</v>
      </c>
    </row>
    <row r="19" spans="1:8" x14ac:dyDescent="0.25">
      <c r="A19" s="1" t="s">
        <v>92</v>
      </c>
      <c r="B19" s="1">
        <v>53.854441900038999</v>
      </c>
      <c r="C19" s="1">
        <v>0</v>
      </c>
      <c r="D19" s="1">
        <v>0.04</v>
      </c>
      <c r="E19" s="1">
        <v>0.03</v>
      </c>
      <c r="H19" s="1">
        <v>0.16593370000191399</v>
      </c>
    </row>
    <row r="20" spans="1:8" x14ac:dyDescent="0.25">
      <c r="A20" s="1" t="s">
        <v>93</v>
      </c>
      <c r="B20" s="1">
        <v>74.049774500075699</v>
      </c>
      <c r="C20" s="1">
        <v>0</v>
      </c>
      <c r="D20" s="1">
        <v>0.03</v>
      </c>
      <c r="E20" s="1">
        <v>0.02</v>
      </c>
    </row>
    <row r="21" spans="1:8" x14ac:dyDescent="0.25">
      <c r="A21" s="1" t="s">
        <v>94</v>
      </c>
      <c r="B21" s="1">
        <v>53.393122599925803</v>
      </c>
      <c r="C21" s="1">
        <v>0</v>
      </c>
      <c r="D21" s="1">
        <v>0.04</v>
      </c>
      <c r="E21" s="1">
        <v>0</v>
      </c>
    </row>
    <row r="22" spans="1:8" x14ac:dyDescent="0.25">
      <c r="A22" s="1" t="s">
        <v>23</v>
      </c>
      <c r="B22" s="1">
        <v>7.7392012999625797</v>
      </c>
    </row>
    <row r="23" spans="1:8" x14ac:dyDescent="0.25">
      <c r="C23" s="1">
        <f>SUM(C10:C21)</f>
        <v>0.88</v>
      </c>
      <c r="D23" s="1">
        <f>SUM(D10:D22)</f>
        <v>0.71000000000000019</v>
      </c>
      <c r="E23" s="1">
        <f>SUM(E10:E22)</f>
        <v>0.83000000000000007</v>
      </c>
    </row>
    <row r="25" spans="1:8" x14ac:dyDescent="0.25">
      <c r="A25" s="2" t="s">
        <v>24</v>
      </c>
      <c r="C25" s="2" t="s">
        <v>25</v>
      </c>
      <c r="D25" s="2" t="s">
        <v>26</v>
      </c>
      <c r="E25" s="2" t="s">
        <v>27</v>
      </c>
      <c r="F25" s="2" t="s">
        <v>28</v>
      </c>
      <c r="G25" s="2" t="s">
        <v>29</v>
      </c>
    </row>
    <row r="26" spans="1:8" x14ac:dyDescent="0.25">
      <c r="A26" s="1" t="s">
        <v>30</v>
      </c>
      <c r="B26" s="1" t="s">
        <v>31</v>
      </c>
      <c r="C26" s="1">
        <v>0.55994611585092002</v>
      </c>
      <c r="D26" s="1">
        <v>0.53529159256760905</v>
      </c>
      <c r="E26" s="1">
        <v>0.543433576826993</v>
      </c>
      <c r="F26" s="1">
        <v>0.54369698458362103</v>
      </c>
      <c r="G26" s="1">
        <v>0.54734135941810802</v>
      </c>
    </row>
    <row r="27" spans="1:8" x14ac:dyDescent="0.25">
      <c r="B27" s="1" t="s">
        <v>32</v>
      </c>
      <c r="C27" s="1">
        <v>0.91875688241771603</v>
      </c>
      <c r="D27" s="1">
        <v>0.92095419145152302</v>
      </c>
      <c r="E27" s="1">
        <v>0.91724377826265602</v>
      </c>
      <c r="F27" s="1">
        <v>0.91712373975814598</v>
      </c>
      <c r="G27" s="1">
        <v>0.919854224726671</v>
      </c>
    </row>
    <row r="28" spans="1:8" x14ac:dyDescent="0.25">
      <c r="B28" s="1" t="s">
        <v>33</v>
      </c>
      <c r="C28" s="1">
        <v>0.66678091973721798</v>
      </c>
      <c r="D28" s="1">
        <v>0.71576623535904804</v>
      </c>
      <c r="E28" s="1">
        <v>0.66897511305062696</v>
      </c>
      <c r="F28" s="1">
        <v>0.66746133653562201</v>
      </c>
      <c r="G28" s="1">
        <v>0.69040577309830797</v>
      </c>
    </row>
    <row r="29" spans="1:8" x14ac:dyDescent="0.25">
      <c r="B29" s="1" t="s">
        <v>34</v>
      </c>
      <c r="C29" s="1">
        <v>0.86938150642988299</v>
      </c>
      <c r="D29" s="1">
        <v>0.87060771447844398</v>
      </c>
      <c r="E29" s="1">
        <v>0.86582550675141501</v>
      </c>
      <c r="F29" s="1">
        <v>0.86567079377617695</v>
      </c>
      <c r="G29" s="1">
        <v>0.86999417838649395</v>
      </c>
    </row>
    <row r="30" spans="1:8" x14ac:dyDescent="0.25">
      <c r="B30" s="1" t="s">
        <v>35</v>
      </c>
      <c r="C30" s="1">
        <v>0.90543749619436098</v>
      </c>
      <c r="D30" s="1">
        <v>0.91187833445759403</v>
      </c>
      <c r="E30" s="1">
        <v>0.90544856591721201</v>
      </c>
      <c r="F30" s="1">
        <v>0.90524055140221005</v>
      </c>
      <c r="G30" s="1">
        <v>0.90864650168041505</v>
      </c>
    </row>
    <row r="31" spans="1:8" x14ac:dyDescent="0.25">
      <c r="A31" s="1" t="s">
        <v>158</v>
      </c>
      <c r="B31" s="1" t="s">
        <v>31</v>
      </c>
      <c r="C31" s="1">
        <v>0.65346034942459696</v>
      </c>
      <c r="D31" s="1">
        <v>0.46668296260083098</v>
      </c>
      <c r="E31" s="1">
        <v>0.59591397849462302</v>
      </c>
      <c r="F31" s="1">
        <v>0.60060681952799799</v>
      </c>
      <c r="G31" s="1">
        <v>0.54449028658412002</v>
      </c>
    </row>
    <row r="32" spans="1:8" x14ac:dyDescent="0.25">
      <c r="B32" s="1" t="s">
        <v>32</v>
      </c>
      <c r="C32" s="1">
        <v>0.85992915061196096</v>
      </c>
      <c r="D32" s="1">
        <v>0.87032510388658002</v>
      </c>
      <c r="E32" s="1">
        <v>0.85950664136622401</v>
      </c>
      <c r="F32" s="1">
        <v>0.85911378424533502</v>
      </c>
      <c r="G32" s="1">
        <v>0.86508621678175801</v>
      </c>
    </row>
    <row r="33" spans="1:7" x14ac:dyDescent="0.25">
      <c r="B33" s="1" t="s">
        <v>33</v>
      </c>
      <c r="C33" s="1">
        <v>0.82388880151028998</v>
      </c>
      <c r="D33" s="1">
        <v>0.83229039354681</v>
      </c>
      <c r="E33" s="1">
        <v>0.82104996837444599</v>
      </c>
      <c r="F33" s="1">
        <v>0.82064178827838596</v>
      </c>
      <c r="G33" s="1">
        <v>0.82796865732359104</v>
      </c>
    </row>
    <row r="34" spans="1:7" x14ac:dyDescent="0.25">
      <c r="B34" s="1" t="s">
        <v>34</v>
      </c>
      <c r="C34" s="1">
        <v>0.87088003170180694</v>
      </c>
      <c r="D34" s="1">
        <v>0.87751161085309204</v>
      </c>
      <c r="E34" s="1">
        <v>0.86925996204933598</v>
      </c>
      <c r="F34" s="1">
        <v>0.86896031512764704</v>
      </c>
      <c r="G34" s="1">
        <v>0.87417174759670202</v>
      </c>
    </row>
    <row r="35" spans="1:7" x14ac:dyDescent="0.25">
      <c r="B35" s="1" t="s">
        <v>35</v>
      </c>
      <c r="C35" s="1">
        <v>0.91406303223016705</v>
      </c>
      <c r="D35" s="1">
        <v>0.91884624786115798</v>
      </c>
      <c r="E35" s="1">
        <v>0.91328273244781799</v>
      </c>
      <c r="F35" s="1">
        <v>0.91308070127719698</v>
      </c>
      <c r="G35" s="1">
        <v>0.916429743913732</v>
      </c>
    </row>
    <row r="36" spans="1:7" x14ac:dyDescent="0.25">
      <c r="A36" s="1" t="s">
        <v>159</v>
      </c>
      <c r="B36" s="1" t="s">
        <v>31</v>
      </c>
      <c r="C36" s="1">
        <v>0.728042129020124</v>
      </c>
      <c r="D36" s="1">
        <v>0.71214815723309</v>
      </c>
      <c r="E36" s="1">
        <v>0.71438509945292905</v>
      </c>
      <c r="F36" s="1">
        <v>0.71445746853558401</v>
      </c>
      <c r="G36" s="1">
        <v>0.72000744001487904</v>
      </c>
    </row>
    <row r="37" spans="1:7" x14ac:dyDescent="0.25">
      <c r="B37" s="1" t="s">
        <v>32</v>
      </c>
      <c r="C37" s="1">
        <v>0.93110200085663497</v>
      </c>
      <c r="D37" s="1">
        <v>0.93315753970687398</v>
      </c>
      <c r="E37" s="1">
        <v>0.92992442209783999</v>
      </c>
      <c r="F37" s="1">
        <v>0.92981982495920801</v>
      </c>
      <c r="G37" s="1">
        <v>0.93212863705972404</v>
      </c>
    </row>
    <row r="38" spans="1:7" x14ac:dyDescent="0.25">
      <c r="B38" s="1" t="s">
        <v>33</v>
      </c>
      <c r="C38" s="1">
        <v>0.81198603798142299</v>
      </c>
      <c r="D38" s="1">
        <v>0.84166308947077895</v>
      </c>
      <c r="E38" s="1">
        <v>0.81785409353951199</v>
      </c>
      <c r="F38" s="1">
        <v>0.81708382992734496</v>
      </c>
      <c r="G38" s="1">
        <v>0.82655826558265499</v>
      </c>
    </row>
    <row r="39" spans="1:7" x14ac:dyDescent="0.25">
      <c r="B39" s="1" t="s">
        <v>34</v>
      </c>
      <c r="C39" s="1">
        <v>0.90313235560383798</v>
      </c>
      <c r="D39" s="1">
        <v>0.91764273011590103</v>
      </c>
      <c r="E39" s="1">
        <v>0.90677671315181896</v>
      </c>
      <c r="F39" s="1">
        <v>0.90642517806395695</v>
      </c>
      <c r="G39" s="1">
        <v>0.910329723810682</v>
      </c>
    </row>
    <row r="40" spans="1:7" x14ac:dyDescent="0.25">
      <c r="B40" s="1" t="s">
        <v>35</v>
      </c>
      <c r="C40" s="1">
        <v>0.96639686043659501</v>
      </c>
      <c r="D40" s="1">
        <v>0.966456123137303</v>
      </c>
      <c r="E40" s="1">
        <v>0.96537330424058398</v>
      </c>
      <c r="F40" s="1">
        <v>0.96533827311213505</v>
      </c>
      <c r="G40" s="1">
        <v>0.96642649087843002</v>
      </c>
    </row>
    <row r="41" spans="1:7" x14ac:dyDescent="0.25">
      <c r="A41" s="1" t="s">
        <v>36</v>
      </c>
      <c r="C41" s="1">
        <v>0.89066086746405704</v>
      </c>
      <c r="D41" s="1">
        <v>0.90415159134114098</v>
      </c>
      <c r="E41" s="1">
        <v>0.89333712803971699</v>
      </c>
      <c r="F41" s="1">
        <v>0.89298726080506996</v>
      </c>
      <c r="G41" s="1">
        <v>0.89735552782934103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A10A-C089-4825-94B4-93B7DBDF1441}">
  <dimension ref="A1:AMJ63"/>
  <sheetViews>
    <sheetView topLeftCell="A5" zoomScale="70" zoomScaleNormal="70" workbookViewId="0">
      <selection activeCell="K20" sqref="K20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7.9602000041631895E-3</v>
      </c>
      <c r="C2" s="1">
        <v>2.4827000015647999E-3</v>
      </c>
      <c r="D2" s="1">
        <v>4.09900000086054E-2</v>
      </c>
      <c r="E2" s="1">
        <v>0.28481260000262398</v>
      </c>
      <c r="F2" s="1">
        <v>5.6130199998733497E-2</v>
      </c>
      <c r="G2" s="1">
        <v>8.0949999392032602E-4</v>
      </c>
      <c r="H2" s="1">
        <v>0.33855729999777301</v>
      </c>
      <c r="I2" s="1">
        <v>3.12178000021958E-2</v>
      </c>
      <c r="J2" s="1">
        <v>2.3516900999966301</v>
      </c>
      <c r="K2" s="1">
        <v>2.4137899992638202E-2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10.510477399991901</v>
      </c>
      <c r="G3" s="1">
        <v>2.1744374999980201</v>
      </c>
      <c r="I3" s="1">
        <v>40.005725400012999</v>
      </c>
      <c r="K3" s="1">
        <v>224.741041200002</v>
      </c>
    </row>
    <row r="4" spans="1:31" x14ac:dyDescent="0.25">
      <c r="B4" s="1">
        <f t="shared" ref="B4:K4" si="0">SUM(B2,B3)</f>
        <v>7.9602000041631895E-3</v>
      </c>
      <c r="C4" s="1">
        <f t="shared" si="0"/>
        <v>2.4827000015647999E-3</v>
      </c>
      <c r="D4" s="1">
        <f t="shared" si="0"/>
        <v>4.09900000086054E-2</v>
      </c>
      <c r="E4" s="1">
        <f t="shared" si="0"/>
        <v>10.795289999994525</v>
      </c>
      <c r="F4" s="1">
        <f t="shared" si="0"/>
        <v>5.6130199998733497E-2</v>
      </c>
      <c r="G4" s="1">
        <f t="shared" si="0"/>
        <v>2.1752469999919404</v>
      </c>
      <c r="H4" s="1">
        <f t="shared" si="0"/>
        <v>0.33855729999777301</v>
      </c>
      <c r="I4" s="1">
        <f t="shared" si="0"/>
        <v>40.036943200015195</v>
      </c>
      <c r="J4" s="1">
        <f t="shared" si="0"/>
        <v>2.3516900999966301</v>
      </c>
      <c r="K4" s="1">
        <f t="shared" si="0"/>
        <v>224.76517909999464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3601.2123416151899</v>
      </c>
      <c r="C7" s="1">
        <v>2.3531598030001901</v>
      </c>
      <c r="D7" s="1">
        <v>145</v>
      </c>
      <c r="E7" s="1">
        <v>142</v>
      </c>
      <c r="F7" s="1">
        <v>0</v>
      </c>
      <c r="G7" s="1">
        <v>1</v>
      </c>
      <c r="H7" s="1">
        <v>2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0.12740060000214701</v>
      </c>
    </row>
    <row r="10" spans="1:31" x14ac:dyDescent="0.25">
      <c r="A10" s="1" t="s">
        <v>160</v>
      </c>
      <c r="B10" s="1">
        <v>16.888970700092599</v>
      </c>
      <c r="C10" s="1">
        <v>0</v>
      </c>
      <c r="D10" s="1">
        <v>0</v>
      </c>
      <c r="E10" s="1">
        <v>0</v>
      </c>
    </row>
    <row r="11" spans="1:31" x14ac:dyDescent="0.25">
      <c r="A11" s="1" t="s">
        <v>161</v>
      </c>
      <c r="B11" s="1">
        <v>17.963313100044601</v>
      </c>
      <c r="C11" s="1">
        <v>0.02</v>
      </c>
      <c r="D11" s="1">
        <v>0.02</v>
      </c>
      <c r="E11" s="1">
        <v>0</v>
      </c>
    </row>
    <row r="12" spans="1:31" x14ac:dyDescent="0.25">
      <c r="A12" s="1" t="s">
        <v>162</v>
      </c>
      <c r="B12" s="1">
        <v>18.5130779999308</v>
      </c>
      <c r="C12" s="1">
        <v>0</v>
      </c>
      <c r="D12" s="1">
        <v>0</v>
      </c>
      <c r="E12" s="1">
        <v>0</v>
      </c>
    </row>
    <row r="13" spans="1:31" x14ac:dyDescent="0.25">
      <c r="A13" s="1" t="s">
        <v>163</v>
      </c>
      <c r="B13" s="1">
        <v>17.920474799931899</v>
      </c>
      <c r="C13" s="1">
        <v>0.02</v>
      </c>
      <c r="D13" s="1">
        <v>0.01</v>
      </c>
      <c r="E13" s="1">
        <v>0</v>
      </c>
    </row>
    <row r="14" spans="1:31" x14ac:dyDescent="0.25">
      <c r="A14" s="1" t="s">
        <v>164</v>
      </c>
      <c r="B14" s="1">
        <v>17.491364500019699</v>
      </c>
    </row>
    <row r="15" spans="1:31" x14ac:dyDescent="0.25">
      <c r="A15" s="1" t="s">
        <v>165</v>
      </c>
      <c r="B15" s="1">
        <v>113.837442499934</v>
      </c>
    </row>
    <row r="16" spans="1:31" x14ac:dyDescent="0.25">
      <c r="A16" s="1" t="s">
        <v>166</v>
      </c>
      <c r="B16" s="1">
        <v>112.576187200029</v>
      </c>
    </row>
    <row r="17" spans="1:2" x14ac:dyDescent="0.25">
      <c r="A17" s="1" t="s">
        <v>167</v>
      </c>
      <c r="B17" s="1">
        <v>113.9104545</v>
      </c>
    </row>
    <row r="18" spans="1:2" x14ac:dyDescent="0.25">
      <c r="A18" s="1" t="s">
        <v>168</v>
      </c>
      <c r="B18" s="1">
        <v>111.74753779999401</v>
      </c>
    </row>
    <row r="19" spans="1:2" x14ac:dyDescent="0.25">
      <c r="A19" s="1" t="s">
        <v>169</v>
      </c>
      <c r="B19" s="1">
        <v>111.405563700012</v>
      </c>
    </row>
    <row r="20" spans="1:2" x14ac:dyDescent="0.25">
      <c r="A20" s="1" t="s">
        <v>170</v>
      </c>
      <c r="B20" s="1">
        <v>112.062300499994</v>
      </c>
    </row>
    <row r="21" spans="1:2" x14ac:dyDescent="0.25">
      <c r="A21" s="1" t="s">
        <v>171</v>
      </c>
      <c r="B21" s="1">
        <v>113.930546399904</v>
      </c>
    </row>
    <row r="22" spans="1:2" x14ac:dyDescent="0.25">
      <c r="A22" s="1" t="s">
        <v>172</v>
      </c>
      <c r="B22" s="1">
        <v>115.315736999968</v>
      </c>
    </row>
    <row r="23" spans="1:2" x14ac:dyDescent="0.25">
      <c r="A23" s="1" t="s">
        <v>173</v>
      </c>
      <c r="B23" s="1">
        <v>111.631388999987</v>
      </c>
    </row>
    <row r="24" spans="1:2" x14ac:dyDescent="0.25">
      <c r="A24" s="1" t="s">
        <v>174</v>
      </c>
      <c r="B24" s="1">
        <v>112.118010399979</v>
      </c>
    </row>
    <row r="25" spans="1:2" x14ac:dyDescent="0.25">
      <c r="A25" s="1" t="s">
        <v>175</v>
      </c>
      <c r="B25" s="1">
        <v>121.136770899989</v>
      </c>
    </row>
    <row r="26" spans="1:2" x14ac:dyDescent="0.25">
      <c r="A26" s="1" t="s">
        <v>176</v>
      </c>
      <c r="B26" s="1">
        <v>123.336492300033</v>
      </c>
    </row>
    <row r="27" spans="1:2" x14ac:dyDescent="0.25">
      <c r="A27" s="1" t="s">
        <v>177</v>
      </c>
      <c r="B27" s="1">
        <v>124.61825779999999</v>
      </c>
    </row>
    <row r="28" spans="1:2" x14ac:dyDescent="0.25">
      <c r="A28" s="1" t="s">
        <v>178</v>
      </c>
      <c r="B28" s="1">
        <v>128.887155200005</v>
      </c>
    </row>
    <row r="29" spans="1:2" x14ac:dyDescent="0.25">
      <c r="A29" s="1" t="s">
        <v>179</v>
      </c>
      <c r="B29" s="1">
        <v>126.364688800065</v>
      </c>
    </row>
    <row r="30" spans="1:2" x14ac:dyDescent="0.25">
      <c r="A30" s="1" t="s">
        <v>180</v>
      </c>
      <c r="B30" s="1">
        <v>123.232457200065</v>
      </c>
    </row>
    <row r="31" spans="1:2" x14ac:dyDescent="0.25">
      <c r="A31" s="1" t="s">
        <v>181</v>
      </c>
      <c r="B31" s="1">
        <v>126.06607629999</v>
      </c>
    </row>
    <row r="32" spans="1:2" x14ac:dyDescent="0.25">
      <c r="A32" s="1" t="s">
        <v>182</v>
      </c>
      <c r="B32" s="1">
        <v>127.82604319998001</v>
      </c>
    </row>
    <row r="33" spans="1:7" x14ac:dyDescent="0.25">
      <c r="A33" s="1" t="s">
        <v>183</v>
      </c>
      <c r="B33" s="1">
        <v>124.77654879994201</v>
      </c>
    </row>
    <row r="34" spans="1:7" x14ac:dyDescent="0.25">
      <c r="A34" s="1" t="s">
        <v>184</v>
      </c>
      <c r="B34" s="1">
        <v>125.42302470002301</v>
      </c>
    </row>
    <row r="35" spans="1:7" x14ac:dyDescent="0.25">
      <c r="A35" s="1" t="s">
        <v>95</v>
      </c>
      <c r="B35" s="1">
        <v>1426.6022946999799</v>
      </c>
      <c r="C35" s="1">
        <v>0.01</v>
      </c>
      <c r="D35" s="1">
        <v>0.01</v>
      </c>
      <c r="E35" s="1">
        <v>0</v>
      </c>
    </row>
    <row r="36" spans="1:7" x14ac:dyDescent="0.25">
      <c r="A36" s="1" t="s">
        <v>96</v>
      </c>
      <c r="B36" s="1">
        <v>1433.52352830005</v>
      </c>
      <c r="C36" s="1">
        <v>0</v>
      </c>
      <c r="D36" s="1">
        <v>0</v>
      </c>
      <c r="E36" s="1">
        <v>0</v>
      </c>
    </row>
    <row r="37" spans="1:7" x14ac:dyDescent="0.25">
      <c r="A37" s="1" t="s">
        <v>97</v>
      </c>
      <c r="B37" s="1">
        <v>1322.5127742</v>
      </c>
      <c r="C37" s="1">
        <v>0.38</v>
      </c>
      <c r="D37" s="1">
        <v>0.35</v>
      </c>
      <c r="E37" s="1">
        <v>0.38</v>
      </c>
    </row>
    <row r="38" spans="1:7" x14ac:dyDescent="0.25">
      <c r="A38" s="1" t="s">
        <v>98</v>
      </c>
      <c r="B38" s="1">
        <v>1325.41607599996</v>
      </c>
      <c r="C38" s="1">
        <v>0</v>
      </c>
      <c r="D38" s="1">
        <v>0.02</v>
      </c>
      <c r="E38" s="1">
        <v>0.01</v>
      </c>
    </row>
    <row r="39" spans="1:7" x14ac:dyDescent="0.25">
      <c r="A39" s="1" t="s">
        <v>99</v>
      </c>
      <c r="B39" s="1">
        <v>1325.5374518000101</v>
      </c>
      <c r="C39" s="1">
        <v>0</v>
      </c>
      <c r="D39" s="1">
        <v>0.05</v>
      </c>
      <c r="E39" s="1">
        <v>0.01</v>
      </c>
    </row>
    <row r="40" spans="1:7" x14ac:dyDescent="0.25">
      <c r="A40" s="1" t="s">
        <v>100</v>
      </c>
      <c r="B40" s="1">
        <v>1361.8389098999901</v>
      </c>
      <c r="C40" s="1">
        <v>0</v>
      </c>
      <c r="D40" s="1">
        <v>0.01</v>
      </c>
      <c r="E40" s="1">
        <v>0.01</v>
      </c>
    </row>
    <row r="41" spans="1:7" x14ac:dyDescent="0.25">
      <c r="A41" s="1" t="s">
        <v>101</v>
      </c>
      <c r="B41" s="1">
        <v>1602.8467805999601</v>
      </c>
      <c r="C41" s="1">
        <v>0</v>
      </c>
      <c r="D41" s="1">
        <v>0</v>
      </c>
      <c r="E41" s="1">
        <v>0</v>
      </c>
    </row>
    <row r="42" spans="1:7" x14ac:dyDescent="0.25">
      <c r="A42" s="1" t="s">
        <v>102</v>
      </c>
      <c r="B42" s="1">
        <v>1447.0536656000099</v>
      </c>
      <c r="C42" s="1">
        <v>0.01</v>
      </c>
      <c r="D42" s="1">
        <v>0.08</v>
      </c>
      <c r="E42" s="1">
        <v>0</v>
      </c>
    </row>
    <row r="43" spans="1:7" x14ac:dyDescent="0.25">
      <c r="A43" s="1" t="s">
        <v>103</v>
      </c>
      <c r="B43" s="1">
        <v>62.077413700055303</v>
      </c>
      <c r="C43" s="1">
        <v>0</v>
      </c>
      <c r="D43" s="1">
        <v>0.01</v>
      </c>
      <c r="E43" s="1">
        <v>0</v>
      </c>
    </row>
    <row r="44" spans="1:7" x14ac:dyDescent="0.25">
      <c r="A44" s="1" t="s">
        <v>104</v>
      </c>
      <c r="B44" s="1">
        <v>62.442011399951298</v>
      </c>
      <c r="C44" s="1">
        <v>0</v>
      </c>
      <c r="D44" s="1">
        <v>0</v>
      </c>
      <c r="E44" s="1">
        <v>0</v>
      </c>
    </row>
    <row r="45" spans="1:7" x14ac:dyDescent="0.25">
      <c r="A45" s="1" t="s">
        <v>23</v>
      </c>
      <c r="B45" s="1">
        <v>3.3018957999884102</v>
      </c>
    </row>
    <row r="46" spans="1:7" x14ac:dyDescent="0.25">
      <c r="C46" s="1">
        <f>SUM(C10:C44)</f>
        <v>0.44</v>
      </c>
      <c r="D46" s="1">
        <f>SUM(D10:D44)</f>
        <v>0.55999999999999994</v>
      </c>
      <c r="E46" s="1">
        <f>SUM(E10:E44)</f>
        <v>0.41000000000000003</v>
      </c>
    </row>
    <row r="47" spans="1:7" x14ac:dyDescent="0.25">
      <c r="A47" s="2" t="s">
        <v>24</v>
      </c>
      <c r="C47" s="2" t="s">
        <v>25</v>
      </c>
      <c r="D47" s="2" t="s">
        <v>26</v>
      </c>
      <c r="E47" s="2" t="s">
        <v>27</v>
      </c>
      <c r="F47" s="2" t="s">
        <v>28</v>
      </c>
      <c r="G47" s="2" t="s">
        <v>29</v>
      </c>
    </row>
    <row r="48" spans="1:7" x14ac:dyDescent="0.25">
      <c r="A48" s="1" t="s">
        <v>30</v>
      </c>
      <c r="B48" s="1" t="s">
        <v>31</v>
      </c>
      <c r="C48" s="1">
        <v>0.67073987278205505</v>
      </c>
      <c r="D48" s="1">
        <v>0.78384194053208101</v>
      </c>
      <c r="E48" s="1">
        <v>0.68537484637443602</v>
      </c>
      <c r="F48" s="1">
        <v>0.68050652486621199</v>
      </c>
      <c r="G48" s="1">
        <v>0.72289373985206495</v>
      </c>
    </row>
    <row r="49" spans="1:7" x14ac:dyDescent="0.25">
      <c r="B49" s="1" t="s">
        <v>32</v>
      </c>
      <c r="C49" s="1">
        <v>0.93466949315860404</v>
      </c>
      <c r="D49" s="1">
        <v>0.948748043818466</v>
      </c>
      <c r="E49" s="1">
        <v>0.93844735764031095</v>
      </c>
      <c r="F49" s="1">
        <v>0.93793808037870796</v>
      </c>
      <c r="G49" s="1">
        <v>0.94165614988835999</v>
      </c>
    </row>
    <row r="50" spans="1:7" x14ac:dyDescent="0.25">
      <c r="B50" s="1" t="s">
        <v>33</v>
      </c>
      <c r="C50" s="1">
        <v>0.9375</v>
      </c>
      <c r="D50" s="1">
        <v>0.94190140845070403</v>
      </c>
      <c r="E50" s="1">
        <v>0.93670626792298195</v>
      </c>
      <c r="F50" s="1">
        <v>0.93644941445750995</v>
      </c>
      <c r="G50" s="1">
        <v>0.93969555035128804</v>
      </c>
    </row>
    <row r="51" spans="1:7" x14ac:dyDescent="0.25">
      <c r="B51" s="1" t="s">
        <v>34</v>
      </c>
      <c r="C51" s="1">
        <v>0.94540174249757902</v>
      </c>
      <c r="D51" s="1">
        <v>0.95520344287949899</v>
      </c>
      <c r="E51" s="1">
        <v>0.94766489143793498</v>
      </c>
      <c r="F51" s="1">
        <v>0.94729217715771996</v>
      </c>
      <c r="G51" s="1">
        <v>0.950277318283545</v>
      </c>
    </row>
    <row r="52" spans="1:7" x14ac:dyDescent="0.25">
      <c r="B52" s="1" t="s">
        <v>35</v>
      </c>
      <c r="C52" s="1">
        <v>0.94268128486247305</v>
      </c>
      <c r="D52" s="1">
        <v>0.95872456964006203</v>
      </c>
      <c r="E52" s="1">
        <v>0.94786972552232696</v>
      </c>
      <c r="F52" s="1">
        <v>0.94733305008228397</v>
      </c>
      <c r="G52" s="1">
        <v>0.95063524391426601</v>
      </c>
    </row>
    <row r="53" spans="1:7" x14ac:dyDescent="0.25">
      <c r="A53" s="1" t="s">
        <v>158</v>
      </c>
      <c r="B53" s="1" t="s">
        <v>31</v>
      </c>
      <c r="C53" s="1">
        <v>1</v>
      </c>
      <c r="D53" s="1">
        <v>0.99859849980260496</v>
      </c>
      <c r="E53" s="1">
        <v>0.99926630153973295</v>
      </c>
      <c r="F53" s="1">
        <v>0.99929924990130203</v>
      </c>
      <c r="G53" s="1">
        <v>0.99929872444192303</v>
      </c>
    </row>
    <row r="54" spans="1:7" x14ac:dyDescent="0.25">
      <c r="B54" s="1" t="s">
        <v>32</v>
      </c>
      <c r="C54" s="1">
        <v>0.91254368530312802</v>
      </c>
      <c r="D54" s="1">
        <v>0.95079744816586897</v>
      </c>
      <c r="E54" s="1">
        <v>0.92727272727272703</v>
      </c>
      <c r="F54" s="1">
        <v>0.92638500195600404</v>
      </c>
      <c r="G54" s="1">
        <v>0.931264797272645</v>
      </c>
    </row>
    <row r="55" spans="1:7" x14ac:dyDescent="0.25">
      <c r="B55" s="1" t="s">
        <v>33</v>
      </c>
      <c r="C55" s="1">
        <v>0.99992107340173597</v>
      </c>
      <c r="D55" s="1">
        <v>1</v>
      </c>
      <c r="E55" s="1">
        <v>0.99995866487547702</v>
      </c>
      <c r="F55" s="1">
        <v>0.99995662546085395</v>
      </c>
      <c r="G55" s="1">
        <v>0.99996052891257103</v>
      </c>
    </row>
    <row r="56" spans="1:7" x14ac:dyDescent="0.25">
      <c r="B56" s="1" t="s">
        <v>34</v>
      </c>
      <c r="C56" s="1">
        <v>0.99010462717159298</v>
      </c>
      <c r="D56" s="1">
        <v>0.98825503355704603</v>
      </c>
      <c r="E56" s="1">
        <v>0.98866384209982405</v>
      </c>
      <c r="F56" s="1">
        <v>0.98868401211575996</v>
      </c>
      <c r="G56" s="1">
        <v>0.98914930309511995</v>
      </c>
    </row>
    <row r="57" spans="1:7" x14ac:dyDescent="0.25">
      <c r="B57" s="1" t="s">
        <v>35</v>
      </c>
      <c r="C57" s="1">
        <v>0.99992107340173597</v>
      </c>
      <c r="D57" s="1">
        <v>1</v>
      </c>
      <c r="E57" s="1">
        <v>0.99995866487547702</v>
      </c>
      <c r="F57" s="1">
        <v>0.99995662546085395</v>
      </c>
      <c r="G57" s="1">
        <v>0.99996052891257103</v>
      </c>
    </row>
    <row r="58" spans="1:7" x14ac:dyDescent="0.25">
      <c r="A58" s="1" t="s">
        <v>159</v>
      </c>
      <c r="B58" s="1" t="s">
        <v>31</v>
      </c>
      <c r="C58" s="1">
        <v>0.66170940170940096</v>
      </c>
      <c r="D58" s="1">
        <v>0.75723787167449097</v>
      </c>
      <c r="E58" s="1">
        <v>0.670217124129455</v>
      </c>
      <c r="F58" s="1">
        <v>0.66591472259562901</v>
      </c>
      <c r="G58" s="1">
        <v>0.70625798212005098</v>
      </c>
    </row>
    <row r="59" spans="1:7" x14ac:dyDescent="0.25">
      <c r="B59" s="1" t="s">
        <v>32</v>
      </c>
      <c r="C59" s="1">
        <v>0.92093287827076198</v>
      </c>
      <c r="D59" s="1">
        <v>0.95011737089201798</v>
      </c>
      <c r="E59" s="1">
        <v>0.93117574764440803</v>
      </c>
      <c r="F59" s="1">
        <v>0.93023925294385901</v>
      </c>
      <c r="G59" s="1">
        <v>0.93529751588677001</v>
      </c>
    </row>
    <row r="60" spans="1:7" x14ac:dyDescent="0.25">
      <c r="B60" s="1" t="s">
        <v>33</v>
      </c>
      <c r="C60" s="1">
        <v>0.95020584199176605</v>
      </c>
      <c r="D60" s="1">
        <v>0.94816118935837201</v>
      </c>
      <c r="E60" s="1">
        <v>0.94684555510036805</v>
      </c>
      <c r="F60" s="1">
        <v>0.94678050869466301</v>
      </c>
      <c r="G60" s="1">
        <v>0.94918241456966601</v>
      </c>
    </row>
    <row r="61" spans="1:7" x14ac:dyDescent="0.25">
      <c r="B61" s="1" t="s">
        <v>34</v>
      </c>
      <c r="C61" s="1">
        <v>0.95518640139076605</v>
      </c>
      <c r="D61" s="1">
        <v>0.96733176838810597</v>
      </c>
      <c r="E61" s="1">
        <v>0.95913560016386701</v>
      </c>
      <c r="F61" s="1">
        <v>0.95873037258614202</v>
      </c>
      <c r="G61" s="1">
        <v>0.96122072115851798</v>
      </c>
    </row>
    <row r="62" spans="1:7" x14ac:dyDescent="0.25">
      <c r="B62" s="1" t="s">
        <v>35</v>
      </c>
      <c r="C62" s="1">
        <v>0.96126283168700299</v>
      </c>
      <c r="D62" s="1">
        <v>0.97085289514866902</v>
      </c>
      <c r="E62" s="1">
        <v>0.96425645227365797</v>
      </c>
      <c r="F62" s="1">
        <v>0.96393031687786002</v>
      </c>
      <c r="G62" s="1">
        <v>0.96603406326034003</v>
      </c>
    </row>
    <row r="63" spans="1:7" x14ac:dyDescent="0.25">
      <c r="A63" s="1" t="s">
        <v>36</v>
      </c>
      <c r="C63" s="1">
        <v>0.95</v>
      </c>
      <c r="D63" s="1">
        <v>0.95520344287949899</v>
      </c>
      <c r="E63" s="1">
        <v>0.95022531749283001</v>
      </c>
      <c r="F63" s="1">
        <v>0.949979193494779</v>
      </c>
      <c r="G63" s="1">
        <v>0.95259461568474402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COVID Africa</vt:lpstr>
      <vt:lpstr>COVID America</vt:lpstr>
      <vt:lpstr>COVID Asia</vt:lpstr>
      <vt:lpstr>COVID Europe</vt:lpstr>
      <vt:lpstr>COVID Oceania</vt:lpstr>
      <vt:lpstr>CRIME</vt:lpstr>
      <vt:lpstr>AQ</vt:lpstr>
      <vt:lpstr>ENERGY</vt:lpstr>
      <vt:lpstr>GCCD</vt:lpstr>
      <vt:lpstr>acc</vt:lpstr>
      <vt:lpstr>time</vt:lpstr>
      <vt:lpstr>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Afonso</dc:creator>
  <dc:description/>
  <cp:lastModifiedBy>Tiago Afonso</cp:lastModifiedBy>
  <cp:revision>2</cp:revision>
  <dcterms:created xsi:type="dcterms:W3CDTF">2022-03-23T11:06:35Z</dcterms:created>
  <dcterms:modified xsi:type="dcterms:W3CDTF">2022-05-16T17:55:42Z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