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9546_tecnico_ulisboa_pt/Documents/Documentos/TECNICO/5ANO/Tese/Dados/Results/"/>
    </mc:Choice>
  </mc:AlternateContent>
  <xr:revisionPtr revIDLastSave="4050" documentId="11_9E43FBA2757A704C3D6347FE8C061334AC192FA2" xr6:coauthVersionLast="47" xr6:coauthVersionMax="47" xr10:uidLastSave="{EF0B4CD0-EF93-4A58-A4C1-EE45E4114B4F}"/>
  <bookViews>
    <workbookView xWindow="28680" yWindow="-120" windowWidth="29040" windowHeight="15840" tabRatio="882" activeTab="10" xr2:uid="{00000000-000D-0000-FFFF-FFFF00000000}"/>
  </bookViews>
  <sheets>
    <sheet name="COVID Africa" sheetId="1" r:id="rId1"/>
    <sheet name="COVID America" sheetId="3" r:id="rId2"/>
    <sheet name="COVID Asia" sheetId="4" r:id="rId3"/>
    <sheet name="COVID Europe" sheetId="5" r:id="rId4"/>
    <sheet name="COVID Oceania" sheetId="6" r:id="rId5"/>
    <sheet name="CRIME" sheetId="7" r:id="rId6"/>
    <sheet name="AQ" sheetId="8" r:id="rId7"/>
    <sheet name="ENERGY" sheetId="9" r:id="rId8"/>
    <sheet name="GCCD" sheetId="10" r:id="rId9"/>
    <sheet name="acc" sheetId="11" r:id="rId10"/>
    <sheet name="time" sheetId="13" r:id="rId11"/>
    <sheet name="scale" sheetId="14" r:id="rId1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X3" i="11" l="1"/>
  <c r="AX40" i="13"/>
  <c r="AX38" i="13"/>
  <c r="AX36" i="13"/>
  <c r="AX34" i="13"/>
  <c r="AX32" i="13"/>
  <c r="AW40" i="13"/>
  <c r="AW38" i="13"/>
  <c r="AW36" i="13"/>
  <c r="AW34" i="13"/>
  <c r="AW32" i="13"/>
  <c r="V34" i="13"/>
  <c r="AD40" i="13"/>
  <c r="AC40" i="13"/>
  <c r="AB40" i="13"/>
  <c r="AA40" i="13"/>
  <c r="Z40" i="13"/>
  <c r="Y40" i="13"/>
  <c r="X40" i="13"/>
  <c r="W40" i="13"/>
  <c r="V40" i="13"/>
  <c r="AD38" i="13"/>
  <c r="AC38" i="13"/>
  <c r="AB38" i="13"/>
  <c r="AA38" i="13"/>
  <c r="Z38" i="13"/>
  <c r="Y38" i="13"/>
  <c r="X38" i="13"/>
  <c r="W38" i="13"/>
  <c r="V38" i="13"/>
  <c r="AD36" i="13"/>
  <c r="AC36" i="13"/>
  <c r="AB36" i="13"/>
  <c r="AA36" i="13"/>
  <c r="Z36" i="13"/>
  <c r="Y36" i="13"/>
  <c r="X36" i="13"/>
  <c r="W36" i="13"/>
  <c r="V36" i="13"/>
  <c r="AD34" i="13"/>
  <c r="AC34" i="13"/>
  <c r="AB34" i="13"/>
  <c r="AA34" i="13"/>
  <c r="Z34" i="13"/>
  <c r="Y34" i="13"/>
  <c r="X34" i="13"/>
  <c r="W34" i="13"/>
  <c r="W32" i="13"/>
  <c r="X32" i="13"/>
  <c r="Y32" i="13"/>
  <c r="Z32" i="13"/>
  <c r="AA32" i="13"/>
  <c r="AB32" i="13"/>
  <c r="AC32" i="13"/>
  <c r="AD32" i="13"/>
  <c r="V32" i="13"/>
  <c r="X4" i="11"/>
  <c r="X5" i="11"/>
  <c r="X6" i="11"/>
  <c r="X7" i="11"/>
  <c r="C4" i="9"/>
  <c r="D4" i="9"/>
  <c r="E4" i="9"/>
  <c r="F4" i="9"/>
  <c r="G4" i="9"/>
  <c r="H4" i="9"/>
  <c r="I4" i="9"/>
  <c r="J4" i="9"/>
  <c r="K4" i="9"/>
  <c r="B4" i="9"/>
  <c r="Q85" i="13"/>
  <c r="Q84" i="13"/>
  <c r="Q83" i="13"/>
  <c r="Q58" i="13"/>
  <c r="U4" i="11" l="1"/>
  <c r="U5" i="11"/>
  <c r="U6" i="11"/>
  <c r="U7" i="11"/>
  <c r="U3" i="11"/>
  <c r="R4" i="11"/>
  <c r="R5" i="11"/>
  <c r="R6" i="11"/>
  <c r="R7" i="11"/>
  <c r="R3" i="11"/>
  <c r="O4" i="11"/>
  <c r="O5" i="11"/>
  <c r="O6" i="11"/>
  <c r="O7" i="11"/>
  <c r="O3" i="11"/>
  <c r="L4" i="11"/>
  <c r="L5" i="11"/>
  <c r="L6" i="11"/>
  <c r="L7" i="11"/>
  <c r="L3" i="11"/>
  <c r="I4" i="11"/>
  <c r="I5" i="11"/>
  <c r="I6" i="11"/>
  <c r="I7" i="11"/>
  <c r="I3" i="11"/>
  <c r="F4" i="11"/>
  <c r="F5" i="11"/>
  <c r="F6" i="11"/>
  <c r="F7" i="11"/>
  <c r="F3" i="11"/>
  <c r="C4" i="11"/>
  <c r="C5" i="11"/>
  <c r="C6" i="11"/>
  <c r="C7" i="11"/>
  <c r="C3" i="11"/>
  <c r="C4" i="8"/>
  <c r="D4" i="8"/>
  <c r="E4" i="8"/>
  <c r="F4" i="8"/>
  <c r="G4" i="8"/>
  <c r="H4" i="8"/>
  <c r="I4" i="8"/>
  <c r="J4" i="8"/>
  <c r="K4" i="8"/>
  <c r="B4" i="8"/>
  <c r="C4" i="7"/>
  <c r="D4" i="7"/>
  <c r="E4" i="7"/>
  <c r="F4" i="7"/>
  <c r="G4" i="7"/>
  <c r="H4" i="7"/>
  <c r="I4" i="7"/>
  <c r="J4" i="7"/>
  <c r="K4" i="7"/>
  <c r="B4" i="7"/>
  <c r="C4" i="6"/>
  <c r="D4" i="6"/>
  <c r="E4" i="6"/>
  <c r="F4" i="6"/>
  <c r="G4" i="6"/>
  <c r="H4" i="6"/>
  <c r="I4" i="6"/>
  <c r="J4" i="6"/>
  <c r="K4" i="6"/>
  <c r="B4" i="6"/>
  <c r="C4" i="5"/>
  <c r="D4" i="5"/>
  <c r="E4" i="5"/>
  <c r="F4" i="5"/>
  <c r="G4" i="5"/>
  <c r="H4" i="5"/>
  <c r="I4" i="5"/>
  <c r="J4" i="5"/>
  <c r="K4" i="5"/>
  <c r="B4" i="5"/>
  <c r="C4" i="4"/>
  <c r="D4" i="4"/>
  <c r="E4" i="4"/>
  <c r="F4" i="4"/>
  <c r="G4" i="4"/>
  <c r="H4" i="4"/>
  <c r="I4" i="4"/>
  <c r="J4" i="4"/>
  <c r="K4" i="4"/>
  <c r="B4" i="4"/>
  <c r="C4" i="3"/>
  <c r="D4" i="3"/>
  <c r="E4" i="3"/>
  <c r="F4" i="3"/>
  <c r="G4" i="3"/>
  <c r="H4" i="3"/>
  <c r="I4" i="3"/>
  <c r="J4" i="3"/>
  <c r="K4" i="3"/>
  <c r="B4" i="3"/>
  <c r="C4" i="1"/>
  <c r="D4" i="1"/>
  <c r="E4" i="1"/>
  <c r="F4" i="1"/>
  <c r="G4" i="1"/>
  <c r="H4" i="1"/>
  <c r="I4" i="1"/>
  <c r="J4" i="1"/>
  <c r="K4" i="1"/>
  <c r="B4" i="1"/>
  <c r="AC32" i="11"/>
  <c r="AA33" i="11"/>
  <c r="AB33" i="11"/>
  <c r="AB35" i="11"/>
  <c r="AA36" i="11"/>
  <c r="AA38" i="11"/>
  <c r="AC38" i="11"/>
  <c r="AC31" i="11"/>
  <c r="AA32" i="11"/>
  <c r="AB32" i="11"/>
  <c r="AC33" i="11"/>
  <c r="AA34" i="11"/>
  <c r="AB34" i="11"/>
  <c r="AC34" i="11"/>
  <c r="AA35" i="11"/>
  <c r="AC35" i="11"/>
  <c r="AB36" i="11"/>
  <c r="AC36" i="11"/>
  <c r="AA37" i="11"/>
  <c r="AB37" i="11"/>
  <c r="AC37" i="11"/>
  <c r="AB38" i="11"/>
  <c r="AA39" i="11"/>
  <c r="AB39" i="11"/>
  <c r="AC39" i="11"/>
  <c r="L47" i="13"/>
  <c r="M47" i="13"/>
  <c r="N47" i="13"/>
  <c r="O47" i="13"/>
  <c r="P47" i="13"/>
  <c r="Q47" i="13"/>
  <c r="R47" i="13"/>
  <c r="S47" i="13"/>
  <c r="T47" i="13"/>
  <c r="L48" i="13"/>
  <c r="M48" i="13"/>
  <c r="N48" i="13"/>
  <c r="O48" i="13"/>
  <c r="P48" i="13"/>
  <c r="Q48" i="13"/>
  <c r="R48" i="13"/>
  <c r="S48" i="13"/>
  <c r="T48" i="13"/>
  <c r="L49" i="13"/>
  <c r="M49" i="13"/>
  <c r="N49" i="13"/>
  <c r="O49" i="13"/>
  <c r="P49" i="13"/>
  <c r="Q49" i="13"/>
  <c r="R49" i="13"/>
  <c r="S49" i="13"/>
  <c r="T49" i="13"/>
  <c r="L50" i="13"/>
  <c r="M50" i="13"/>
  <c r="N50" i="13"/>
  <c r="O50" i="13"/>
  <c r="P50" i="13"/>
  <c r="Q50" i="13"/>
  <c r="R50" i="13"/>
  <c r="S50" i="13"/>
  <c r="T50" i="13"/>
  <c r="L51" i="13"/>
  <c r="M51" i="13"/>
  <c r="N51" i="13"/>
  <c r="O51" i="13"/>
  <c r="P51" i="13"/>
  <c r="Q51" i="13"/>
  <c r="Q82" i="13" s="1"/>
  <c r="R51" i="13"/>
  <c r="S51" i="13"/>
  <c r="T51" i="13"/>
  <c r="L52" i="13"/>
  <c r="M52" i="13"/>
  <c r="N52" i="13"/>
  <c r="O52" i="13"/>
  <c r="P52" i="13"/>
  <c r="Q52" i="13"/>
  <c r="R52" i="13"/>
  <c r="S52" i="13"/>
  <c r="T52" i="13"/>
  <c r="L53" i="13"/>
  <c r="M53" i="13"/>
  <c r="N53" i="13"/>
  <c r="O53" i="13"/>
  <c r="P53" i="13"/>
  <c r="Q53" i="13"/>
  <c r="R53" i="13"/>
  <c r="S53" i="13"/>
  <c r="T53" i="13"/>
  <c r="L54" i="13"/>
  <c r="M54" i="13"/>
  <c r="N54" i="13"/>
  <c r="O54" i="13"/>
  <c r="P54" i="13"/>
  <c r="Q54" i="13"/>
  <c r="R54" i="13"/>
  <c r="S54" i="13"/>
  <c r="T54" i="13"/>
  <c r="L55" i="13"/>
  <c r="M55" i="13"/>
  <c r="N55" i="13"/>
  <c r="O55" i="13"/>
  <c r="P55" i="13"/>
  <c r="Q55" i="13"/>
  <c r="R55" i="13"/>
  <c r="S55" i="13"/>
  <c r="T55" i="13"/>
  <c r="L56" i="13"/>
  <c r="M56" i="13"/>
  <c r="N56" i="13"/>
  <c r="O56" i="13"/>
  <c r="P56" i="13"/>
  <c r="Q56" i="13"/>
  <c r="R56" i="13"/>
  <c r="S56" i="13"/>
  <c r="T56" i="13"/>
  <c r="L57" i="13"/>
  <c r="M57" i="13"/>
  <c r="N57" i="13"/>
  <c r="O57" i="13"/>
  <c r="P57" i="13"/>
  <c r="Q57" i="13"/>
  <c r="R57" i="13"/>
  <c r="S57" i="13"/>
  <c r="T57" i="13"/>
  <c r="L58" i="13"/>
  <c r="M58" i="13"/>
  <c r="N58" i="13"/>
  <c r="O58" i="13"/>
  <c r="P58" i="13"/>
  <c r="R58" i="13"/>
  <c r="T58" i="13"/>
  <c r="L59" i="13"/>
  <c r="M59" i="13"/>
  <c r="N59" i="13"/>
  <c r="O59" i="13"/>
  <c r="P59" i="13"/>
  <c r="R59" i="13"/>
  <c r="T59" i="13"/>
  <c r="L60" i="13"/>
  <c r="M60" i="13"/>
  <c r="N60" i="13"/>
  <c r="O60" i="13"/>
  <c r="P60" i="13"/>
  <c r="R60" i="13"/>
  <c r="T60" i="13"/>
  <c r="L61" i="13"/>
  <c r="M61" i="13"/>
  <c r="N61" i="13"/>
  <c r="O61" i="13"/>
  <c r="P61" i="13"/>
  <c r="R61" i="13"/>
  <c r="T61" i="13"/>
  <c r="L62" i="13"/>
  <c r="M62" i="13"/>
  <c r="N62" i="13"/>
  <c r="O62" i="13"/>
  <c r="P62" i="13"/>
  <c r="R62" i="13"/>
  <c r="T62" i="13"/>
  <c r="L63" i="13"/>
  <c r="M63" i="13"/>
  <c r="N63" i="13"/>
  <c r="O63" i="13"/>
  <c r="P63" i="13"/>
  <c r="R63" i="13"/>
  <c r="T63" i="13"/>
  <c r="L64" i="13"/>
  <c r="M64" i="13"/>
  <c r="N64" i="13"/>
  <c r="O64" i="13"/>
  <c r="P64" i="13"/>
  <c r="R64" i="13"/>
  <c r="T64" i="13"/>
  <c r="L65" i="13"/>
  <c r="M65" i="13"/>
  <c r="N65" i="13"/>
  <c r="O65" i="13"/>
  <c r="P65" i="13"/>
  <c r="R65" i="13"/>
  <c r="T65" i="13"/>
  <c r="L66" i="13"/>
  <c r="M66" i="13"/>
  <c r="N66" i="13"/>
  <c r="O66" i="13"/>
  <c r="P66" i="13"/>
  <c r="R66" i="13"/>
  <c r="T66" i="13"/>
  <c r="L67" i="13"/>
  <c r="M67" i="13"/>
  <c r="N67" i="13"/>
  <c r="O67" i="13"/>
  <c r="P67" i="13"/>
  <c r="R67" i="13"/>
  <c r="T67" i="13"/>
  <c r="L68" i="13"/>
  <c r="M68" i="13"/>
  <c r="N68" i="13"/>
  <c r="O68" i="13"/>
  <c r="P68" i="13"/>
  <c r="R68" i="13"/>
  <c r="T68" i="13"/>
  <c r="O69" i="13"/>
  <c r="R69" i="13"/>
  <c r="T69" i="13"/>
  <c r="R70" i="13"/>
  <c r="T70" i="13"/>
  <c r="R71" i="13"/>
  <c r="T71" i="13"/>
  <c r="R72" i="13"/>
  <c r="T72" i="13"/>
  <c r="R73" i="13"/>
  <c r="T73" i="13"/>
  <c r="R74" i="13"/>
  <c r="T74" i="13"/>
  <c r="R75" i="13"/>
  <c r="T75" i="13"/>
  <c r="R76" i="13"/>
  <c r="T76" i="13"/>
  <c r="R77" i="13"/>
  <c r="T77" i="13"/>
  <c r="R78" i="13"/>
  <c r="AD82" i="13" s="1"/>
  <c r="T78" i="13"/>
  <c r="T79" i="13"/>
  <c r="AF82" i="13" s="1"/>
  <c r="T80" i="13"/>
  <c r="P46" i="13"/>
  <c r="T46" i="13"/>
  <c r="T84" i="13" s="1"/>
  <c r="S46" i="13"/>
  <c r="R46" i="13"/>
  <c r="Q46" i="13"/>
  <c r="O46" i="13"/>
  <c r="N46" i="13"/>
  <c r="M46" i="13"/>
  <c r="L46" i="13"/>
  <c r="AU55" i="13"/>
  <c r="BD55" i="13" s="1"/>
  <c r="AS55" i="13"/>
  <c r="BB55" i="13" s="1"/>
  <c r="AV53" i="13"/>
  <c r="BE53" i="13" s="1"/>
  <c r="AT53" i="13"/>
  <c r="BC53" i="13" s="1"/>
  <c r="AN53" i="13"/>
  <c r="AW53" i="13" s="1"/>
  <c r="AU51" i="13"/>
  <c r="BD51" i="13" s="1"/>
  <c r="AO51" i="13"/>
  <c r="AX51" i="13" s="1"/>
  <c r="AV49" i="13"/>
  <c r="BE49" i="13" s="1"/>
  <c r="AP49" i="13"/>
  <c r="AY49" i="13" s="1"/>
  <c r="AN49" i="13"/>
  <c r="AW49" i="13" s="1"/>
  <c r="AT47" i="13"/>
  <c r="BC47" i="13" s="1"/>
  <c r="AV47" i="13"/>
  <c r="BE47" i="13" s="1"/>
  <c r="AM55" i="13"/>
  <c r="AV55" i="13" s="1"/>
  <c r="BE55" i="13" s="1"/>
  <c r="AL55" i="13"/>
  <c r="AK55" i="13"/>
  <c r="AT55" i="13" s="1"/>
  <c r="BC55" i="13" s="1"/>
  <c r="AJ55" i="13"/>
  <c r="AI55" i="13"/>
  <c r="AR55" i="13" s="1"/>
  <c r="BA55" i="13" s="1"/>
  <c r="AH55" i="13"/>
  <c r="AQ55" i="13" s="1"/>
  <c r="AZ55" i="13" s="1"/>
  <c r="AG55" i="13"/>
  <c r="AP55" i="13" s="1"/>
  <c r="AY55" i="13" s="1"/>
  <c r="AF55" i="13"/>
  <c r="AO55" i="13" s="1"/>
  <c r="AX55" i="13" s="1"/>
  <c r="AE55" i="13"/>
  <c r="AN55" i="13" s="1"/>
  <c r="AW55" i="13" s="1"/>
  <c r="AM53" i="13"/>
  <c r="AL53" i="13"/>
  <c r="AU53" i="13" s="1"/>
  <c r="BD53" i="13" s="1"/>
  <c r="AK53" i="13"/>
  <c r="AJ53" i="13"/>
  <c r="AS53" i="13" s="1"/>
  <c r="BB53" i="13" s="1"/>
  <c r="AI53" i="13"/>
  <c r="AR53" i="13" s="1"/>
  <c r="BA53" i="13" s="1"/>
  <c r="AH53" i="13"/>
  <c r="AQ53" i="13" s="1"/>
  <c r="AZ53" i="13" s="1"/>
  <c r="AG53" i="13"/>
  <c r="AP53" i="13" s="1"/>
  <c r="AY53" i="13" s="1"/>
  <c r="AF53" i="13"/>
  <c r="AO53" i="13" s="1"/>
  <c r="AX53" i="13" s="1"/>
  <c r="AE53" i="13"/>
  <c r="AM51" i="13"/>
  <c r="AV51" i="13" s="1"/>
  <c r="BE51" i="13" s="1"/>
  <c r="AL51" i="13"/>
  <c r="AK51" i="13"/>
  <c r="AT51" i="13" s="1"/>
  <c r="BC51" i="13" s="1"/>
  <c r="AJ51" i="13"/>
  <c r="AS51" i="13" s="1"/>
  <c r="BB51" i="13" s="1"/>
  <c r="AI51" i="13"/>
  <c r="AR51" i="13" s="1"/>
  <c r="BA51" i="13" s="1"/>
  <c r="AH51" i="13"/>
  <c r="AQ51" i="13" s="1"/>
  <c r="AZ51" i="13" s="1"/>
  <c r="AG51" i="13"/>
  <c r="AP51" i="13" s="1"/>
  <c r="AY51" i="13" s="1"/>
  <c r="AF51" i="13"/>
  <c r="AE51" i="13"/>
  <c r="AN51" i="13" s="1"/>
  <c r="AW51" i="13" s="1"/>
  <c r="AM49" i="13"/>
  <c r="AL49" i="13"/>
  <c r="AU49" i="13" s="1"/>
  <c r="BD49" i="13" s="1"/>
  <c r="AK49" i="13"/>
  <c r="AT49" i="13" s="1"/>
  <c r="BC49" i="13" s="1"/>
  <c r="AJ49" i="13"/>
  <c r="AS49" i="13" s="1"/>
  <c r="BB49" i="13" s="1"/>
  <c r="AI49" i="13"/>
  <c r="AR49" i="13" s="1"/>
  <c r="BA49" i="13" s="1"/>
  <c r="AH49" i="13"/>
  <c r="AQ49" i="13" s="1"/>
  <c r="AZ49" i="13" s="1"/>
  <c r="AG49" i="13"/>
  <c r="AF49" i="13"/>
  <c r="AO49" i="13" s="1"/>
  <c r="AX49" i="13" s="1"/>
  <c r="AE49" i="13"/>
  <c r="AF47" i="13"/>
  <c r="AO47" i="13" s="1"/>
  <c r="AX47" i="13" s="1"/>
  <c r="AG47" i="13"/>
  <c r="AP47" i="13" s="1"/>
  <c r="AY47" i="13" s="1"/>
  <c r="AH47" i="13"/>
  <c r="AQ47" i="13" s="1"/>
  <c r="AZ47" i="13" s="1"/>
  <c r="AI47" i="13"/>
  <c r="AR47" i="13" s="1"/>
  <c r="BA47" i="13" s="1"/>
  <c r="AJ47" i="13"/>
  <c r="AS47" i="13" s="1"/>
  <c r="BB47" i="13" s="1"/>
  <c r="AK47" i="13"/>
  <c r="AL47" i="13"/>
  <c r="AU47" i="13" s="1"/>
  <c r="BD47" i="13" s="1"/>
  <c r="AM47" i="13"/>
  <c r="AE47" i="13"/>
  <c r="AN47" i="13" s="1"/>
  <c r="AW47" i="13" s="1"/>
  <c r="I40" i="13"/>
  <c r="G40" i="13"/>
  <c r="AB4" i="11"/>
  <c r="AB5" i="11"/>
  <c r="AB6" i="11"/>
  <c r="AB7" i="11"/>
  <c r="AB3" i="11"/>
  <c r="Y4" i="11"/>
  <c r="Y5" i="11"/>
  <c r="Y6" i="11"/>
  <c r="Y7" i="11"/>
  <c r="Y3" i="11"/>
  <c r="V4" i="11"/>
  <c r="V5" i="11"/>
  <c r="V6" i="11"/>
  <c r="V7" i="11"/>
  <c r="V3" i="11"/>
  <c r="S4" i="11"/>
  <c r="S5" i="11"/>
  <c r="S6" i="11"/>
  <c r="S7" i="11"/>
  <c r="S3" i="11"/>
  <c r="P4" i="11"/>
  <c r="P5" i="11"/>
  <c r="P6" i="11"/>
  <c r="P7" i="11"/>
  <c r="P3" i="11"/>
  <c r="M4" i="11"/>
  <c r="M5" i="11"/>
  <c r="M6" i="11"/>
  <c r="M7" i="11"/>
  <c r="M3" i="11"/>
  <c r="J4" i="11"/>
  <c r="J5" i="11"/>
  <c r="J6" i="11"/>
  <c r="J7" i="11"/>
  <c r="J3" i="11"/>
  <c r="G4" i="11"/>
  <c r="G5" i="11"/>
  <c r="G6" i="11"/>
  <c r="G7" i="11"/>
  <c r="G3" i="11"/>
  <c r="D4" i="11"/>
  <c r="D5" i="11"/>
  <c r="D6" i="11"/>
  <c r="D7" i="11"/>
  <c r="D3" i="11"/>
  <c r="AD26" i="13"/>
  <c r="AC26" i="13"/>
  <c r="AB26" i="13"/>
  <c r="AA26" i="13"/>
  <c r="Z26" i="13"/>
  <c r="Y26" i="13"/>
  <c r="X26" i="13"/>
  <c r="W26" i="13"/>
  <c r="V26" i="13"/>
  <c r="AD24" i="13"/>
  <c r="AC24" i="13"/>
  <c r="AB24" i="13"/>
  <c r="AA24" i="13"/>
  <c r="Z24" i="13"/>
  <c r="Y24" i="13"/>
  <c r="X24" i="13"/>
  <c r="W24" i="13"/>
  <c r="V24" i="13"/>
  <c r="AD22" i="13"/>
  <c r="AC22" i="13"/>
  <c r="AB22" i="13"/>
  <c r="AA22" i="13"/>
  <c r="Z22" i="13"/>
  <c r="Y22" i="13"/>
  <c r="X22" i="13"/>
  <c r="W22" i="13"/>
  <c r="V22" i="13"/>
  <c r="AD20" i="13"/>
  <c r="AC20" i="13"/>
  <c r="AB20" i="13"/>
  <c r="AA20" i="13"/>
  <c r="Z20" i="13"/>
  <c r="Y20" i="13"/>
  <c r="X20" i="13"/>
  <c r="W20" i="13"/>
  <c r="V20" i="13"/>
  <c r="W18" i="13"/>
  <c r="X18" i="13"/>
  <c r="Y18" i="13"/>
  <c r="Z18" i="13"/>
  <c r="AA18" i="13"/>
  <c r="AB18" i="13"/>
  <c r="AC18" i="13"/>
  <c r="AD18" i="13"/>
  <c r="V18" i="13"/>
  <c r="AE8" i="13"/>
  <c r="AE12" i="13"/>
  <c r="C4" i="10"/>
  <c r="D4" i="10"/>
  <c r="E4" i="10"/>
  <c r="F4" i="10"/>
  <c r="G4" i="10"/>
  <c r="H4" i="10"/>
  <c r="I4" i="10"/>
  <c r="J4" i="10"/>
  <c r="K4" i="10"/>
  <c r="B4" i="10"/>
  <c r="AE9" i="13"/>
  <c r="AE11" i="13"/>
  <c r="AE10" i="13"/>
  <c r="AE7" i="13"/>
  <c r="AE6" i="13"/>
  <c r="AE5" i="13"/>
  <c r="AE4" i="13"/>
  <c r="S84" i="13" l="1"/>
  <c r="AD84" i="13"/>
  <c r="L84" i="13"/>
  <c r="O84" i="13"/>
  <c r="M84" i="13"/>
  <c r="L82" i="13"/>
  <c r="T85" i="13"/>
  <c r="N84" i="13"/>
  <c r="X85" i="13"/>
  <c r="AA85" i="13"/>
  <c r="AE82" i="13"/>
  <c r="AC84" i="13"/>
  <c r="M85" i="13"/>
  <c r="T82" i="13"/>
  <c r="O82" i="13"/>
  <c r="N82" i="13"/>
  <c r="S85" i="13"/>
  <c r="L85" i="13"/>
  <c r="S83" i="13"/>
  <c r="M82" i="13"/>
  <c r="AD85" i="13"/>
  <c r="R84" i="13"/>
  <c r="M83" i="13"/>
  <c r="X82" i="13"/>
  <c r="P83" i="13"/>
  <c r="L83" i="13"/>
  <c r="AB84" i="13"/>
  <c r="O83" i="13"/>
  <c r="AA82" i="13"/>
  <c r="P82" i="13"/>
  <c r="N85" i="13"/>
  <c r="N83" i="13"/>
  <c r="AB85" i="13"/>
  <c r="Y84" i="13"/>
  <c r="Y82" i="13"/>
  <c r="AE84" i="13"/>
  <c r="AE85" i="13"/>
  <c r="R82" i="13"/>
  <c r="P84" i="13"/>
  <c r="O85" i="13"/>
  <c r="Z82" i="13"/>
  <c r="X84" i="13"/>
  <c r="AF84" i="13"/>
  <c r="AF85" i="13"/>
  <c r="S82" i="13"/>
  <c r="R83" i="13"/>
  <c r="P85" i="13"/>
  <c r="AB82" i="13"/>
  <c r="Z84" i="13"/>
  <c r="Y85" i="13"/>
  <c r="R85" i="13"/>
  <c r="AC82" i="13"/>
  <c r="AA84" i="13"/>
  <c r="Z85" i="13"/>
  <c r="AE4" i="11"/>
  <c r="AH11" i="11"/>
  <c r="AE7" i="11"/>
  <c r="AH6" i="11"/>
  <c r="AH9" i="11"/>
  <c r="AE3" i="11"/>
  <c r="AH5" i="11"/>
  <c r="AH10" i="11"/>
  <c r="AE6" i="11"/>
  <c r="AH4" i="11"/>
  <c r="AE5" i="11"/>
  <c r="AH7" i="11"/>
  <c r="AH3" i="11"/>
  <c r="AH13" i="11"/>
  <c r="AH12" i="11"/>
  <c r="BG51" i="13"/>
  <c r="BF51" i="13"/>
  <c r="BF55" i="13"/>
  <c r="BG55" i="13"/>
  <c r="BG53" i="13"/>
  <c r="BF53" i="13"/>
  <c r="BG49" i="13"/>
  <c r="BF49" i="13"/>
  <c r="BF47" i="13"/>
  <c r="BG47" i="13"/>
  <c r="L21" i="14"/>
  <c r="L22" i="14"/>
  <c r="L23" i="14"/>
  <c r="L24" i="14"/>
  <c r="L19" i="14"/>
  <c r="J21" i="14"/>
  <c r="J22" i="14"/>
  <c r="J23" i="14"/>
  <c r="J24" i="14"/>
  <c r="J19" i="14"/>
  <c r="G19" i="14"/>
  <c r="D24" i="14"/>
  <c r="E24" i="14"/>
  <c r="F24" i="14"/>
  <c r="G24" i="14"/>
  <c r="H24" i="14"/>
  <c r="I24" i="14"/>
  <c r="K24" i="14"/>
  <c r="C24" i="14"/>
  <c r="D23" i="14"/>
  <c r="E23" i="14"/>
  <c r="F23" i="14"/>
  <c r="G23" i="14"/>
  <c r="H23" i="14"/>
  <c r="I23" i="14"/>
  <c r="K23" i="14"/>
  <c r="C23" i="14"/>
  <c r="D22" i="14"/>
  <c r="E22" i="14"/>
  <c r="F22" i="14"/>
  <c r="G22" i="14"/>
  <c r="H22" i="14"/>
  <c r="I22" i="14"/>
  <c r="K22" i="14"/>
  <c r="C22" i="14"/>
  <c r="D21" i="14"/>
  <c r="E21" i="14"/>
  <c r="F21" i="14"/>
  <c r="G21" i="14"/>
  <c r="H21" i="14"/>
  <c r="I21" i="14"/>
  <c r="K21" i="14"/>
  <c r="C21" i="14"/>
  <c r="D19" i="14"/>
  <c r="E19" i="14"/>
  <c r="F19" i="14"/>
  <c r="H19" i="14"/>
  <c r="I19" i="14"/>
  <c r="K19" i="14"/>
  <c r="C19" i="14"/>
  <c r="W44" i="13"/>
  <c r="X44" i="13"/>
  <c r="Y44" i="13"/>
  <c r="Z44" i="13"/>
  <c r="AA44" i="13"/>
  <c r="AB44" i="13"/>
  <c r="AC44" i="13"/>
  <c r="AD44" i="13"/>
  <c r="V44" i="13"/>
  <c r="AE26" i="13"/>
  <c r="AE24" i="13"/>
  <c r="AE22" i="13"/>
  <c r="AE20" i="13"/>
  <c r="AE18" i="13"/>
  <c r="AM40" i="13"/>
  <c r="AV40" i="13" s="1"/>
  <c r="AK40" i="13"/>
  <c r="AT40" i="13" s="1"/>
  <c r="AE40" i="13"/>
  <c r="AN40" i="13" s="1"/>
  <c r="AL38" i="13"/>
  <c r="AU38" i="13" s="1"/>
  <c r="AF38" i="13"/>
  <c r="AO38" i="13" s="1"/>
  <c r="AM36" i="13"/>
  <c r="AV36" i="13" s="1"/>
  <c r="AG36" i="13"/>
  <c r="AP36" i="13" s="1"/>
  <c r="AE36" i="13"/>
  <c r="AN36" i="13" s="1"/>
  <c r="AH34" i="13"/>
  <c r="AQ34" i="13" s="1"/>
  <c r="AF34" i="13"/>
  <c r="AO34" i="13" s="1"/>
  <c r="AJ32" i="13"/>
  <c r="AS32" i="13" s="1"/>
  <c r="AH26" i="13"/>
  <c r="AM26" i="13"/>
  <c r="AL26" i="13"/>
  <c r="AK26" i="13"/>
  <c r="AJ26" i="13"/>
  <c r="AI26" i="13"/>
  <c r="AG26" i="13"/>
  <c r="AF26" i="13"/>
  <c r="AM24" i="13"/>
  <c r="AL24" i="13"/>
  <c r="AK24" i="13"/>
  <c r="AJ24" i="13"/>
  <c r="AI24" i="13"/>
  <c r="AH24" i="13"/>
  <c r="AG24" i="13"/>
  <c r="AF24" i="13"/>
  <c r="AM22" i="13"/>
  <c r="AL22" i="13"/>
  <c r="AK22" i="13"/>
  <c r="AJ22" i="13"/>
  <c r="AI22" i="13"/>
  <c r="AH22" i="13"/>
  <c r="AG22" i="13"/>
  <c r="AF22" i="13"/>
  <c r="AM20" i="13"/>
  <c r="AL20" i="13"/>
  <c r="AK20" i="13"/>
  <c r="AJ20" i="13"/>
  <c r="AI20" i="13"/>
  <c r="AH20" i="13"/>
  <c r="AG20" i="13"/>
  <c r="AF20" i="13"/>
  <c r="AF18" i="13"/>
  <c r="AG18" i="13"/>
  <c r="AH18" i="13"/>
  <c r="AI18" i="13"/>
  <c r="AJ18" i="13"/>
  <c r="AK18" i="13"/>
  <c r="AL18" i="13"/>
  <c r="AM18" i="13"/>
  <c r="A40" i="13"/>
  <c r="B40" i="13"/>
  <c r="C40" i="13"/>
  <c r="D40" i="13"/>
  <c r="E40" i="13"/>
  <c r="F40" i="13"/>
  <c r="H40" i="13"/>
  <c r="AM12" i="13"/>
  <c r="AK11" i="13"/>
  <c r="AF10" i="13"/>
  <c r="AK8" i="13"/>
  <c r="AF8" i="13"/>
  <c r="AF12" i="13"/>
  <c r="AN12" i="13"/>
  <c r="AL12" i="13"/>
  <c r="AK12" i="13"/>
  <c r="AJ12" i="13"/>
  <c r="AI12" i="13"/>
  <c r="AH12" i="13"/>
  <c r="AG12" i="13"/>
  <c r="AN11" i="13"/>
  <c r="AM11" i="13"/>
  <c r="AL11" i="13"/>
  <c r="AJ11" i="13"/>
  <c r="AI11" i="13"/>
  <c r="AH11" i="13"/>
  <c r="AG11" i="13"/>
  <c r="AF11" i="13"/>
  <c r="AN10" i="13"/>
  <c r="AM10" i="13"/>
  <c r="AL10" i="13"/>
  <c r="AK10" i="13"/>
  <c r="AJ10" i="13"/>
  <c r="AI10" i="13"/>
  <c r="AH10" i="13"/>
  <c r="AG10" i="13"/>
  <c r="AN9" i="13"/>
  <c r="AM9" i="13"/>
  <c r="AL9" i="13"/>
  <c r="AK9" i="13"/>
  <c r="AJ9" i="13"/>
  <c r="AI9" i="13"/>
  <c r="AH9" i="13"/>
  <c r="AG9" i="13"/>
  <c r="AF9" i="13"/>
  <c r="AN8" i="13"/>
  <c r="AM8" i="13"/>
  <c r="AL8" i="13"/>
  <c r="AJ8" i="13"/>
  <c r="AI8" i="13"/>
  <c r="AH8" i="13"/>
  <c r="AG8" i="13"/>
  <c r="AN7" i="13"/>
  <c r="AM7" i="13"/>
  <c r="AL7" i="13"/>
  <c r="AK7" i="13"/>
  <c r="AJ7" i="13"/>
  <c r="AI7" i="13"/>
  <c r="AH7" i="13"/>
  <c r="AG7" i="13"/>
  <c r="AF7" i="13"/>
  <c r="AN6" i="13"/>
  <c r="AM6" i="13"/>
  <c r="AL6" i="13"/>
  <c r="AK6" i="13"/>
  <c r="AJ6" i="13"/>
  <c r="AI6" i="13"/>
  <c r="AH6" i="13"/>
  <c r="AG6" i="13"/>
  <c r="AF6" i="13"/>
  <c r="AN5" i="13"/>
  <c r="AM5" i="13"/>
  <c r="AL5" i="13"/>
  <c r="AK5" i="13"/>
  <c r="AJ5" i="13"/>
  <c r="AI5" i="13"/>
  <c r="AH5" i="13"/>
  <c r="AG5" i="13"/>
  <c r="AF5" i="13"/>
  <c r="AF4" i="13"/>
  <c r="AH4" i="13"/>
  <c r="AI4" i="13"/>
  <c r="AJ4" i="13"/>
  <c r="AK4" i="13"/>
  <c r="AL4" i="13"/>
  <c r="AM4" i="13"/>
  <c r="AN4" i="13"/>
  <c r="AG4" i="13"/>
  <c r="C8" i="11"/>
  <c r="F8" i="11"/>
  <c r="I8" i="11"/>
  <c r="L8" i="11"/>
  <c r="O8" i="11"/>
  <c r="R8" i="11"/>
  <c r="U8" i="11"/>
  <c r="X8" i="11"/>
  <c r="AA8" i="11"/>
  <c r="AA4" i="11"/>
  <c r="AA5" i="11"/>
  <c r="AA6" i="11"/>
  <c r="AA7" i="11"/>
  <c r="AA3" i="11"/>
  <c r="Z4" i="11"/>
  <c r="Z5" i="11"/>
  <c r="Z6" i="11"/>
  <c r="Z7" i="11"/>
  <c r="Z3" i="11"/>
  <c r="W4" i="11"/>
  <c r="W5" i="11"/>
  <c r="W6" i="11"/>
  <c r="W7" i="11"/>
  <c r="W3" i="11"/>
  <c r="T4" i="11"/>
  <c r="T5" i="11"/>
  <c r="T6" i="11"/>
  <c r="T7" i="11"/>
  <c r="T3" i="11"/>
  <c r="Q4" i="11"/>
  <c r="Q5" i="11"/>
  <c r="Q6" i="11"/>
  <c r="Q7" i="11"/>
  <c r="Q3" i="11"/>
  <c r="N4" i="11"/>
  <c r="N5" i="11"/>
  <c r="N6" i="11"/>
  <c r="N7" i="11"/>
  <c r="N3" i="11"/>
  <c r="K4" i="11"/>
  <c r="K5" i="11"/>
  <c r="K6" i="11"/>
  <c r="K7" i="11"/>
  <c r="K3" i="11"/>
  <c r="H4" i="11"/>
  <c r="H5" i="11"/>
  <c r="H6" i="11"/>
  <c r="H7" i="11"/>
  <c r="H3" i="11"/>
  <c r="E4" i="11"/>
  <c r="E5" i="11"/>
  <c r="E6" i="11"/>
  <c r="E7" i="11"/>
  <c r="E3" i="11"/>
  <c r="B4" i="11"/>
  <c r="B5" i="11"/>
  <c r="B6" i="11"/>
  <c r="B7" i="11"/>
  <c r="B3" i="11"/>
  <c r="D46" i="10"/>
  <c r="E46" i="10"/>
  <c r="C46" i="10"/>
  <c r="C23" i="9"/>
  <c r="D23" i="9"/>
  <c r="E23" i="9"/>
  <c r="D44" i="8"/>
  <c r="E44" i="8"/>
  <c r="C44" i="8"/>
  <c r="D25" i="7"/>
  <c r="E25" i="7"/>
  <c r="C25" i="7"/>
  <c r="E34" i="6"/>
  <c r="D34" i="6"/>
  <c r="C34" i="6"/>
  <c r="D35" i="5"/>
  <c r="E35" i="5"/>
  <c r="C35" i="5"/>
  <c r="E34" i="4"/>
  <c r="D34" i="4"/>
  <c r="C34" i="4"/>
  <c r="E34" i="3"/>
  <c r="D34" i="3"/>
  <c r="C34" i="3"/>
  <c r="D34" i="1"/>
  <c r="E34" i="1"/>
  <c r="C34" i="1"/>
  <c r="AG4" i="11" l="1"/>
  <c r="AG6" i="11"/>
  <c r="AG5" i="11"/>
  <c r="AG3" i="11"/>
  <c r="AG7" i="11"/>
  <c r="AF12" i="11"/>
  <c r="AF6" i="11"/>
  <c r="AF4" i="11"/>
  <c r="AF10" i="11"/>
  <c r="AF9" i="11"/>
  <c r="AF3" i="11"/>
  <c r="AF13" i="11"/>
  <c r="AF7" i="11"/>
  <c r="AF11" i="11"/>
  <c r="AF5" i="11"/>
  <c r="AE44" i="13"/>
  <c r="AM34" i="13"/>
  <c r="AV34" i="13" s="1"/>
  <c r="AJ40" i="13"/>
  <c r="AS40" i="13" s="1"/>
  <c r="AO20" i="13"/>
  <c r="AG32" i="13"/>
  <c r="AP32" i="13" s="1"/>
  <c r="AO22" i="13"/>
  <c r="AF32" i="13"/>
  <c r="AO32" i="13" s="1"/>
  <c r="AL40" i="13"/>
  <c r="AU40" i="13" s="1"/>
  <c r="AI32" i="13"/>
  <c r="AR32" i="13" s="1"/>
  <c r="AO26" i="13"/>
  <c r="AL36" i="13"/>
  <c r="AU36" i="13" s="1"/>
  <c r="AH32" i="13"/>
  <c r="AQ32" i="13" s="1"/>
  <c r="AE38" i="13"/>
  <c r="AN38" i="13" s="1"/>
  <c r="AI34" i="13"/>
  <c r="AR34" i="13" s="1"/>
  <c r="AH36" i="13"/>
  <c r="AQ36" i="13" s="1"/>
  <c r="AG38" i="13"/>
  <c r="AP38" i="13" s="1"/>
  <c r="AF40" i="13"/>
  <c r="AO40" i="13" s="1"/>
  <c r="AK38" i="13"/>
  <c r="AT38" i="13" s="1"/>
  <c r="AG34" i="13"/>
  <c r="AP34" i="13" s="1"/>
  <c r="AM38" i="13"/>
  <c r="AV38" i="13" s="1"/>
  <c r="AO24" i="13"/>
  <c r="AK32" i="13"/>
  <c r="AT32" i="13" s="1"/>
  <c r="AJ34" i="13"/>
  <c r="AS34" i="13" s="1"/>
  <c r="AI36" i="13"/>
  <c r="AR36" i="13" s="1"/>
  <c r="AH38" i="13"/>
  <c r="AQ38" i="13" s="1"/>
  <c r="AG40" i="13"/>
  <c r="AP40" i="13" s="1"/>
  <c r="AL32" i="13"/>
  <c r="AU32" i="13" s="1"/>
  <c r="AK34" i="13"/>
  <c r="AT34" i="13" s="1"/>
  <c r="AJ36" i="13"/>
  <c r="AS36" i="13" s="1"/>
  <c r="AI38" i="13"/>
  <c r="AR38" i="13" s="1"/>
  <c r="AH40" i="13"/>
  <c r="AQ40" i="13" s="1"/>
  <c r="AE34" i="13"/>
  <c r="AN34" i="13" s="1"/>
  <c r="AF36" i="13"/>
  <c r="AO36" i="13" s="1"/>
  <c r="AE32" i="13"/>
  <c r="AN32" i="13" s="1"/>
  <c r="AM32" i="13"/>
  <c r="AV32" i="13" s="1"/>
  <c r="AL34" i="13"/>
  <c r="AU34" i="13" s="1"/>
  <c r="AK36" i="13"/>
  <c r="AT36" i="13" s="1"/>
  <c r="AJ38" i="13"/>
  <c r="AS38" i="13" s="1"/>
  <c r="AI40" i="13"/>
  <c r="AR40" i="13" s="1"/>
  <c r="AO18" i="13"/>
  <c r="AN26" i="13"/>
  <c r="AN18" i="13"/>
  <c r="AN22" i="13"/>
  <c r="AN24" i="13"/>
  <c r="AN20" i="13"/>
  <c r="AC6" i="11"/>
  <c r="AD7" i="11"/>
  <c r="AD8" i="11"/>
  <c r="AG10" i="11"/>
  <c r="AD3" i="11"/>
  <c r="AG14" i="11"/>
  <c r="AC3" i="11"/>
  <c r="AG11" i="11"/>
  <c r="AG12" i="11"/>
  <c r="AC7" i="11"/>
  <c r="AG13" i="11"/>
  <c r="AC5" i="11"/>
  <c r="AC4" i="11"/>
  <c r="AD6" i="11"/>
  <c r="AD5" i="11"/>
  <c r="AD4" i="11"/>
  <c r="AG9" i="11"/>
  <c r="AA31" i="11" l="1"/>
</calcChain>
</file>

<file path=xl/sharedStrings.xml><?xml version="1.0" encoding="utf-8"?>
<sst xmlns="http://schemas.openxmlformats.org/spreadsheetml/2006/main" count="841" uniqueCount="204">
  <si>
    <t>Tempos:</t>
  </si>
  <si>
    <t>Base NB Fit</t>
  </si>
  <si>
    <t>Base NB Pred</t>
  </si>
  <si>
    <t>Base KNN Fit</t>
  </si>
  <si>
    <t>Base KNN Pred</t>
  </si>
  <si>
    <t>Base DT Fit</t>
  </si>
  <si>
    <t>Base DT Pred</t>
  </si>
  <si>
    <t>Base RF Fit</t>
  </si>
  <si>
    <t>Base RF Predict</t>
  </si>
  <si>
    <t>Base GB Fit</t>
  </si>
  <si>
    <t>Base GB Pred</t>
  </si>
  <si>
    <t>Iteration 1</t>
  </si>
  <si>
    <t>AutoSklearn</t>
  </si>
  <si>
    <t>Base Fit</t>
  </si>
  <si>
    <t>Base Predict</t>
  </si>
  <si>
    <t>Criação</t>
  </si>
  <si>
    <t>read csv</t>
  </si>
  <si>
    <t>day</t>
  </si>
  <si>
    <t>month</t>
  </si>
  <si>
    <t>year</t>
  </si>
  <si>
    <t>season</t>
  </si>
  <si>
    <t>weekday</t>
  </si>
  <si>
    <t>holiday</t>
  </si>
  <si>
    <t>save csv</t>
  </si>
  <si>
    <t>Resultados</t>
  </si>
  <si>
    <t>Precision</t>
  </si>
  <si>
    <t>Recall</t>
  </si>
  <si>
    <t>Accuracy</t>
  </si>
  <si>
    <t>AUC</t>
  </si>
  <si>
    <t>F1</t>
  </si>
  <si>
    <t>Base</t>
  </si>
  <si>
    <t>NB</t>
  </si>
  <si>
    <t>KNN</t>
  </si>
  <si>
    <t>DT</t>
  </si>
  <si>
    <t>RF</t>
  </si>
  <si>
    <t>GB</t>
  </si>
  <si>
    <t>Auto-Sklearn</t>
  </si>
  <si>
    <t>nr_months</t>
  </si>
  <si>
    <t>ratio</t>
  </si>
  <si>
    <t>current_risk</t>
  </si>
  <si>
    <t>cases_100k</t>
  </si>
  <si>
    <t>avg_2weeks</t>
  </si>
  <si>
    <t>avg_2w_100k</t>
  </si>
  <si>
    <t>sum_2weeks</t>
  </si>
  <si>
    <t>sum_2w_100k</t>
  </si>
  <si>
    <t>write csv</t>
  </si>
  <si>
    <t>Parameter time:</t>
  </si>
  <si>
    <t>Avg combinations of parameters:</t>
  </si>
  <si>
    <t>Successful</t>
  </si>
  <si>
    <t>Runs</t>
  </si>
  <si>
    <t>Crashed</t>
  </si>
  <si>
    <t>Memory Limit</t>
  </si>
  <si>
    <t>Time Limit</t>
  </si>
  <si>
    <t>dist_center</t>
  </si>
  <si>
    <t>day_period</t>
  </si>
  <si>
    <t>crime_type</t>
  </si>
  <si>
    <t>neighborhood_lat</t>
  </si>
  <si>
    <t>neighborhood_lon</t>
  </si>
  <si>
    <t>district_lat</t>
  </si>
  <si>
    <t>district_lon</t>
  </si>
  <si>
    <t>PM2.5_Mean_week_avg</t>
  </si>
  <si>
    <t>PM2.5_Mean_week_max</t>
  </si>
  <si>
    <t>PM2.5_Mean_week_min</t>
  </si>
  <si>
    <t>PM2.5_Mean_week_std</t>
  </si>
  <si>
    <t>CO_Mean_week_avg</t>
  </si>
  <si>
    <t>CO_Mean_week_max</t>
  </si>
  <si>
    <t>CO_Mean_week_min</t>
  </si>
  <si>
    <t>CO_Mean_week_std</t>
  </si>
  <si>
    <t>NO2_Mean_week_avg</t>
  </si>
  <si>
    <t>NO2_Mean_week_max</t>
  </si>
  <si>
    <t>NO2_Mean_week_min</t>
  </si>
  <si>
    <t>NO2_Mean_week_std</t>
  </si>
  <si>
    <t>O3_Mean_week_avg</t>
  </si>
  <si>
    <t>O3_Mean_week_max</t>
  </si>
  <si>
    <t>O3_Mean_week_min</t>
  </si>
  <si>
    <t>O3_Mean_week_std</t>
  </si>
  <si>
    <t>PM10_Mean_week_avg</t>
  </si>
  <si>
    <t>PM10_Mean_week_max</t>
  </si>
  <si>
    <t>PM10_Mean_week_min</t>
  </si>
  <si>
    <t>PM10_Mean_week_std</t>
  </si>
  <si>
    <t>SO2_Mean_week_avg</t>
  </si>
  <si>
    <t>SO2_Mean_week_max</t>
  </si>
  <si>
    <t>SO2_Mean_week_min</t>
  </si>
  <si>
    <t>SO2_Mean_week_std</t>
  </si>
  <si>
    <t>PM25_safe</t>
  </si>
  <si>
    <t>PM10_safe</t>
  </si>
  <si>
    <t>SO2_safe</t>
  </si>
  <si>
    <t>PP_Mean</t>
  </si>
  <si>
    <t>hour</t>
  </si>
  <si>
    <t>total_production</t>
  </si>
  <si>
    <t>net_energy</t>
  </si>
  <si>
    <t>hour_prod</t>
  </si>
  <si>
    <t>renewable</t>
  </si>
  <si>
    <t>renewable_percentage</t>
  </si>
  <si>
    <t>energy_price</t>
  </si>
  <si>
    <t>country_lat</t>
  </si>
  <si>
    <t>country_lon</t>
  </si>
  <si>
    <t>avg_temperature</t>
  </si>
  <si>
    <t>max_temperature</t>
  </si>
  <si>
    <t>min_temperature</t>
  </si>
  <si>
    <t>std_temperature</t>
  </si>
  <si>
    <t>avg_uncertainty</t>
  </si>
  <si>
    <t>last_year_temp</t>
  </si>
  <si>
    <t>one_year_diff</t>
  </si>
  <si>
    <t>average_diff_pos</t>
  </si>
  <si>
    <t>DT Score</t>
  </si>
  <si>
    <t>RF Score</t>
  </si>
  <si>
    <t>GB Score</t>
  </si>
  <si>
    <t>% Criadas:</t>
  </si>
  <si>
    <t>CAfrica</t>
  </si>
  <si>
    <t>Camerica</t>
  </si>
  <si>
    <t>Casia</t>
  </si>
  <si>
    <t>Ceurope</t>
  </si>
  <si>
    <t>Coceania</t>
  </si>
  <si>
    <t>Crime</t>
  </si>
  <si>
    <t>Aq</t>
  </si>
  <si>
    <t>Energy</t>
  </si>
  <si>
    <t>GCCD</t>
  </si>
  <si>
    <t>original</t>
  </si>
  <si>
    <t>MEDIA</t>
  </si>
  <si>
    <t xml:space="preserve"> </t>
  </si>
  <si>
    <t>Covid AF</t>
  </si>
  <si>
    <t>Covid AM</t>
  </si>
  <si>
    <t>Covid AS</t>
  </si>
  <si>
    <t>Covid EU</t>
  </si>
  <si>
    <t>Covid OC</t>
  </si>
  <si>
    <t>AQ</t>
  </si>
  <si>
    <t>nr records</t>
  </si>
  <si>
    <t>time/records</t>
  </si>
  <si>
    <t>Fit / Pred</t>
  </si>
  <si>
    <t>Fit+Pred/Gen</t>
  </si>
  <si>
    <t>Fit+Pred+Gen/nr records</t>
  </si>
  <si>
    <t>Fit/Pred</t>
  </si>
  <si>
    <t>Fit+Pred/nr records</t>
  </si>
  <si>
    <t>AVG</t>
  </si>
  <si>
    <t>Autosklearn</t>
  </si>
  <si>
    <t>Média Original</t>
  </si>
  <si>
    <t>Média Gen</t>
  </si>
  <si>
    <t>Algebric</t>
  </si>
  <si>
    <t>Aggregation</t>
  </si>
  <si>
    <t>Decomposition</t>
  </si>
  <si>
    <t>Mapping</t>
  </si>
  <si>
    <t>average_diff</t>
  </si>
  <si>
    <t>Generated variables</t>
  </si>
  <si>
    <t>Média DK</t>
  </si>
  <si>
    <t>dk + generated</t>
  </si>
  <si>
    <t>BASE (PKDD)</t>
  </si>
  <si>
    <t>FIT/PRED</t>
  </si>
  <si>
    <t>DK + Gen</t>
  </si>
  <si>
    <t>cases_mean_per_country</t>
  </si>
  <si>
    <t>cases_std_per_country</t>
  </si>
  <si>
    <t>cases_median_per_country</t>
  </si>
  <si>
    <t>cases_max_per_country</t>
  </si>
  <si>
    <t>cases_min_per_country</t>
  </si>
  <si>
    <t>deaths_mean_per_country</t>
  </si>
  <si>
    <t>deaths_std_per_country</t>
  </si>
  <si>
    <t>deaths_median_per_country</t>
  </si>
  <si>
    <t>deaths_max_per_country</t>
  </si>
  <si>
    <t>deaths_min_per_country</t>
  </si>
  <si>
    <t>DK + Auto Geração</t>
  </si>
  <si>
    <t>current_date_day</t>
  </si>
  <si>
    <t>current_date_month</t>
  </si>
  <si>
    <t>current_date_year</t>
  </si>
  <si>
    <t>current_date_season</t>
  </si>
  <si>
    <t>current_date_weekday</t>
  </si>
  <si>
    <t>temperature_mean_per_city</t>
  </si>
  <si>
    <t>temperature_std_per_city</t>
  </si>
  <si>
    <t>temperature_median_per_city</t>
  </si>
  <si>
    <t>temperature_max_per_city</t>
  </si>
  <si>
    <t>temperature_min_per_city</t>
  </si>
  <si>
    <t>uncertainty_mean_per_city</t>
  </si>
  <si>
    <t>uncertainty_std_per_city</t>
  </si>
  <si>
    <t>uncertainty_median_per_city</t>
  </si>
  <si>
    <t>uncertainty_max_per_city</t>
  </si>
  <si>
    <t>uncertainty_min_per_city</t>
  </si>
  <si>
    <t>temperature_mean_per_country</t>
  </si>
  <si>
    <t>temperature_std_per_country</t>
  </si>
  <si>
    <t>temperature_median_per_country</t>
  </si>
  <si>
    <t>temperature_max_per_country</t>
  </si>
  <si>
    <t>temperature_min_per_country</t>
  </si>
  <si>
    <t>uncertainty_mean_per_country</t>
  </si>
  <si>
    <t>uncertainty_std_per_country</t>
  </si>
  <si>
    <t>uncertainty_median_per_country</t>
  </si>
  <si>
    <t>uncertainty_max_per_country</t>
  </si>
  <si>
    <t>uncertainty_min_per_country</t>
  </si>
  <si>
    <t>Média GEN</t>
  </si>
  <si>
    <t>Std Gen</t>
  </si>
  <si>
    <t>Std DK</t>
  </si>
  <si>
    <t>DANKFE-1</t>
  </si>
  <si>
    <t>DANKFE 1</t>
  </si>
  <si>
    <t>weapon</t>
  </si>
  <si>
    <t>PM2.5_safe</t>
  </si>
  <si>
    <t>PP_Mean',</t>
  </si>
  <si>
    <t>O3_Min',</t>
  </si>
  <si>
    <t>SO2_safe',</t>
  </si>
  <si>
    <t>PM10_safe',</t>
  </si>
  <si>
    <t xml:space="preserve"> 0.0),</t>
  </si>
  <si>
    <t>', 0.0</t>
  </si>
  <si>
    <t xml:space="preserve"> 0.007186457240578731),</t>
  </si>
  <si>
    <t xml:space="preserve"> 0.0)]}</t>
  </si>
  <si>
    <t>DANFKE 1</t>
  </si>
  <si>
    <t>DKF3</t>
  </si>
  <si>
    <t>DKF1</t>
  </si>
  <si>
    <t>Algebraic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</si>
</sst>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Fill="1"/>
    <xf numFmtId="0" fontId="0" fillId="0" borderId="0" xfId="0" applyFont="1" applyFill="1"/>
    <xf numFmtId="0" fontId="2" fillId="0" borderId="0" xfId="0" applyFont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 applyNumberFormat="1"/>
    <xf numFmtId="0" fontId="3" fillId="0" borderId="0" xfId="0" applyFont="1"/>
    <xf numFmtId="0" fontId="0" fillId="7" borderId="0" xfId="0" applyFill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100" b="1"/>
              <a:t>AUC</a:t>
            </a:r>
          </a:p>
        </c:rich>
      </c:tx>
      <c:layout>
        <c:manualLayout>
          <c:xMode val="edge"/>
          <c:yMode val="edge"/>
          <c:x val="0.4693523809523809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6463888888888873E-2"/>
          <c:y val="6.9729166666666662E-2"/>
          <c:w val="0.88821825396825393"/>
          <c:h val="0.78803923611111115"/>
        </c:manualLayout>
      </c:layout>
      <c:barChart>
        <c:barDir val="col"/>
        <c:grouping val="clustered"/>
        <c:varyColors val="0"/>
        <c:ser>
          <c:idx val="0"/>
          <c:order val="0"/>
          <c:tx>
            <c:v>Baseline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acc!$AF$3:$AF$7</c:f>
                <c:numCache>
                  <c:formatCode>General</c:formatCode>
                  <c:ptCount val="5"/>
                  <c:pt idx="0">
                    <c:v>7.7439260022055784E-2</c:v>
                  </c:pt>
                  <c:pt idx="1">
                    <c:v>5.9767792746427274E-2</c:v>
                  </c:pt>
                  <c:pt idx="2">
                    <c:v>8.8417689428782545E-2</c:v>
                  </c:pt>
                  <c:pt idx="3">
                    <c:v>6.1570583158014322E-2</c:v>
                  </c:pt>
                  <c:pt idx="4">
                    <c:v>6.9660895822925867E-2</c:v>
                  </c:pt>
                </c:numCache>
              </c:numRef>
            </c:plus>
            <c:minus>
              <c:numRef>
                <c:f>acc!$AF$3:$AF$7</c:f>
                <c:numCache>
                  <c:formatCode>General</c:formatCode>
                  <c:ptCount val="5"/>
                  <c:pt idx="0">
                    <c:v>7.7439260022055784E-2</c:v>
                  </c:pt>
                  <c:pt idx="1">
                    <c:v>5.9767792746427274E-2</c:v>
                  </c:pt>
                  <c:pt idx="2">
                    <c:v>8.8417689428782545E-2</c:v>
                  </c:pt>
                  <c:pt idx="3">
                    <c:v>6.1570583158014322E-2</c:v>
                  </c:pt>
                  <c:pt idx="4">
                    <c:v>6.9660895822925867E-2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acc!$A$3:$A$8</c:f>
              <c:strCache>
                <c:ptCount val="6"/>
                <c:pt idx="0">
                  <c:v>NB</c:v>
                </c:pt>
                <c:pt idx="1">
                  <c:v>KNN</c:v>
                </c:pt>
                <c:pt idx="2">
                  <c:v>DT</c:v>
                </c:pt>
                <c:pt idx="3">
                  <c:v>RF</c:v>
                </c:pt>
                <c:pt idx="4">
                  <c:v>GB</c:v>
                </c:pt>
                <c:pt idx="5">
                  <c:v>AutoSklearn</c:v>
                </c:pt>
              </c:strCache>
            </c:strRef>
          </c:cat>
          <c:val>
            <c:numRef>
              <c:f>acc!$AC$3:$AC$8</c:f>
              <c:numCache>
                <c:formatCode>General</c:formatCode>
                <c:ptCount val="6"/>
                <c:pt idx="0">
                  <c:v>0.578853323604269</c:v>
                </c:pt>
                <c:pt idx="1">
                  <c:v>0.89643853434314758</c:v>
                </c:pt>
                <c:pt idx="2">
                  <c:v>0.89333837754048817</c:v>
                </c:pt>
                <c:pt idx="3">
                  <c:v>0.90944470018890955</c:v>
                </c:pt>
                <c:pt idx="4">
                  <c:v>0.91182107865229289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2-4A83-A84A-A6914C8972BE}"/>
            </c:ext>
          </c:extLst>
        </c:ser>
        <c:ser>
          <c:idx val="1"/>
          <c:order val="1"/>
          <c:tx>
            <c:v>DK Only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92-4A83-A84A-A6914C8972BE}"/>
              </c:ext>
            </c:extLst>
          </c:dPt>
          <c:errBars>
            <c:errBarType val="both"/>
            <c:errValType val="cust"/>
            <c:noEndCap val="0"/>
            <c:plus>
              <c:numRef>
                <c:f>acc!$AG$3:$AG$7</c:f>
                <c:numCache>
                  <c:formatCode>General</c:formatCode>
                  <c:ptCount val="5"/>
                  <c:pt idx="0">
                    <c:v>0.13923745770329987</c:v>
                  </c:pt>
                  <c:pt idx="1">
                    <c:v>2.4269905600365176E-2</c:v>
                  </c:pt>
                  <c:pt idx="2">
                    <c:v>8.5332670438651392E-2</c:v>
                  </c:pt>
                  <c:pt idx="3">
                    <c:v>3.6045774367047638E-2</c:v>
                  </c:pt>
                  <c:pt idx="4">
                    <c:v>2.9364174762335861E-2</c:v>
                  </c:pt>
                </c:numCache>
              </c:numRef>
            </c:plus>
            <c:minus>
              <c:numRef>
                <c:f>acc!$AG$3:$AG$7</c:f>
                <c:numCache>
                  <c:formatCode>General</c:formatCode>
                  <c:ptCount val="5"/>
                  <c:pt idx="0">
                    <c:v>0.13923745770329987</c:v>
                  </c:pt>
                  <c:pt idx="1">
                    <c:v>2.4269905600365176E-2</c:v>
                  </c:pt>
                  <c:pt idx="2">
                    <c:v>8.5332670438651392E-2</c:v>
                  </c:pt>
                  <c:pt idx="3">
                    <c:v>3.6045774367047638E-2</c:v>
                  </c:pt>
                  <c:pt idx="4">
                    <c:v>2.9364174762335861E-2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acc!$A$3:$A$8</c:f>
              <c:strCache>
                <c:ptCount val="6"/>
                <c:pt idx="0">
                  <c:v>NB</c:v>
                </c:pt>
                <c:pt idx="1">
                  <c:v>KNN</c:v>
                </c:pt>
                <c:pt idx="2">
                  <c:v>DT</c:v>
                </c:pt>
                <c:pt idx="3">
                  <c:v>RF</c:v>
                </c:pt>
                <c:pt idx="4">
                  <c:v>GB</c:v>
                </c:pt>
                <c:pt idx="5">
                  <c:v>AutoSklearn</c:v>
                </c:pt>
              </c:strCache>
            </c:strRef>
          </c:cat>
          <c:val>
            <c:numRef>
              <c:f>acc!$AD$3:$AD$8</c:f>
              <c:numCache>
                <c:formatCode>General</c:formatCode>
                <c:ptCount val="6"/>
                <c:pt idx="0">
                  <c:v>0.66765397594837461</c:v>
                </c:pt>
                <c:pt idx="1">
                  <c:v>0.93627796917275596</c:v>
                </c:pt>
                <c:pt idx="2">
                  <c:v>0.91599720303837928</c:v>
                </c:pt>
                <c:pt idx="3">
                  <c:v>0.93535963093163055</c:v>
                </c:pt>
                <c:pt idx="4">
                  <c:v>0.95725676093292278</c:v>
                </c:pt>
                <c:pt idx="5">
                  <c:v>0.92438026431172104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92-4A83-A84A-A6914C8972BE}"/>
            </c:ext>
          </c:extLst>
        </c:ser>
        <c:ser>
          <c:idx val="2"/>
          <c:order val="2"/>
          <c:tx>
            <c:v>DK + Autogen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acc!$AH$3:$AH$7</c:f>
                <c:numCache>
                  <c:formatCode>General</c:formatCode>
                  <c:ptCount val="5"/>
                  <c:pt idx="0">
                    <c:v>0.11452029923886649</c:v>
                  </c:pt>
                  <c:pt idx="1">
                    <c:v>4.0229189481129815E-2</c:v>
                  </c:pt>
                  <c:pt idx="2">
                    <c:v>5.1214309006730581E-2</c:v>
                  </c:pt>
                  <c:pt idx="3">
                    <c:v>2.4803943749828639E-2</c:v>
                  </c:pt>
                  <c:pt idx="4">
                    <c:v>1.2963203109539023E-2</c:v>
                  </c:pt>
                </c:numCache>
              </c:numRef>
            </c:plus>
            <c:minus>
              <c:numRef>
                <c:f>acc!$AH$3:$AH$7</c:f>
                <c:numCache>
                  <c:formatCode>General</c:formatCode>
                  <c:ptCount val="5"/>
                  <c:pt idx="0">
                    <c:v>0.11452029923886649</c:v>
                  </c:pt>
                  <c:pt idx="1">
                    <c:v>4.0229189481129815E-2</c:v>
                  </c:pt>
                  <c:pt idx="2">
                    <c:v>5.1214309006730581E-2</c:v>
                  </c:pt>
                  <c:pt idx="3">
                    <c:v>2.4803943749828639E-2</c:v>
                  </c:pt>
                  <c:pt idx="4">
                    <c:v>1.2963203109539023E-2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acc!$A$3:$A$8</c:f>
              <c:strCache>
                <c:ptCount val="6"/>
                <c:pt idx="0">
                  <c:v>NB</c:v>
                </c:pt>
                <c:pt idx="1">
                  <c:v>KNN</c:v>
                </c:pt>
                <c:pt idx="2">
                  <c:v>DT</c:v>
                </c:pt>
                <c:pt idx="3">
                  <c:v>RF</c:v>
                </c:pt>
                <c:pt idx="4">
                  <c:v>GB</c:v>
                </c:pt>
                <c:pt idx="5">
                  <c:v>AutoSklearn</c:v>
                </c:pt>
              </c:strCache>
            </c:strRef>
          </c:cat>
          <c:val>
            <c:numRef>
              <c:f>acc!$AE$3:$AE$8</c:f>
              <c:numCache>
                <c:formatCode>General</c:formatCode>
                <c:ptCount val="6"/>
                <c:pt idx="0">
                  <c:v>0.81628069901766231</c:v>
                </c:pt>
                <c:pt idx="1">
                  <c:v>0.94390130786764481</c:v>
                </c:pt>
                <c:pt idx="2">
                  <c:v>0.95425951514663865</c:v>
                </c:pt>
                <c:pt idx="3">
                  <c:v>0.97042079485079447</c:v>
                </c:pt>
                <c:pt idx="4">
                  <c:v>0.97766541484728209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39-49D5-8053-E6AB14845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8"/>
        <c:overlap val="-27"/>
        <c:axId val="26342367"/>
        <c:axId val="26334463"/>
      </c:barChart>
      <c:catAx>
        <c:axId val="2634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334463"/>
        <c:crosses val="autoZero"/>
        <c:auto val="1"/>
        <c:lblAlgn val="ctr"/>
        <c:lblOffset val="100"/>
        <c:noMultiLvlLbl val="0"/>
      </c:catAx>
      <c:valAx>
        <c:axId val="26334463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34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940396825396822"/>
          <c:y val="0.93927777777777777"/>
          <c:w val="0.53928630952380952"/>
          <c:h val="6.0722222222222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122703412073491E-2"/>
          <c:y val="5.0925925925925923E-2"/>
          <c:w val="0.88343285214348199"/>
          <c:h val="0.76361840277777782"/>
        </c:manualLayout>
      </c:layout>
      <c:barChart>
        <c:barDir val="col"/>
        <c:grouping val="percentStacked"/>
        <c:varyColors val="0"/>
        <c:ser>
          <c:idx val="0"/>
          <c:order val="0"/>
          <c:tx>
            <c:v>Generated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acc!$Z$22:$Z$30</c15:sqref>
                  </c15:fullRef>
                </c:ext>
              </c:extLst>
              <c:f>acc!$Z$22:$Z$29</c:f>
              <c:strCache>
                <c:ptCount val="8"/>
                <c:pt idx="0">
                  <c:v>Covid AF</c:v>
                </c:pt>
                <c:pt idx="1">
                  <c:v>Covid AM</c:v>
                </c:pt>
                <c:pt idx="2">
                  <c:v>Covid AS</c:v>
                </c:pt>
                <c:pt idx="3">
                  <c:v>Covid EU</c:v>
                </c:pt>
                <c:pt idx="4">
                  <c:v>Covid OC</c:v>
                </c:pt>
                <c:pt idx="5">
                  <c:v>Crime</c:v>
                </c:pt>
                <c:pt idx="6">
                  <c:v>AQ</c:v>
                </c:pt>
                <c:pt idx="7">
                  <c:v>Energy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acc!$AA$22:$AA$30</c15:sqref>
                  </c15:fullRef>
                </c:ext>
              </c:extLst>
              <c:f>acc!$AA$22:$AA$29</c:f>
              <c:numCache>
                <c:formatCode>General</c:formatCode>
                <c:ptCount val="8"/>
                <c:pt idx="0">
                  <c:v>0.86383582441302753</c:v>
                </c:pt>
                <c:pt idx="1">
                  <c:v>0.85173890089405369</c:v>
                </c:pt>
                <c:pt idx="2">
                  <c:v>0.98727545048674692</c:v>
                </c:pt>
                <c:pt idx="3">
                  <c:v>0.96756965322853083</c:v>
                </c:pt>
                <c:pt idx="4">
                  <c:v>0.73132805376884702</c:v>
                </c:pt>
                <c:pt idx="5">
                  <c:v>8.3359065811420788E-2</c:v>
                </c:pt>
                <c:pt idx="6">
                  <c:v>0</c:v>
                </c:pt>
                <c:pt idx="7">
                  <c:v>0.48787331777382986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14-4EC7-A25B-A6A7F6DE25EF}"/>
            </c:ext>
          </c:extLst>
        </c:ser>
        <c:ser>
          <c:idx val="1"/>
          <c:order val="1"/>
          <c:tx>
            <c:v>Original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acc!$Z$22:$Z$30</c15:sqref>
                  </c15:fullRef>
                </c:ext>
              </c:extLst>
              <c:f>acc!$Z$22:$Z$29</c:f>
              <c:strCache>
                <c:ptCount val="8"/>
                <c:pt idx="0">
                  <c:v>Covid AF</c:v>
                </c:pt>
                <c:pt idx="1">
                  <c:v>Covid AM</c:v>
                </c:pt>
                <c:pt idx="2">
                  <c:v>Covid AS</c:v>
                </c:pt>
                <c:pt idx="3">
                  <c:v>Covid EU</c:v>
                </c:pt>
                <c:pt idx="4">
                  <c:v>Covid OC</c:v>
                </c:pt>
                <c:pt idx="5">
                  <c:v>Crime</c:v>
                </c:pt>
                <c:pt idx="6">
                  <c:v>AQ</c:v>
                </c:pt>
                <c:pt idx="7">
                  <c:v>Energy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acc!$AA$31:$AA$39</c15:sqref>
                  </c15:fullRef>
                </c:ext>
              </c:extLst>
              <c:f>acc!$AA$31:$AA$38</c:f>
              <c:numCache>
                <c:formatCode>General</c:formatCode>
                <c:ptCount val="8"/>
                <c:pt idx="0">
                  <c:v>0.13616417558697247</c:v>
                </c:pt>
                <c:pt idx="1">
                  <c:v>0.14826109910594631</c:v>
                </c:pt>
                <c:pt idx="2">
                  <c:v>1.2724549513253081E-2</c:v>
                </c:pt>
                <c:pt idx="3">
                  <c:v>3.2430346771469165E-2</c:v>
                </c:pt>
                <c:pt idx="4">
                  <c:v>0.26867194623115298</c:v>
                </c:pt>
                <c:pt idx="5">
                  <c:v>0.91664093418857917</c:v>
                </c:pt>
                <c:pt idx="6">
                  <c:v>1</c:v>
                </c:pt>
                <c:pt idx="7">
                  <c:v>0.51212668222617008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14-4EC7-A25B-A6A7F6DE2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2132127"/>
        <c:axId val="1922129215"/>
      </c:barChart>
      <c:catAx>
        <c:axId val="192213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pt-PT"/>
          </a:p>
        </c:txPr>
        <c:crossAx val="1922129215"/>
        <c:crosses val="autoZero"/>
        <c:auto val="1"/>
        <c:lblAlgn val="ctr"/>
        <c:lblOffset val="0"/>
        <c:noMultiLvlLbl val="0"/>
      </c:catAx>
      <c:valAx>
        <c:axId val="192212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pt-PT"/>
          </a:p>
        </c:txPr>
        <c:crossAx val="192213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272384259259258"/>
          <c:y val="0.92639305555555551"/>
          <c:w val="0.32279305555555554"/>
          <c:h val="7.36069444444444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anose="02000000000000000000" pitchFamily="2" charset="0"/>
              <a:ea typeface="Roboto" panose="02000000000000000000" pitchFamily="2" charset="0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Roboto" panose="02000000000000000000" pitchFamily="2" charset="0"/>
          <a:ea typeface="Roboto" panose="02000000000000000000" pitchFamily="2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122703412073491E-2"/>
          <c:y val="5.0925925925925923E-2"/>
          <c:w val="0.88343285214348199"/>
          <c:h val="0.76361840277777782"/>
        </c:manualLayout>
      </c:layout>
      <c:barChart>
        <c:barDir val="col"/>
        <c:grouping val="percentStacked"/>
        <c:varyColors val="0"/>
        <c:ser>
          <c:idx val="0"/>
          <c:order val="0"/>
          <c:tx>
            <c:v>Generated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acc!$Z$22:$Z$30</c15:sqref>
                  </c15:fullRef>
                </c:ext>
              </c:extLst>
              <c:f>acc!$Z$22:$Z$29</c:f>
              <c:strCache>
                <c:ptCount val="8"/>
                <c:pt idx="0">
                  <c:v>Covid AF</c:v>
                </c:pt>
                <c:pt idx="1">
                  <c:v>Covid AM</c:v>
                </c:pt>
                <c:pt idx="2">
                  <c:v>Covid AS</c:v>
                </c:pt>
                <c:pt idx="3">
                  <c:v>Covid EU</c:v>
                </c:pt>
                <c:pt idx="4">
                  <c:v>Covid OC</c:v>
                </c:pt>
                <c:pt idx="5">
                  <c:v>Crime</c:v>
                </c:pt>
                <c:pt idx="6">
                  <c:v>AQ</c:v>
                </c:pt>
                <c:pt idx="7">
                  <c:v>Energy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acc!$AB$22:$AB$30</c15:sqref>
                  </c15:fullRef>
                </c:ext>
              </c:extLst>
              <c:f>acc!$AB$22:$AB$29</c:f>
              <c:numCache>
                <c:formatCode>General</c:formatCode>
                <c:ptCount val="8"/>
                <c:pt idx="0">
                  <c:v>0.46698610814001262</c:v>
                </c:pt>
                <c:pt idx="1">
                  <c:v>0.52654183580290359</c:v>
                </c:pt>
                <c:pt idx="2">
                  <c:v>0.57231501519013661</c:v>
                </c:pt>
                <c:pt idx="3">
                  <c:v>0.75554358830480584</c:v>
                </c:pt>
                <c:pt idx="4">
                  <c:v>0.59429732316146311</c:v>
                </c:pt>
                <c:pt idx="5">
                  <c:v>0.21637688480702158</c:v>
                </c:pt>
                <c:pt idx="6">
                  <c:v>0.49252643671731877</c:v>
                </c:pt>
                <c:pt idx="7">
                  <c:v>0.34028457755996355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62-4B48-A22A-252D71E536C2}"/>
            </c:ext>
          </c:extLst>
        </c:ser>
        <c:ser>
          <c:idx val="1"/>
          <c:order val="1"/>
          <c:tx>
            <c:v>Original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acc!$Z$22:$Z$30</c15:sqref>
                  </c15:fullRef>
                </c:ext>
              </c:extLst>
              <c:f>acc!$Z$22:$Z$29</c:f>
              <c:strCache>
                <c:ptCount val="8"/>
                <c:pt idx="0">
                  <c:v>Covid AF</c:v>
                </c:pt>
                <c:pt idx="1">
                  <c:v>Covid AM</c:v>
                </c:pt>
                <c:pt idx="2">
                  <c:v>Covid AS</c:v>
                </c:pt>
                <c:pt idx="3">
                  <c:v>Covid EU</c:v>
                </c:pt>
                <c:pt idx="4">
                  <c:v>Covid OC</c:v>
                </c:pt>
                <c:pt idx="5">
                  <c:v>Crime</c:v>
                </c:pt>
                <c:pt idx="6">
                  <c:v>AQ</c:v>
                </c:pt>
                <c:pt idx="7">
                  <c:v>Energy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acc!$AB$31:$AB$39</c15:sqref>
                  </c15:fullRef>
                </c:ext>
              </c:extLst>
              <c:f>acc!$AB$31:$AB$38</c:f>
              <c:numCache>
                <c:formatCode>General</c:formatCode>
                <c:ptCount val="8"/>
                <c:pt idx="0">
                  <c:v>0.16</c:v>
                </c:pt>
                <c:pt idx="1">
                  <c:v>0.47345816419709641</c:v>
                </c:pt>
                <c:pt idx="2">
                  <c:v>0.42768498480986339</c:v>
                </c:pt>
                <c:pt idx="3">
                  <c:v>0.24445641169519416</c:v>
                </c:pt>
                <c:pt idx="4">
                  <c:v>0.40570267683853689</c:v>
                </c:pt>
                <c:pt idx="5">
                  <c:v>0.78362311519297845</c:v>
                </c:pt>
                <c:pt idx="6">
                  <c:v>0.50747356328268123</c:v>
                </c:pt>
                <c:pt idx="7">
                  <c:v>0.65971542244003645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62-4B48-A22A-252D71E53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2132127"/>
        <c:axId val="1922129215"/>
      </c:barChart>
      <c:catAx>
        <c:axId val="192213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pt-PT"/>
          </a:p>
        </c:txPr>
        <c:crossAx val="1922129215"/>
        <c:crosses val="autoZero"/>
        <c:auto val="1"/>
        <c:lblAlgn val="ctr"/>
        <c:lblOffset val="0"/>
        <c:noMultiLvlLbl val="0"/>
      </c:catAx>
      <c:valAx>
        <c:axId val="192212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pt-PT"/>
          </a:p>
        </c:txPr>
        <c:crossAx val="192213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272384259259258"/>
          <c:y val="0.92639305555555551"/>
          <c:w val="0.32279305555555554"/>
          <c:h val="7.36069444444444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anose="02000000000000000000" pitchFamily="2" charset="0"/>
              <a:ea typeface="Roboto" panose="02000000000000000000" pitchFamily="2" charset="0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Roboto" panose="02000000000000000000" pitchFamily="2" charset="0"/>
          <a:ea typeface="Roboto" panose="02000000000000000000" pitchFamily="2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122703412073491E-2"/>
          <c:y val="5.0925925925925923E-2"/>
          <c:w val="0.88343285214348199"/>
          <c:h val="0.76361840277777782"/>
        </c:manualLayout>
      </c:layout>
      <c:barChart>
        <c:barDir val="col"/>
        <c:grouping val="percentStacked"/>
        <c:varyColors val="0"/>
        <c:ser>
          <c:idx val="0"/>
          <c:order val="0"/>
          <c:tx>
            <c:v>Generated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acc!$Z$22:$Z$30</c15:sqref>
                  </c15:fullRef>
                </c:ext>
              </c:extLst>
              <c:f>acc!$Z$22:$Z$29</c:f>
              <c:strCache>
                <c:ptCount val="8"/>
                <c:pt idx="0">
                  <c:v>Covid AF</c:v>
                </c:pt>
                <c:pt idx="1">
                  <c:v>Covid AM</c:v>
                </c:pt>
                <c:pt idx="2">
                  <c:v>Covid AS</c:v>
                </c:pt>
                <c:pt idx="3">
                  <c:v>Covid EU</c:v>
                </c:pt>
                <c:pt idx="4">
                  <c:v>Covid OC</c:v>
                </c:pt>
                <c:pt idx="5">
                  <c:v>Crime</c:v>
                </c:pt>
                <c:pt idx="6">
                  <c:v>AQ</c:v>
                </c:pt>
                <c:pt idx="7">
                  <c:v>Energy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acc!$AC$22:$AC$30</c15:sqref>
                  </c15:fullRef>
                </c:ext>
              </c:extLst>
              <c:f>acc!$AC$22:$AC$29</c:f>
              <c:numCache>
                <c:formatCode>General</c:formatCode>
                <c:ptCount val="8"/>
                <c:pt idx="0">
                  <c:v>0.763147128597917</c:v>
                </c:pt>
                <c:pt idx="1">
                  <c:v>0.83285040009580147</c:v>
                </c:pt>
                <c:pt idx="2">
                  <c:v>0.91593663350539867</c:v>
                </c:pt>
                <c:pt idx="3">
                  <c:v>0.95456641165987388</c:v>
                </c:pt>
                <c:pt idx="4">
                  <c:v>0.73320355532092607</c:v>
                </c:pt>
                <c:pt idx="5">
                  <c:v>5.4240376908551796E-2</c:v>
                </c:pt>
                <c:pt idx="6">
                  <c:v>7.1864572405787299E-3</c:v>
                </c:pt>
                <c:pt idx="7">
                  <c:v>0.33851633888422561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4-4095-ABD1-449F1302B23A}"/>
            </c:ext>
          </c:extLst>
        </c:ser>
        <c:ser>
          <c:idx val="1"/>
          <c:order val="1"/>
          <c:tx>
            <c:v>Original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acc!$Z$22:$Z$30</c15:sqref>
                  </c15:fullRef>
                </c:ext>
              </c:extLst>
              <c:f>acc!$Z$22:$Z$29</c:f>
              <c:strCache>
                <c:ptCount val="8"/>
                <c:pt idx="0">
                  <c:v>Covid AF</c:v>
                </c:pt>
                <c:pt idx="1">
                  <c:v>Covid AM</c:v>
                </c:pt>
                <c:pt idx="2">
                  <c:v>Covid AS</c:v>
                </c:pt>
                <c:pt idx="3">
                  <c:v>Covid EU</c:v>
                </c:pt>
                <c:pt idx="4">
                  <c:v>Covid OC</c:v>
                </c:pt>
                <c:pt idx="5">
                  <c:v>Crime</c:v>
                </c:pt>
                <c:pt idx="6">
                  <c:v>AQ</c:v>
                </c:pt>
                <c:pt idx="7">
                  <c:v>Energy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acc!$AC$31:$AC$39</c15:sqref>
                  </c15:fullRef>
                </c:ext>
              </c:extLst>
              <c:f>acc!$AC$31:$AC$38</c:f>
              <c:numCache>
                <c:formatCode>General</c:formatCode>
                <c:ptCount val="8"/>
                <c:pt idx="0">
                  <c:v>0.236852871402083</c:v>
                </c:pt>
                <c:pt idx="1">
                  <c:v>0.16714959990419853</c:v>
                </c:pt>
                <c:pt idx="2">
                  <c:v>8.4063366494601333E-2</c:v>
                </c:pt>
                <c:pt idx="3">
                  <c:v>4.5433588340126119E-2</c:v>
                </c:pt>
                <c:pt idx="4">
                  <c:v>0.26679644467907393</c:v>
                </c:pt>
                <c:pt idx="5">
                  <c:v>0.94575962309144823</c:v>
                </c:pt>
                <c:pt idx="6">
                  <c:v>0.99281354275942124</c:v>
                </c:pt>
                <c:pt idx="7">
                  <c:v>0.66148366111577439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94-4095-ABD1-449F1302B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2132127"/>
        <c:axId val="1922129215"/>
      </c:barChart>
      <c:catAx>
        <c:axId val="192213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pt-PT"/>
          </a:p>
        </c:txPr>
        <c:crossAx val="1922129215"/>
        <c:crosses val="autoZero"/>
        <c:auto val="1"/>
        <c:lblAlgn val="ctr"/>
        <c:lblOffset val="0"/>
        <c:noMultiLvlLbl val="0"/>
      </c:catAx>
      <c:valAx>
        <c:axId val="192212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pt-PT"/>
          </a:p>
        </c:txPr>
        <c:crossAx val="192213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272384259259258"/>
          <c:y val="0.92639305555555551"/>
          <c:w val="0.32279305555555554"/>
          <c:h val="7.36069444444444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anose="02000000000000000000" pitchFamily="2" charset="0"/>
              <a:ea typeface="Roboto" panose="02000000000000000000" pitchFamily="2" charset="0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Roboto" panose="02000000000000000000" pitchFamily="2" charset="0"/>
          <a:ea typeface="Roboto" panose="02000000000000000000" pitchFamily="2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12430555555554"/>
          <c:y val="2.5457321414766924E-2"/>
          <c:w val="0.84995370370370371"/>
          <c:h val="0.85819965277777777"/>
        </c:manualLayout>
      </c:layout>
      <c:barChart>
        <c:barDir val="col"/>
        <c:grouping val="clustered"/>
        <c:varyColors val="0"/>
        <c:ser>
          <c:idx val="0"/>
          <c:order val="0"/>
          <c:tx>
            <c:v>Baseline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(time!$AO$18,time!$AO$20,time!$AO$22,time!$AO$24,time!$AO$26)</c:f>
                <c:numCache>
                  <c:formatCode>General</c:formatCode>
                  <c:ptCount val="5"/>
                  <c:pt idx="0">
                    <c:v>1.3162710281488046E-8</c:v>
                  </c:pt>
                  <c:pt idx="1">
                    <c:v>2.11212828744779E-4</c:v>
                  </c:pt>
                  <c:pt idx="2">
                    <c:v>1.5037149960795059E-5</c:v>
                  </c:pt>
                  <c:pt idx="3">
                    <c:v>1.7472143935966336E-3</c:v>
                  </c:pt>
                  <c:pt idx="4">
                    <c:v>2.5009314534795487E-3</c:v>
                  </c:pt>
                </c:numCache>
              </c:numRef>
            </c:plus>
            <c:minus>
              <c:numRef>
                <c:f>(time!$AO$18,time!$AO$20,time!$AO$22,time!$AO$24,time!$AO$26)</c:f>
                <c:numCache>
                  <c:formatCode>General</c:formatCode>
                  <c:ptCount val="5"/>
                  <c:pt idx="0">
                    <c:v>1.3162710281488046E-8</c:v>
                  </c:pt>
                  <c:pt idx="1">
                    <c:v>2.11212828744779E-4</c:v>
                  </c:pt>
                  <c:pt idx="2">
                    <c:v>1.5037149960795059E-5</c:v>
                  </c:pt>
                  <c:pt idx="3">
                    <c:v>1.7472143935966336E-3</c:v>
                  </c:pt>
                  <c:pt idx="4">
                    <c:v>2.5009314534795487E-3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time!$AS$18:$AS$23</c:f>
              <c:strCache>
                <c:ptCount val="6"/>
                <c:pt idx="0">
                  <c:v>NB</c:v>
                </c:pt>
                <c:pt idx="1">
                  <c:v>KNN</c:v>
                </c:pt>
                <c:pt idx="2">
                  <c:v>DT</c:v>
                </c:pt>
                <c:pt idx="3">
                  <c:v>RF</c:v>
                </c:pt>
                <c:pt idx="4">
                  <c:v>GB</c:v>
                </c:pt>
                <c:pt idx="5">
                  <c:v>AutoSklearn</c:v>
                </c:pt>
              </c:strCache>
            </c:strRef>
          </c:cat>
          <c:val>
            <c:numRef>
              <c:f>time!$AP$18:$AP$23</c:f>
              <c:numCache>
                <c:formatCode>General</c:formatCode>
                <c:ptCount val="6"/>
                <c:pt idx="0">
                  <c:v>2.6814722934828014E-8</c:v>
                </c:pt>
                <c:pt idx="1">
                  <c:v>2.6925876395925521E-4</c:v>
                </c:pt>
                <c:pt idx="2">
                  <c:v>3.2504794538951687E-5</c:v>
                </c:pt>
                <c:pt idx="3">
                  <c:v>1.4900861079899972E-3</c:v>
                </c:pt>
                <c:pt idx="4">
                  <c:v>2.9693635137218199E-3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7-47C7-8DA8-EC1EA483B795}"/>
            </c:ext>
          </c:extLst>
        </c:ser>
        <c:ser>
          <c:idx val="1"/>
          <c:order val="1"/>
          <c:tx>
            <c:v>DANKFE 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37-47C7-8DA8-EC1EA483B795}"/>
              </c:ext>
            </c:extLst>
          </c:dPt>
          <c:errBars>
            <c:errBarType val="both"/>
            <c:errValType val="cust"/>
            <c:noEndCap val="0"/>
            <c:plus>
              <c:numRef>
                <c:f>(time!$AX$32,time!$AX$34,time!$AX$36,time!$AX$38,time!$AX$40)</c:f>
                <c:numCache>
                  <c:formatCode>General</c:formatCode>
                  <c:ptCount val="5"/>
                  <c:pt idx="0">
                    <c:v>1.6026162495682322E-3</c:v>
                  </c:pt>
                  <c:pt idx="1">
                    <c:v>9.363881498896328E-3</c:v>
                  </c:pt>
                  <c:pt idx="2">
                    <c:v>1.6363225067639949E-3</c:v>
                  </c:pt>
                  <c:pt idx="3">
                    <c:v>2.8082512767100493E-3</c:v>
                  </c:pt>
                  <c:pt idx="4">
                    <c:v>1.5772161392350138E-2</c:v>
                  </c:pt>
                </c:numCache>
              </c:numRef>
            </c:plus>
            <c:minus>
              <c:numRef>
                <c:f>(time!$AX$32,time!$AX$34,time!$AX$36,time!$AX$38,time!$AX$40)</c:f>
                <c:numCache>
                  <c:formatCode>General</c:formatCode>
                  <c:ptCount val="5"/>
                  <c:pt idx="0">
                    <c:v>1.6026162495682322E-3</c:v>
                  </c:pt>
                  <c:pt idx="1">
                    <c:v>9.363881498896328E-3</c:v>
                  </c:pt>
                  <c:pt idx="2">
                    <c:v>1.6363225067639949E-3</c:v>
                  </c:pt>
                  <c:pt idx="3">
                    <c:v>2.8082512767100493E-3</c:v>
                  </c:pt>
                  <c:pt idx="4">
                    <c:v>1.5772161392350138E-2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time!$AS$18:$AS$23</c:f>
              <c:strCache>
                <c:ptCount val="6"/>
                <c:pt idx="0">
                  <c:v>NB</c:v>
                </c:pt>
                <c:pt idx="1">
                  <c:v>KNN</c:v>
                </c:pt>
                <c:pt idx="2">
                  <c:v>DT</c:v>
                </c:pt>
                <c:pt idx="3">
                  <c:v>RF</c:v>
                </c:pt>
                <c:pt idx="4">
                  <c:v>GB</c:v>
                </c:pt>
                <c:pt idx="5">
                  <c:v>AutoSklearn</c:v>
                </c:pt>
              </c:strCache>
            </c:strRef>
          </c:cat>
          <c:val>
            <c:numRef>
              <c:f>time!$AQ$18:$AQ$23</c:f>
              <c:numCache>
                <c:formatCode>General</c:formatCode>
                <c:ptCount val="6"/>
                <c:pt idx="0">
                  <c:v>6.3222075698295766E-3</c:v>
                </c:pt>
                <c:pt idx="1">
                  <c:v>1.2081447220049028E-2</c:v>
                </c:pt>
                <c:pt idx="2">
                  <c:v>6.4034350380392036E-3</c:v>
                </c:pt>
                <c:pt idx="3">
                  <c:v>7.8464715002224943E-3</c:v>
                </c:pt>
                <c:pt idx="4">
                  <c:v>1.6715633793400589E-2</c:v>
                </c:pt>
                <c:pt idx="5">
                  <c:v>0.29367103180143683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37-47C7-8DA8-EC1EA483B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4718639"/>
        <c:axId val="1924717391"/>
      </c:barChart>
      <c:catAx>
        <c:axId val="19247186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pt-PT"/>
          </a:p>
        </c:txPr>
        <c:crossAx val="1924717391"/>
        <c:crosses val="autoZero"/>
        <c:auto val="1"/>
        <c:lblAlgn val="ctr"/>
        <c:lblOffset val="0"/>
        <c:tickLblSkip val="1"/>
        <c:noMultiLvlLbl val="0"/>
      </c:catAx>
      <c:valAx>
        <c:axId val="1924717391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pt-P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pt-PT"/>
          </a:p>
        </c:txPr>
        <c:crossAx val="192471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7967113087414358"/>
          <c:y val="0.94399999027777604"/>
          <c:w val="0.51039737729282708"/>
          <c:h val="5.60000097222239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anose="02000000000000000000" pitchFamily="2" charset="0"/>
              <a:ea typeface="Roboto" panose="02000000000000000000" pitchFamily="2" charset="0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>
          <a:latin typeface="Roboto" panose="02000000000000000000" pitchFamily="2" charset="0"/>
          <a:ea typeface="Roboto" panose="02000000000000000000" pitchFamily="2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231431442305079E-2"/>
          <c:y val="3.5015731230827081E-2"/>
          <c:w val="0.89846979695661222"/>
          <c:h val="0.78841284722222227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time!$K$82</c:f>
              <c:strCache>
                <c:ptCount val="1"/>
                <c:pt idx="0">
                  <c:v>Algebraic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time!$L$81:$T$81</c15:sqref>
                  </c15:fullRef>
                </c:ext>
              </c:extLst>
              <c:f>time!$L$81:$S$81</c:f>
              <c:strCache>
                <c:ptCount val="8"/>
                <c:pt idx="0">
                  <c:v>Covid AF</c:v>
                </c:pt>
                <c:pt idx="1">
                  <c:v>Covid AM</c:v>
                </c:pt>
                <c:pt idx="2">
                  <c:v>Covid AS</c:v>
                </c:pt>
                <c:pt idx="3">
                  <c:v>Covid EU</c:v>
                </c:pt>
                <c:pt idx="4">
                  <c:v>Covid OC</c:v>
                </c:pt>
                <c:pt idx="5">
                  <c:v>Crime</c:v>
                </c:pt>
                <c:pt idx="6">
                  <c:v>AQ</c:v>
                </c:pt>
                <c:pt idx="7">
                  <c:v>Energy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time!$L$82:$T$82</c15:sqref>
                  </c15:fullRef>
                </c:ext>
              </c:extLst>
              <c:f>time!$L$82:$S$82</c:f>
              <c:numCache>
                <c:formatCode>General</c:formatCode>
                <c:ptCount val="8"/>
                <c:pt idx="0">
                  <c:v>2.8810731674147041E-4</c:v>
                </c:pt>
                <c:pt idx="1">
                  <c:v>3.206067350650998E-4</c:v>
                </c:pt>
                <c:pt idx="2">
                  <c:v>5.779381768748356E-5</c:v>
                </c:pt>
                <c:pt idx="3">
                  <c:v>3.3482249245870053E-4</c:v>
                </c:pt>
                <c:pt idx="4">
                  <c:v>3.1349772224496916E-4</c:v>
                </c:pt>
                <c:pt idx="5">
                  <c:v>5.3582910623705077E-4</c:v>
                </c:pt>
                <c:pt idx="6">
                  <c:v>4.4373383973501707E-4</c:v>
                </c:pt>
                <c:pt idx="7">
                  <c:v>4.935210624430759E-4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8-4A25-A1E9-F4D98F96B954}"/>
            </c:ext>
          </c:extLst>
        </c:ser>
        <c:ser>
          <c:idx val="2"/>
          <c:order val="2"/>
          <c:tx>
            <c:strRef>
              <c:f>time!$K$84</c:f>
              <c:strCache>
                <c:ptCount val="1"/>
                <c:pt idx="0">
                  <c:v>Decomposition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time!$L$81:$T$81</c15:sqref>
                  </c15:fullRef>
                </c:ext>
              </c:extLst>
              <c:f>time!$L$81:$S$81</c:f>
              <c:strCache>
                <c:ptCount val="8"/>
                <c:pt idx="0">
                  <c:v>Covid AF</c:v>
                </c:pt>
                <c:pt idx="1">
                  <c:v>Covid AM</c:v>
                </c:pt>
                <c:pt idx="2">
                  <c:v>Covid AS</c:v>
                </c:pt>
                <c:pt idx="3">
                  <c:v>Covid EU</c:v>
                </c:pt>
                <c:pt idx="4">
                  <c:v>Covid OC</c:v>
                </c:pt>
                <c:pt idx="5">
                  <c:v>Crime</c:v>
                </c:pt>
                <c:pt idx="6">
                  <c:v>AQ</c:v>
                </c:pt>
                <c:pt idx="7">
                  <c:v>Energy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time!$L$84:$T$84</c15:sqref>
                  </c15:fullRef>
                </c:ext>
              </c:extLst>
              <c:f>time!$L$84:$S$84</c:f>
              <c:numCache>
                <c:formatCode>General</c:formatCode>
                <c:ptCount val="8"/>
                <c:pt idx="0">
                  <c:v>1.0015351919856589E-3</c:v>
                </c:pt>
                <c:pt idx="1">
                  <c:v>6.6753900167278656E-4</c:v>
                </c:pt>
                <c:pt idx="2">
                  <c:v>9.5850080053989884E-4</c:v>
                </c:pt>
                <c:pt idx="3">
                  <c:v>1.0445110800959628E-3</c:v>
                </c:pt>
                <c:pt idx="4">
                  <c:v>1.005872716095409E-3</c:v>
                </c:pt>
                <c:pt idx="5">
                  <c:v>5.3385727477218417E-4</c:v>
                </c:pt>
                <c:pt idx="6">
                  <c:v>4.7830778251926697E-4</c:v>
                </c:pt>
                <c:pt idx="7">
                  <c:v>8.6948396966994351E-4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68-4A25-A1E9-F4D98F96B954}"/>
            </c:ext>
          </c:extLst>
        </c:ser>
        <c:ser>
          <c:idx val="3"/>
          <c:order val="3"/>
          <c:tx>
            <c:strRef>
              <c:f>time!$K$85</c:f>
              <c:strCache>
                <c:ptCount val="1"/>
                <c:pt idx="0">
                  <c:v>Mapping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time!$L$81:$T$81</c15:sqref>
                  </c15:fullRef>
                </c:ext>
              </c:extLst>
              <c:f>time!$L$81:$S$81</c:f>
              <c:strCache>
                <c:ptCount val="8"/>
                <c:pt idx="0">
                  <c:v>Covid AF</c:v>
                </c:pt>
                <c:pt idx="1">
                  <c:v>Covid AM</c:v>
                </c:pt>
                <c:pt idx="2">
                  <c:v>Covid AS</c:v>
                </c:pt>
                <c:pt idx="3">
                  <c:v>Covid EU</c:v>
                </c:pt>
                <c:pt idx="4">
                  <c:v>Covid OC</c:v>
                </c:pt>
                <c:pt idx="5">
                  <c:v>Crime</c:v>
                </c:pt>
                <c:pt idx="6">
                  <c:v>AQ</c:v>
                </c:pt>
                <c:pt idx="7">
                  <c:v>Energy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time!$L$85:$T$85</c15:sqref>
                  </c15:fullRef>
                </c:ext>
              </c:extLst>
              <c:f>time!$L$85:$S$85</c:f>
              <c:numCache>
                <c:formatCode>General</c:formatCode>
                <c:ptCount val="8"/>
                <c:pt idx="0">
                  <c:v>8.0293275760259613E-4</c:v>
                </c:pt>
                <c:pt idx="1">
                  <c:v>5.7542093672024043E-4</c:v>
                </c:pt>
                <c:pt idx="2">
                  <c:v>6.3690067215403927E-4</c:v>
                </c:pt>
                <c:pt idx="3">
                  <c:v>1.1016986110491309E-3</c:v>
                </c:pt>
                <c:pt idx="4">
                  <c:v>8.2367092722180658E-4</c:v>
                </c:pt>
                <c:pt idx="5">
                  <c:v>5.7308845734716006E-4</c:v>
                </c:pt>
                <c:pt idx="6">
                  <c:v>3.4424261141893363E-4</c:v>
                </c:pt>
                <c:pt idx="7">
                  <c:v>7.7194793753758689E-4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68-4A25-A1E9-F4D98F96B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33174031"/>
        <c:axId val="233174447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time!$K$83</c15:sqref>
                        </c15:formulaRef>
                      </c:ext>
                    </c:extLst>
                    <c:strCache>
                      <c:ptCount val="1"/>
                      <c:pt idx="0">
                        <c:v>Aggregation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time!$L$81:$T$81</c15:sqref>
                        </c15:fullRef>
                        <c15:formulaRef>
                          <c15:sqref>time!$L$81:$S$81</c15:sqref>
                        </c15:formulaRef>
                      </c:ext>
                    </c:extLst>
                    <c:strCache>
                      <c:ptCount val="8"/>
                      <c:pt idx="0">
                        <c:v>Covid AF</c:v>
                      </c:pt>
                      <c:pt idx="1">
                        <c:v>Covid AM</c:v>
                      </c:pt>
                      <c:pt idx="2">
                        <c:v>Covid AS</c:v>
                      </c:pt>
                      <c:pt idx="3">
                        <c:v>Covid EU</c:v>
                      </c:pt>
                      <c:pt idx="4">
                        <c:v>Covid OC</c:v>
                      </c:pt>
                      <c:pt idx="5">
                        <c:v>Crime</c:v>
                      </c:pt>
                      <c:pt idx="6">
                        <c:v>AQ</c:v>
                      </c:pt>
                      <c:pt idx="7">
                        <c:v>Energy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time!$L$83:$T$83</c15:sqref>
                        </c15:fullRef>
                        <c15:formulaRef>
                          <c15:sqref>time!$L$83:$S$83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A68-4A25-A1E9-F4D98F96B954}"/>
                  </c:ext>
                </c:extLst>
              </c15:ser>
            </c15:filteredBarSeries>
          </c:ext>
        </c:extLst>
      </c:barChart>
      <c:catAx>
        <c:axId val="23317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pt-PT"/>
          </a:p>
        </c:txPr>
        <c:crossAx val="233174447"/>
        <c:crosses val="autoZero"/>
        <c:auto val="1"/>
        <c:lblAlgn val="ctr"/>
        <c:lblOffset val="100"/>
        <c:noMultiLvlLbl val="0"/>
      </c:catAx>
      <c:valAx>
        <c:axId val="23317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pt-PT"/>
          </a:p>
        </c:txPr>
        <c:crossAx val="23317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108039359458309"/>
          <c:y val="0.92960562843415229"/>
          <c:w val="0.61783903176456745"/>
          <c:h val="7.0394371565847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anose="02000000000000000000" pitchFamily="2" charset="0"/>
              <a:ea typeface="Roboto" panose="02000000000000000000" pitchFamily="2" charset="0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Roboto" panose="02000000000000000000" pitchFamily="2" charset="0"/>
          <a:ea typeface="Roboto" panose="02000000000000000000" pitchFamily="2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231431442305079E-2"/>
          <c:y val="3.9392697634680465E-2"/>
          <c:w val="0.88927264662484518"/>
          <c:h val="0.79723229166666687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time!$K$82</c:f>
              <c:strCache>
                <c:ptCount val="1"/>
                <c:pt idx="0">
                  <c:v>Algebraic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time!$X$81:$AF$81</c:f>
              <c:strCache>
                <c:ptCount val="9"/>
                <c:pt idx="0">
                  <c:v>Covid AF</c:v>
                </c:pt>
                <c:pt idx="1">
                  <c:v>Covid AM</c:v>
                </c:pt>
                <c:pt idx="2">
                  <c:v>Covid AS</c:v>
                </c:pt>
                <c:pt idx="3">
                  <c:v>Covid EU</c:v>
                </c:pt>
                <c:pt idx="4">
                  <c:v>Covid OC</c:v>
                </c:pt>
                <c:pt idx="5">
                  <c:v>Crime</c:v>
                </c:pt>
                <c:pt idx="6">
                  <c:v>AQ</c:v>
                </c:pt>
                <c:pt idx="7">
                  <c:v>Energy</c:v>
                </c:pt>
                <c:pt idx="8">
                  <c:v>GCCD</c:v>
                </c:pt>
              </c:strCache>
            </c:strRef>
          </c:cat>
          <c:val>
            <c:numRef>
              <c:f>time!$X$82:$AF$82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33-4816-B1E7-C41920BA6FBC}"/>
            </c:ext>
          </c:extLst>
        </c:ser>
        <c:ser>
          <c:idx val="2"/>
          <c:order val="2"/>
          <c:tx>
            <c:strRef>
              <c:f>time!$K$84</c:f>
              <c:strCache>
                <c:ptCount val="1"/>
                <c:pt idx="0">
                  <c:v>Decomposition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time!$X$81:$AF$81</c:f>
              <c:strCache>
                <c:ptCount val="9"/>
                <c:pt idx="0">
                  <c:v>Covid AF</c:v>
                </c:pt>
                <c:pt idx="1">
                  <c:v>Covid AM</c:v>
                </c:pt>
                <c:pt idx="2">
                  <c:v>Covid AS</c:v>
                </c:pt>
                <c:pt idx="3">
                  <c:v>Covid EU</c:v>
                </c:pt>
                <c:pt idx="4">
                  <c:v>Covid OC</c:v>
                </c:pt>
                <c:pt idx="5">
                  <c:v>Crime</c:v>
                </c:pt>
                <c:pt idx="6">
                  <c:v>AQ</c:v>
                </c:pt>
                <c:pt idx="7">
                  <c:v>Energy</c:v>
                </c:pt>
                <c:pt idx="8">
                  <c:v>GCCD</c:v>
                </c:pt>
              </c:strCache>
            </c:strRef>
          </c:cat>
          <c:val>
            <c:numRef>
              <c:f>time!$X$84:$AF$84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33-4816-B1E7-C41920BA6FBC}"/>
            </c:ext>
          </c:extLst>
        </c:ser>
        <c:ser>
          <c:idx val="3"/>
          <c:order val="3"/>
          <c:tx>
            <c:strRef>
              <c:f>time!$K$85</c:f>
              <c:strCache>
                <c:ptCount val="1"/>
                <c:pt idx="0">
                  <c:v>Mapping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time!$X$81:$AF$81</c:f>
              <c:strCache>
                <c:ptCount val="9"/>
                <c:pt idx="0">
                  <c:v>Covid AF</c:v>
                </c:pt>
                <c:pt idx="1">
                  <c:v>Covid AM</c:v>
                </c:pt>
                <c:pt idx="2">
                  <c:v>Covid AS</c:v>
                </c:pt>
                <c:pt idx="3">
                  <c:v>Covid EU</c:v>
                </c:pt>
                <c:pt idx="4">
                  <c:v>Covid OC</c:v>
                </c:pt>
                <c:pt idx="5">
                  <c:v>Crime</c:v>
                </c:pt>
                <c:pt idx="6">
                  <c:v>AQ</c:v>
                </c:pt>
                <c:pt idx="7">
                  <c:v>Energy</c:v>
                </c:pt>
                <c:pt idx="8">
                  <c:v>GCCD</c:v>
                </c:pt>
              </c:strCache>
            </c:strRef>
          </c:cat>
          <c:val>
            <c:numRef>
              <c:f>time!$X$85:$AF$85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33-4816-B1E7-C41920BA6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33174031"/>
        <c:axId val="233174447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time!$K$83</c15:sqref>
                        </c15:formulaRef>
                      </c:ext>
                    </c:extLst>
                    <c:strCache>
                      <c:ptCount val="1"/>
                      <c:pt idx="0">
                        <c:v>Aggregation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time!$X$81:$AF$81</c15:sqref>
                        </c15:formulaRef>
                      </c:ext>
                    </c:extLst>
                    <c:strCache>
                      <c:ptCount val="9"/>
                      <c:pt idx="0">
                        <c:v>Covid AF</c:v>
                      </c:pt>
                      <c:pt idx="1">
                        <c:v>Covid AM</c:v>
                      </c:pt>
                      <c:pt idx="2">
                        <c:v>Covid AS</c:v>
                      </c:pt>
                      <c:pt idx="3">
                        <c:v>Covid EU</c:v>
                      </c:pt>
                      <c:pt idx="4">
                        <c:v>Covid OC</c:v>
                      </c:pt>
                      <c:pt idx="5">
                        <c:v>Crime</c:v>
                      </c:pt>
                      <c:pt idx="6">
                        <c:v>AQ</c:v>
                      </c:pt>
                      <c:pt idx="7">
                        <c:v>Energy</c:v>
                      </c:pt>
                      <c:pt idx="8">
                        <c:v>GCCD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time!$X$83:$AF$83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933-4816-B1E7-C41920BA6FBC}"/>
                  </c:ext>
                </c:extLst>
              </c15:ser>
            </c15:filteredBarSeries>
          </c:ext>
        </c:extLst>
      </c:barChart>
      <c:catAx>
        <c:axId val="23317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pt-PT"/>
          </a:p>
        </c:txPr>
        <c:crossAx val="233174447"/>
        <c:crosses val="autoZero"/>
        <c:auto val="1"/>
        <c:lblAlgn val="ctr"/>
        <c:lblOffset val="0"/>
        <c:noMultiLvlLbl val="0"/>
      </c:catAx>
      <c:valAx>
        <c:axId val="23317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pt-PT"/>
          </a:p>
        </c:txPr>
        <c:crossAx val="23317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56789687604667"/>
          <c:y val="0.93835956124185915"/>
          <c:w val="0.61783903176456745"/>
          <c:h val="6.16404387581408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anose="02000000000000000000" pitchFamily="2" charset="0"/>
              <a:ea typeface="Roboto" panose="02000000000000000000" pitchFamily="2" charset="0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Roboto" panose="02000000000000000000" pitchFamily="2" charset="0"/>
          <a:ea typeface="Roboto" panose="02000000000000000000" pitchFamily="2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7916666666667"/>
          <c:y val="3.5448134710016753E-2"/>
          <c:w val="0.86055019841269842"/>
          <c:h val="0.83437951388888887"/>
        </c:manualLayout>
      </c:layout>
      <c:lineChart>
        <c:grouping val="standard"/>
        <c:varyColors val="0"/>
        <c:ser>
          <c:idx val="0"/>
          <c:order val="0"/>
          <c:tx>
            <c:strRef>
              <c:f>scale!$B$19</c:f>
              <c:strCache>
                <c:ptCount val="1"/>
                <c:pt idx="0">
                  <c:v>Generated variables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scale!$C$1:$L$1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scale!$C$19:$L$19</c:f>
              <c:numCache>
                <c:formatCode>General</c:formatCode>
                <c:ptCount val="10"/>
                <c:pt idx="0">
                  <c:v>227.68023844299984</c:v>
                </c:pt>
                <c:pt idx="1">
                  <c:v>585.48772731099825</c:v>
                </c:pt>
                <c:pt idx="2">
                  <c:v>1031.1335524509952</c:v>
                </c:pt>
                <c:pt idx="3">
                  <c:v>1644.2489948799962</c:v>
                </c:pt>
                <c:pt idx="4">
                  <c:v>2407.0306203529972</c:v>
                </c:pt>
                <c:pt idx="5">
                  <c:v>3681.6766467609991</c:v>
                </c:pt>
                <c:pt idx="6">
                  <c:v>4843.2133876599928</c:v>
                </c:pt>
                <c:pt idx="7">
                  <c:v>6152.9948323140143</c:v>
                </c:pt>
                <c:pt idx="8">
                  <c:v>7600.4517010570016</c:v>
                </c:pt>
                <c:pt idx="9">
                  <c:v>8959.5686817290043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D4-40AB-88AB-54206B38F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580144"/>
        <c:axId val="1872259824"/>
      </c:lineChart>
      <c:catAx>
        <c:axId val="1878580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pt-PT"/>
                  <a:t>Dataset Sample Size (%)</a:t>
                </a:r>
              </a:p>
            </c:rich>
          </c:tx>
          <c:layout>
            <c:manualLayout>
              <c:xMode val="edge"/>
              <c:yMode val="edge"/>
              <c:x val="0.37819960317460316"/>
              <c:y val="0.927548263888888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pt-PT"/>
          </a:p>
        </c:txPr>
        <c:crossAx val="1872259824"/>
        <c:crosses val="autoZero"/>
        <c:auto val="1"/>
        <c:lblAlgn val="ctr"/>
        <c:lblOffset val="0"/>
        <c:noMultiLvlLbl val="0"/>
      </c:catAx>
      <c:valAx>
        <c:axId val="1872259824"/>
        <c:scaling>
          <c:orientation val="minMax"/>
          <c:max val="1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pt-P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pt-PT"/>
          </a:p>
        </c:txPr>
        <c:crossAx val="1878580144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Roboto" panose="02000000000000000000" pitchFamily="2" charset="0"/>
          <a:ea typeface="Roboto" panose="02000000000000000000" pitchFamily="2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72013888888889"/>
          <c:y val="3.5448134710016753E-2"/>
          <c:w val="0.86212870370370376"/>
          <c:h val="0.83247013888888888"/>
        </c:manualLayout>
      </c:layout>
      <c:lineChart>
        <c:grouping val="standard"/>
        <c:varyColors val="0"/>
        <c:ser>
          <c:idx val="0"/>
          <c:order val="0"/>
          <c:tx>
            <c:strRef>
              <c:f>scale!$B$21</c:f>
              <c:strCache>
                <c:ptCount val="1"/>
                <c:pt idx="0">
                  <c:v>Algebric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scale!$C$1:$L$1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scale!$C$21:$L$21</c:f>
              <c:numCache>
                <c:formatCode>General</c:formatCode>
                <c:ptCount val="10"/>
                <c:pt idx="0">
                  <c:v>10.881363921999981</c:v>
                </c:pt>
                <c:pt idx="1">
                  <c:v>19.493951771999939</c:v>
                </c:pt>
                <c:pt idx="2">
                  <c:v>29.072175478000098</c:v>
                </c:pt>
                <c:pt idx="3">
                  <c:v>39.125408952000598</c:v>
                </c:pt>
                <c:pt idx="4">
                  <c:v>48.640828792998803</c:v>
                </c:pt>
                <c:pt idx="5">
                  <c:v>64.273549541998193</c:v>
                </c:pt>
                <c:pt idx="6">
                  <c:v>74.482776886998096</c:v>
                </c:pt>
                <c:pt idx="7">
                  <c:v>84.845932629003002</c:v>
                </c:pt>
                <c:pt idx="8">
                  <c:v>96.154690821000102</c:v>
                </c:pt>
                <c:pt idx="9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42-4851-A7DC-3B0CA82616DA}"/>
            </c:ext>
          </c:extLst>
        </c:ser>
        <c:ser>
          <c:idx val="1"/>
          <c:order val="1"/>
          <c:tx>
            <c:strRef>
              <c:f>scale!$B$22</c:f>
              <c:strCache>
                <c:ptCount val="1"/>
                <c:pt idx="0">
                  <c:v>Aggregation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scale!$C$1:$L$1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scale!$C$22:$L$22</c:f>
              <c:numCache>
                <c:formatCode>General</c:formatCode>
                <c:ptCount val="10"/>
                <c:pt idx="0">
                  <c:v>187.9698014289996</c:v>
                </c:pt>
                <c:pt idx="1">
                  <c:v>512.63394590199925</c:v>
                </c:pt>
                <c:pt idx="2">
                  <c:v>927.60796507999612</c:v>
                </c:pt>
                <c:pt idx="3">
                  <c:v>1506.2129467329951</c:v>
                </c:pt>
                <c:pt idx="4">
                  <c:v>2234.7580221429971</c:v>
                </c:pt>
                <c:pt idx="5">
                  <c:v>3453.8775443119921</c:v>
                </c:pt>
                <c:pt idx="6">
                  <c:v>4579.2260428279933</c:v>
                </c:pt>
                <c:pt idx="7">
                  <c:v>5850.5200801070005</c:v>
                </c:pt>
                <c:pt idx="8">
                  <c:v>7262.1379740670054</c:v>
                </c:pt>
                <c:pt idx="9">
                  <c:v>8590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42-4851-A7DC-3B0CA82616DA}"/>
            </c:ext>
          </c:extLst>
        </c:ser>
        <c:ser>
          <c:idx val="2"/>
          <c:order val="2"/>
          <c:tx>
            <c:strRef>
              <c:f>scale!$B$23</c:f>
              <c:strCache>
                <c:ptCount val="1"/>
                <c:pt idx="0">
                  <c:v>Decomposition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scale!$C$1:$L$1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scale!$C$23:$L$23</c:f>
              <c:numCache>
                <c:formatCode>General</c:formatCode>
                <c:ptCount val="10"/>
                <c:pt idx="0">
                  <c:v>17.3778797740001</c:v>
                </c:pt>
                <c:pt idx="1">
                  <c:v>31.847125737999701</c:v>
                </c:pt>
                <c:pt idx="2">
                  <c:v>43.760860196999403</c:v>
                </c:pt>
                <c:pt idx="3">
                  <c:v>58.104575396999607</c:v>
                </c:pt>
                <c:pt idx="4">
                  <c:v>72.352313141000991</c:v>
                </c:pt>
                <c:pt idx="5">
                  <c:v>96.203399129004396</c:v>
                </c:pt>
                <c:pt idx="6">
                  <c:v>111.34323197600301</c:v>
                </c:pt>
                <c:pt idx="7">
                  <c:v>127.3034785520066</c:v>
                </c:pt>
                <c:pt idx="8">
                  <c:v>141.15394532999181</c:v>
                </c:pt>
                <c:pt idx="9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42-4851-A7DC-3B0CA82616DA}"/>
            </c:ext>
          </c:extLst>
        </c:ser>
        <c:ser>
          <c:idx val="3"/>
          <c:order val="3"/>
          <c:tx>
            <c:v>Mapping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scale!$C$1:$L$1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scale!$C$24:$L$24</c:f>
              <c:numCache>
                <c:formatCode>General</c:formatCode>
                <c:ptCount val="10"/>
                <c:pt idx="0">
                  <c:v>5.7984958849999604</c:v>
                </c:pt>
                <c:pt idx="1">
                  <c:v>11.244701604999999</c:v>
                </c:pt>
                <c:pt idx="2">
                  <c:v>15.354224394999999</c:v>
                </c:pt>
                <c:pt idx="3">
                  <c:v>20.375877747000199</c:v>
                </c:pt>
                <c:pt idx="4">
                  <c:v>25.517399577000099</c:v>
                </c:pt>
                <c:pt idx="5">
                  <c:v>33.789102947000998</c:v>
                </c:pt>
                <c:pt idx="6">
                  <c:v>39.3016330200007</c:v>
                </c:pt>
                <c:pt idx="7">
                  <c:v>45.420335029000803</c:v>
                </c:pt>
                <c:pt idx="8">
                  <c:v>50.447417670999101</c:v>
                </c:pt>
                <c:pt idx="9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42-4851-A7DC-3B0CA8261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580144"/>
        <c:axId val="1872259824"/>
      </c:lineChart>
      <c:catAx>
        <c:axId val="1878580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pt-PT"/>
                  <a:t>Dataset Sample Size (%)</a:t>
                </a:r>
              </a:p>
            </c:rich>
          </c:tx>
          <c:layout>
            <c:manualLayout>
              <c:xMode val="edge"/>
              <c:yMode val="edge"/>
              <c:x val="0.37912341269841271"/>
              <c:y val="0.923190625000000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pt-PT"/>
          </a:p>
        </c:txPr>
        <c:crossAx val="1872259824"/>
        <c:crosses val="autoZero"/>
        <c:auto val="1"/>
        <c:lblAlgn val="ctr"/>
        <c:lblOffset val="0"/>
        <c:noMultiLvlLbl val="0"/>
      </c:catAx>
      <c:valAx>
        <c:axId val="1872259824"/>
        <c:scaling>
          <c:orientation val="minMax"/>
          <c:max val="1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pt-P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pt-PT"/>
          </a:p>
        </c:txPr>
        <c:crossAx val="1878580144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258849206349206"/>
          <c:y val="2.7856944444444445E-2"/>
          <c:w val="0.31174652777777773"/>
          <c:h val="0.3150944444444444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anose="02000000000000000000" pitchFamily="2" charset="0"/>
              <a:ea typeface="Roboto" panose="02000000000000000000" pitchFamily="2" charset="0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Roboto" panose="02000000000000000000" pitchFamily="2" charset="0"/>
          <a:ea typeface="Roboto" panose="02000000000000000000" pitchFamily="2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29767</xdr:colOff>
      <xdr:row>15</xdr:row>
      <xdr:rowOff>47625</xdr:rowOff>
    </xdr:from>
    <xdr:to>
      <xdr:col>21</xdr:col>
      <xdr:colOff>307267</xdr:colOff>
      <xdr:row>30</xdr:row>
      <xdr:rowOff>70125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48CE7E-A5DB-467F-9141-77F66F7AB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577453</xdr:colOff>
      <xdr:row>4</xdr:row>
      <xdr:rowOff>39291</xdr:rowOff>
    </xdr:from>
    <xdr:to>
      <xdr:col>41</xdr:col>
      <xdr:colOff>39703</xdr:colOff>
      <xdr:row>19</xdr:row>
      <xdr:rowOff>61791</xdr:rowOff>
    </xdr:to>
    <xdr:graphicFrame macro="">
      <xdr:nvGraphicFramePr>
        <xdr:cNvPr id="9" name="Chart 4">
          <a:extLst>
            <a:ext uri="{FF2B5EF4-FFF2-40B4-BE49-F238E27FC236}">
              <a16:creationId xmlns:a16="http://schemas.microsoft.com/office/drawing/2014/main" id="{06DB83E7-1324-48A7-AE3F-1031D8238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20</xdr:row>
      <xdr:rowOff>47625</xdr:rowOff>
    </xdr:from>
    <xdr:to>
      <xdr:col>41</xdr:col>
      <xdr:colOff>69469</xdr:colOff>
      <xdr:row>35</xdr:row>
      <xdr:rowOff>70125</xdr:rowOff>
    </xdr:to>
    <xdr:graphicFrame macro="">
      <xdr:nvGraphicFramePr>
        <xdr:cNvPr id="6" name="Chart 4">
          <a:extLst>
            <a:ext uri="{FF2B5EF4-FFF2-40B4-BE49-F238E27FC236}">
              <a16:creationId xmlns:a16="http://schemas.microsoft.com/office/drawing/2014/main" id="{EFB314C7-E996-4E72-8D60-CF8ABE900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36</xdr:row>
      <xdr:rowOff>0</xdr:rowOff>
    </xdr:from>
    <xdr:to>
      <xdr:col>41</xdr:col>
      <xdr:colOff>69469</xdr:colOff>
      <xdr:row>51</xdr:row>
      <xdr:rowOff>22500</xdr:rowOff>
    </xdr:to>
    <xdr:graphicFrame macro="">
      <xdr:nvGraphicFramePr>
        <xdr:cNvPr id="7" name="Chart 4">
          <a:extLst>
            <a:ext uri="{FF2B5EF4-FFF2-40B4-BE49-F238E27FC236}">
              <a16:creationId xmlns:a16="http://schemas.microsoft.com/office/drawing/2014/main" id="{34651A03-95CE-41B3-AC6B-4D430EF29B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544283</xdr:colOff>
      <xdr:row>6</xdr:row>
      <xdr:rowOff>179294</xdr:rowOff>
    </xdr:from>
    <xdr:to>
      <xdr:col>53</xdr:col>
      <xdr:colOff>437959</xdr:colOff>
      <xdr:row>22</xdr:row>
      <xdr:rowOff>11294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11ADC4-5186-403D-9B20-0A32162B4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72487</xdr:colOff>
      <xdr:row>86</xdr:row>
      <xdr:rowOff>100852</xdr:rowOff>
    </xdr:from>
    <xdr:to>
      <xdr:col>17</xdr:col>
      <xdr:colOff>279928</xdr:colOff>
      <xdr:row>101</xdr:row>
      <xdr:rowOff>123352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FEBDE7-6797-43F3-87EA-C9CBB198C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402712</xdr:colOff>
      <xdr:row>86</xdr:row>
      <xdr:rowOff>62332</xdr:rowOff>
    </xdr:from>
    <xdr:to>
      <xdr:col>26</xdr:col>
      <xdr:colOff>5035</xdr:colOff>
      <xdr:row>101</xdr:row>
      <xdr:rowOff>84832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9800AB-90DE-4215-880D-2A8DB66FD7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333375</xdr:colOff>
      <xdr:row>1</xdr:row>
      <xdr:rowOff>71438</xdr:rowOff>
    </xdr:from>
    <xdr:to>
      <xdr:col>21</xdr:col>
      <xdr:colOff>386175</xdr:colOff>
      <xdr:row>16</xdr:row>
      <xdr:rowOff>93938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527A79-B909-4DC0-AD0A-102A92176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357187</xdr:colOff>
      <xdr:row>18</xdr:row>
      <xdr:rowOff>166685</xdr:rowOff>
    </xdr:from>
    <xdr:to>
      <xdr:col>21</xdr:col>
      <xdr:colOff>409987</xdr:colOff>
      <xdr:row>33</xdr:row>
      <xdr:rowOff>189185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271124-F2A6-4956-B95D-225C91ED4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"/>
  <sheetViews>
    <sheetView zoomScale="80" zoomScaleNormal="80" workbookViewId="0">
      <selection activeCell="C34" sqref="C34:E34"/>
    </sheetView>
  </sheetViews>
  <sheetFormatPr defaultColWidth="9.140625" defaultRowHeight="15" x14ac:dyDescent="0.25"/>
  <cols>
    <col min="1" max="1" width="34.140625" style="1" bestFit="1" customWidth="1"/>
    <col min="2" max="2" width="12" style="1" customWidth="1"/>
    <col min="3" max="3" width="16.42578125" style="1" bestFit="1" customWidth="1"/>
    <col min="4" max="4" width="13.5703125" style="1" customWidth="1"/>
    <col min="5" max="5" width="13.42578125" style="1" customWidth="1"/>
    <col min="6" max="6" width="13.7109375" style="1" customWidth="1"/>
    <col min="7" max="7" width="18.140625" style="1" customWidth="1"/>
    <col min="8" max="8" width="16.42578125" style="1" bestFit="1" customWidth="1"/>
    <col min="9" max="9" width="16.5703125" style="1" customWidth="1"/>
    <col min="10" max="10" width="15" style="1" customWidth="1"/>
    <col min="11" max="11" width="16" style="1" customWidth="1"/>
    <col min="12" max="12" width="14.5703125" style="1" customWidth="1"/>
    <col min="13" max="13" width="14.42578125" style="1" customWidth="1"/>
    <col min="14" max="14" width="12" style="1" customWidth="1"/>
    <col min="15" max="15" width="15.42578125" style="1" customWidth="1"/>
    <col min="16" max="1024" width="9.140625" style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1" t="s">
        <v>11</v>
      </c>
      <c r="B2" s="1">
        <v>5.34895000055257E-3</v>
      </c>
      <c r="C2" s="1">
        <v>1.9674599994687E-3</v>
      </c>
      <c r="D2" s="1">
        <v>2.6474130000133302E-2</v>
      </c>
      <c r="E2" s="1">
        <v>0.13583556999983501</v>
      </c>
      <c r="F2" s="1">
        <v>1.7848349999621801E-2</v>
      </c>
      <c r="G2" s="1">
        <v>2.03839000005245E-3</v>
      </c>
      <c r="H2" s="1">
        <v>0.225858409999636</v>
      </c>
      <c r="I2" s="1">
        <v>3.8389249999636298E-2</v>
      </c>
      <c r="J2" s="1">
        <v>1.4063715299996999</v>
      </c>
      <c r="K2" s="1">
        <v>1.08003399998779E-2</v>
      </c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5">
      <c r="A3" s="1" t="s">
        <v>46</v>
      </c>
      <c r="E3" s="1">
        <v>5.19036950000008</v>
      </c>
      <c r="G3" s="1">
        <v>0.95168840000042099</v>
      </c>
      <c r="I3" s="1">
        <v>8.3469611999989795</v>
      </c>
      <c r="K3" s="1">
        <v>79.335886199998598</v>
      </c>
    </row>
    <row r="4" spans="1:31" x14ac:dyDescent="0.25">
      <c r="B4" s="1">
        <f>SUM(B2,B3)</f>
        <v>5.34895000055257E-3</v>
      </c>
      <c r="C4" s="1">
        <f t="shared" ref="C4:K4" si="0">SUM(C2,C3)</f>
        <v>1.9674599994687E-3</v>
      </c>
      <c r="D4" s="1">
        <f t="shared" si="0"/>
        <v>2.6474130000133302E-2</v>
      </c>
      <c r="E4" s="1">
        <f t="shared" si="0"/>
        <v>5.3262050699999151</v>
      </c>
      <c r="F4" s="1">
        <f t="shared" si="0"/>
        <v>1.7848349999621801E-2</v>
      </c>
      <c r="G4" s="1">
        <f t="shared" si="0"/>
        <v>0.95372679000047345</v>
      </c>
      <c r="H4" s="1">
        <f t="shared" si="0"/>
        <v>0.225858409999636</v>
      </c>
      <c r="I4" s="1">
        <f t="shared" si="0"/>
        <v>8.3853504499986151</v>
      </c>
      <c r="J4" s="1">
        <f t="shared" si="0"/>
        <v>1.4063715299996999</v>
      </c>
      <c r="K4" s="1">
        <f t="shared" si="0"/>
        <v>79.346686539998473</v>
      </c>
    </row>
    <row r="6" spans="1:31" x14ac:dyDescent="0.25">
      <c r="A6" s="2" t="s">
        <v>12</v>
      </c>
      <c r="B6" s="5" t="s">
        <v>13</v>
      </c>
      <c r="C6" s="5" t="s">
        <v>14</v>
      </c>
      <c r="D6" s="5" t="s">
        <v>49</v>
      </c>
      <c r="E6" s="5" t="s">
        <v>48</v>
      </c>
      <c r="F6" s="5" t="s">
        <v>50</v>
      </c>
      <c r="G6" s="5" t="s">
        <v>52</v>
      </c>
      <c r="H6" s="5" t="s">
        <v>51</v>
      </c>
    </row>
    <row r="7" spans="1:31" x14ac:dyDescent="0.25">
      <c r="B7" s="1">
        <v>3599.05169629699</v>
      </c>
      <c r="C7" s="1">
        <v>5.3674326649997903</v>
      </c>
      <c r="D7" s="1">
        <v>689</v>
      </c>
      <c r="E7" s="1">
        <v>651</v>
      </c>
      <c r="F7" s="1">
        <v>24</v>
      </c>
      <c r="G7" s="1">
        <v>5</v>
      </c>
      <c r="H7" s="1">
        <v>9</v>
      </c>
    </row>
    <row r="8" spans="1:31" x14ac:dyDescent="0.25">
      <c r="A8" s="2" t="s">
        <v>15</v>
      </c>
      <c r="B8" s="2"/>
      <c r="C8" s="2" t="s">
        <v>105</v>
      </c>
      <c r="D8" s="2" t="s">
        <v>106</v>
      </c>
      <c r="E8" s="2" t="s">
        <v>107</v>
      </c>
    </row>
    <row r="9" spans="1:31" x14ac:dyDescent="0.25">
      <c r="A9" s="1" t="s">
        <v>16</v>
      </c>
      <c r="B9" s="1">
        <v>3.0238799999551699E-2</v>
      </c>
      <c r="D9" s="5"/>
    </row>
    <row r="10" spans="1:31" x14ac:dyDescent="0.25">
      <c r="A10" s="1" t="s">
        <v>17</v>
      </c>
      <c r="B10">
        <v>17.414748699986301</v>
      </c>
      <c r="C10">
        <v>0.02</v>
      </c>
      <c r="D10"/>
      <c r="E10"/>
    </row>
    <row r="11" spans="1:31" x14ac:dyDescent="0.25">
      <c r="A11" s="1" t="s">
        <v>18</v>
      </c>
      <c r="B11">
        <v>13.3693462000228</v>
      </c>
      <c r="C11"/>
      <c r="D11"/>
      <c r="E11"/>
    </row>
    <row r="12" spans="1:31" x14ac:dyDescent="0.25">
      <c r="A12" s="1" t="s">
        <v>19</v>
      </c>
      <c r="B12">
        <v>13.401634700014201</v>
      </c>
      <c r="C12"/>
      <c r="D12"/>
      <c r="E12"/>
    </row>
    <row r="13" spans="1:31" x14ac:dyDescent="0.25">
      <c r="A13" s="1" t="s">
        <v>20</v>
      </c>
      <c r="B13">
        <v>15.056606399943099</v>
      </c>
      <c r="C13"/>
      <c r="D13"/>
      <c r="E13"/>
    </row>
    <row r="14" spans="1:31" x14ac:dyDescent="0.25">
      <c r="A14" s="1" t="s">
        <v>21</v>
      </c>
      <c r="B14">
        <v>14.1140643999679</v>
      </c>
      <c r="C14"/>
      <c r="D14"/>
      <c r="E14"/>
    </row>
    <row r="15" spans="1:31" x14ac:dyDescent="0.25">
      <c r="A15" s="1" t="s">
        <v>149</v>
      </c>
      <c r="B15" s="1">
        <v>0</v>
      </c>
    </row>
    <row r="16" spans="1:31" x14ac:dyDescent="0.25">
      <c r="A16" s="1" t="s">
        <v>150</v>
      </c>
      <c r="B16" s="1">
        <v>0</v>
      </c>
    </row>
    <row r="17" spans="1:5" x14ac:dyDescent="0.25">
      <c r="A17" s="1" t="s">
        <v>151</v>
      </c>
      <c r="B17" s="1">
        <v>0</v>
      </c>
    </row>
    <row r="18" spans="1:5" x14ac:dyDescent="0.25">
      <c r="A18" s="1" t="s">
        <v>152</v>
      </c>
      <c r="B18" s="1">
        <v>0</v>
      </c>
    </row>
    <row r="19" spans="1:5" x14ac:dyDescent="0.25">
      <c r="A19" s="1" t="s">
        <v>153</v>
      </c>
      <c r="B19" s="1">
        <v>0</v>
      </c>
    </row>
    <row r="20" spans="1:5" x14ac:dyDescent="0.25">
      <c r="A20" s="1" t="s">
        <v>154</v>
      </c>
      <c r="B20" s="1">
        <v>0</v>
      </c>
    </row>
    <row r="21" spans="1:5" x14ac:dyDescent="0.25">
      <c r="A21" s="1" t="s">
        <v>155</v>
      </c>
      <c r="B21" s="1">
        <v>0</v>
      </c>
    </row>
    <row r="22" spans="1:5" x14ac:dyDescent="0.25">
      <c r="A22" s="1" t="s">
        <v>156</v>
      </c>
      <c r="B22" s="1">
        <v>0</v>
      </c>
    </row>
    <row r="23" spans="1:5" x14ac:dyDescent="0.25">
      <c r="A23" s="1" t="s">
        <v>157</v>
      </c>
      <c r="B23" s="1">
        <v>0</v>
      </c>
    </row>
    <row r="24" spans="1:5" x14ac:dyDescent="0.25">
      <c r="A24" s="1" t="s">
        <v>158</v>
      </c>
      <c r="B24" s="1">
        <v>0</v>
      </c>
    </row>
    <row r="25" spans="1:5" x14ac:dyDescent="0.25">
      <c r="A25" s="1" t="s">
        <v>37</v>
      </c>
      <c r="B25" s="1">
        <v>9.0228086000001895</v>
      </c>
      <c r="C25" s="1">
        <v>5.8583131508695499E-2</v>
      </c>
      <c r="D25" s="1">
        <v>9.1857268815316001E-2</v>
      </c>
      <c r="E25" s="1">
        <v>0.10637493433350299</v>
      </c>
    </row>
    <row r="26" spans="1:5" x14ac:dyDescent="0.25">
      <c r="A26" s="1" t="s">
        <v>38</v>
      </c>
      <c r="B26" s="1">
        <v>5.8025109999998596</v>
      </c>
    </row>
    <row r="27" spans="1:5" x14ac:dyDescent="0.25">
      <c r="A27" s="1" t="s">
        <v>40</v>
      </c>
      <c r="B27" s="1">
        <v>6.3592114000002704</v>
      </c>
      <c r="C27" s="1">
        <v>0.78525269290433197</v>
      </c>
      <c r="D27" s="1">
        <v>0.37449114654467902</v>
      </c>
      <c r="E27" s="1">
        <v>0.65677219426441402</v>
      </c>
    </row>
    <row r="28" spans="1:5" x14ac:dyDescent="0.25">
      <c r="A28" s="1" t="s">
        <v>39</v>
      </c>
      <c r="B28" s="1">
        <v>6.2531166000003298</v>
      </c>
      <c r="C28" s="1">
        <v>0</v>
      </c>
      <c r="D28" s="1">
        <v>6.37692780017592E-4</v>
      </c>
      <c r="E28" s="1">
        <v>0</v>
      </c>
    </row>
    <row r="29" spans="1:5" x14ac:dyDescent="0.25">
      <c r="A29" s="1" t="s">
        <v>41</v>
      </c>
      <c r="B29" s="1">
        <v>0</v>
      </c>
    </row>
    <row r="30" spans="1:5" x14ac:dyDescent="0.25">
      <c r="A30" s="1" t="s">
        <v>42</v>
      </c>
      <c r="B30" s="1">
        <v>0</v>
      </c>
    </row>
    <row r="31" spans="1:5" x14ac:dyDescent="0.25">
      <c r="A31" s="1" t="s">
        <v>43</v>
      </c>
      <c r="B31" s="1">
        <v>0</v>
      </c>
    </row>
    <row r="32" spans="1:5" x14ac:dyDescent="0.25">
      <c r="A32" s="1" t="s">
        <v>44</v>
      </c>
      <c r="B32" s="1">
        <v>0</v>
      </c>
    </row>
    <row r="33" spans="1:7" x14ac:dyDescent="0.25">
      <c r="A33" s="1" t="s">
        <v>45</v>
      </c>
      <c r="B33" s="1">
        <v>0.27919040000006101</v>
      </c>
    </row>
    <row r="34" spans="1:7" x14ac:dyDescent="0.25">
      <c r="B34" s="1" t="s">
        <v>108</v>
      </c>
      <c r="C34" s="1">
        <f>SUM(C10:C32)</f>
        <v>0.86383582441302753</v>
      </c>
      <c r="D34" s="1">
        <f>SUM(D10:D32)</f>
        <v>0.46698610814001262</v>
      </c>
      <c r="E34" s="1">
        <f>SUM(E10:E32)</f>
        <v>0.763147128597917</v>
      </c>
    </row>
    <row r="36" spans="1:7" x14ac:dyDescent="0.25">
      <c r="A36" s="2" t="s">
        <v>24</v>
      </c>
      <c r="C36" s="2" t="s">
        <v>25</v>
      </c>
      <c r="D36" s="2" t="s">
        <v>26</v>
      </c>
      <c r="E36" s="2" t="s">
        <v>27</v>
      </c>
      <c r="F36" s="2" t="s">
        <v>28</v>
      </c>
      <c r="G36" s="2" t="s">
        <v>29</v>
      </c>
    </row>
    <row r="37" spans="1:7" x14ac:dyDescent="0.25">
      <c r="A37" s="1" t="s">
        <v>30</v>
      </c>
      <c r="B37" s="1" t="s">
        <v>31</v>
      </c>
      <c r="C37" s="1">
        <v>0</v>
      </c>
      <c r="D37" s="1">
        <v>0</v>
      </c>
      <c r="E37" s="1">
        <v>0.96649916247906198</v>
      </c>
      <c r="F37" s="1">
        <v>0.5</v>
      </c>
      <c r="G37" s="1">
        <v>0</v>
      </c>
    </row>
    <row r="38" spans="1:7" x14ac:dyDescent="0.25">
      <c r="B38" s="1" t="s">
        <v>32</v>
      </c>
      <c r="C38" s="1">
        <v>0.88384914751981003</v>
      </c>
      <c r="D38" s="1">
        <v>0.753571428571428</v>
      </c>
      <c r="E38" s="1">
        <v>0.98839435271595999</v>
      </c>
      <c r="F38" s="1">
        <v>0.87505261203268103</v>
      </c>
      <c r="G38" s="1">
        <v>0.81276965453532701</v>
      </c>
    </row>
    <row r="39" spans="1:7" x14ac:dyDescent="0.25">
      <c r="B39" s="1" t="s">
        <v>33</v>
      </c>
      <c r="C39" s="1">
        <v>0.83418984981498201</v>
      </c>
      <c r="D39" s="1">
        <v>0.76</v>
      </c>
      <c r="E39" s="1">
        <v>0.98688681502751796</v>
      </c>
      <c r="F39" s="1">
        <v>0.87737558801683502</v>
      </c>
      <c r="G39" s="1">
        <v>0.79468632714499399</v>
      </c>
    </row>
    <row r="40" spans="1:7" x14ac:dyDescent="0.25">
      <c r="B40" s="1" t="s">
        <v>34</v>
      </c>
      <c r="C40" s="1">
        <v>0.89770443463064997</v>
      </c>
      <c r="D40" s="1">
        <v>0.74357142857142799</v>
      </c>
      <c r="E40" s="1">
        <v>0.98856185690356502</v>
      </c>
      <c r="F40" s="1">
        <v>0.87031257737063605</v>
      </c>
      <c r="G40" s="1">
        <v>0.81294653984602006</v>
      </c>
    </row>
    <row r="41" spans="1:7" x14ac:dyDescent="0.25">
      <c r="B41" s="1" t="s">
        <v>35</v>
      </c>
      <c r="C41" s="1">
        <v>0.86322233125819203</v>
      </c>
      <c r="D41" s="1">
        <v>0.745</v>
      </c>
      <c r="E41" s="1">
        <v>0.98750897343862098</v>
      </c>
      <c r="F41" s="1">
        <v>0.87045741520178199</v>
      </c>
      <c r="G41" s="1">
        <v>0.79935799230004101</v>
      </c>
    </row>
    <row r="42" spans="1:7" x14ac:dyDescent="0.25">
      <c r="A42" s="1" t="s">
        <v>188</v>
      </c>
      <c r="B42" s="1" t="s">
        <v>31</v>
      </c>
      <c r="C42" s="1">
        <v>0.6</v>
      </c>
      <c r="D42" s="1">
        <v>4.2857142857142799E-3</v>
      </c>
      <c r="E42" s="1">
        <v>0.96664273749700802</v>
      </c>
      <c r="F42" s="1">
        <v>0.502142857142857</v>
      </c>
      <c r="G42" s="1">
        <v>8.5106382978723302E-3</v>
      </c>
    </row>
    <row r="43" spans="1:7" x14ac:dyDescent="0.25">
      <c r="B43" s="1" t="s">
        <v>32</v>
      </c>
      <c r="C43" s="1">
        <v>0.88837629580430599</v>
      </c>
      <c r="D43" s="1">
        <v>0.83785714285714297</v>
      </c>
      <c r="E43" s="1">
        <v>0.96664273749700802</v>
      </c>
      <c r="F43" s="1">
        <v>0.91708405545927196</v>
      </c>
      <c r="G43" s="1">
        <v>0.86164572590207</v>
      </c>
    </row>
    <row r="44" spans="1:7" x14ac:dyDescent="0.25">
      <c r="B44" s="1" t="s">
        <v>33</v>
      </c>
      <c r="C44" s="1">
        <v>0.87645354587316004</v>
      </c>
      <c r="D44" s="1">
        <v>0.73785714285714199</v>
      </c>
      <c r="E44" s="1">
        <v>0.99100263220866203</v>
      </c>
      <c r="F44" s="1">
        <v>0.86702215895023504</v>
      </c>
      <c r="G44" s="1">
        <v>0.79882832946995797</v>
      </c>
    </row>
    <row r="45" spans="1:7" x14ac:dyDescent="0.25">
      <c r="B45" s="1" t="s">
        <v>34</v>
      </c>
      <c r="C45" s="1">
        <v>0.94500620165757299</v>
      </c>
      <c r="D45" s="1">
        <v>0.82857142857142796</v>
      </c>
      <c r="E45" s="1">
        <v>0.98753290260827897</v>
      </c>
      <c r="F45" s="1">
        <v>0.91344392176281197</v>
      </c>
      <c r="G45" s="1">
        <v>0.88261441353049896</v>
      </c>
    </row>
    <row r="46" spans="1:7" x14ac:dyDescent="0.25">
      <c r="B46" s="1" t="s">
        <v>35</v>
      </c>
      <c r="C46" s="1">
        <v>0.91821632879600301</v>
      </c>
      <c r="D46" s="1">
        <v>0.83214285714285696</v>
      </c>
      <c r="E46" s="1">
        <v>0.992629815745393</v>
      </c>
      <c r="F46" s="1">
        <v>0.91478398118346105</v>
      </c>
      <c r="G46" s="1">
        <v>0.87283126296837299</v>
      </c>
    </row>
    <row r="47" spans="1:7" x14ac:dyDescent="0.25">
      <c r="A47" s="1" t="s">
        <v>159</v>
      </c>
      <c r="B47" s="1" t="s">
        <v>31</v>
      </c>
      <c r="C47" s="1">
        <v>0.192460317460317</v>
      </c>
      <c r="D47" s="1">
        <v>0.69285714285714195</v>
      </c>
      <c r="E47" s="1">
        <v>0.99188801148600103</v>
      </c>
      <c r="F47" s="1">
        <v>0.79604481307254205</v>
      </c>
      <c r="G47" s="1">
        <v>0.30124223602484401</v>
      </c>
    </row>
    <row r="48" spans="1:7" x14ac:dyDescent="0.25">
      <c r="B48" s="1" t="s">
        <v>32</v>
      </c>
      <c r="C48" s="1">
        <v>0.94852941176470495</v>
      </c>
      <c r="D48" s="1">
        <v>0.92142857142857104</v>
      </c>
      <c r="E48" s="1">
        <v>0.99569274946159303</v>
      </c>
      <c r="F48" s="1">
        <v>0.95984773458776895</v>
      </c>
      <c r="G48" s="1">
        <v>0.934782608695652</v>
      </c>
    </row>
    <row r="49" spans="1:7" x14ac:dyDescent="0.25">
      <c r="B49" s="1" t="s">
        <v>33</v>
      </c>
      <c r="C49" s="1">
        <v>0.83435582822085796</v>
      </c>
      <c r="D49" s="1">
        <v>0.97142857142857097</v>
      </c>
      <c r="E49" s="1">
        <v>0.99258195740607802</v>
      </c>
      <c r="F49" s="1">
        <v>0.98237187422629302</v>
      </c>
      <c r="G49" s="1">
        <v>0.89768976897689701</v>
      </c>
    </row>
    <row r="50" spans="1:7" x14ac:dyDescent="0.25">
      <c r="B50" s="1" t="s">
        <v>34</v>
      </c>
      <c r="C50" s="1">
        <v>0.88</v>
      </c>
      <c r="D50" s="1">
        <v>0.94285714285714195</v>
      </c>
      <c r="E50" s="1">
        <v>0.99377841588896798</v>
      </c>
      <c r="F50" s="1">
        <v>0.96920029710324296</v>
      </c>
      <c r="G50" s="1">
        <v>0.91034482758620605</v>
      </c>
    </row>
    <row r="51" spans="1:7" x14ac:dyDescent="0.25">
      <c r="B51" s="1" t="s">
        <v>35</v>
      </c>
      <c r="C51" s="1">
        <v>0.87333333333333296</v>
      </c>
      <c r="D51" s="1">
        <v>0.93571428571428505</v>
      </c>
      <c r="E51" s="1">
        <v>0.993299832495812</v>
      </c>
      <c r="F51" s="1">
        <v>0.96550507551374098</v>
      </c>
      <c r="G51" s="1">
        <v>0.903448275862068</v>
      </c>
    </row>
    <row r="52" spans="1:7" x14ac:dyDescent="0.25">
      <c r="A52" s="1" t="s">
        <v>36</v>
      </c>
      <c r="C52" s="1">
        <v>0.93805309734513198</v>
      </c>
      <c r="D52" s="1">
        <v>0.75714285714285701</v>
      </c>
      <c r="E52" s="1">
        <v>0.99018904044029599</v>
      </c>
      <c r="F52" s="1">
        <v>0.87770487744491199</v>
      </c>
      <c r="G52" s="1">
        <v>0.83794466403162005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9E94-DC5B-4E95-9272-F5691B9DD896}">
  <dimension ref="A1:AMJ57"/>
  <sheetViews>
    <sheetView zoomScale="80" zoomScaleNormal="80" workbookViewId="0">
      <selection activeCell="C34" sqref="C34:E34"/>
    </sheetView>
  </sheetViews>
  <sheetFormatPr defaultColWidth="9.140625" defaultRowHeight="15" x14ac:dyDescent="0.25"/>
  <cols>
    <col min="1" max="1" width="34.140625" style="1" bestFit="1" customWidth="1"/>
    <col min="2" max="2" width="12" style="1" customWidth="1"/>
    <col min="3" max="3" width="16.42578125" style="1" bestFit="1" customWidth="1"/>
    <col min="4" max="4" width="13.5703125" style="1" customWidth="1"/>
    <col min="5" max="5" width="13.42578125" style="1" customWidth="1"/>
    <col min="6" max="6" width="13.7109375" style="1" customWidth="1"/>
    <col min="7" max="7" width="18.140625" style="1" customWidth="1"/>
    <col min="8" max="8" width="16.42578125" style="1" bestFit="1" customWidth="1"/>
    <col min="9" max="9" width="16.5703125" style="1" customWidth="1"/>
    <col min="10" max="10" width="15" style="1" customWidth="1"/>
    <col min="11" max="11" width="16" style="1" customWidth="1"/>
    <col min="12" max="12" width="14.5703125" style="1" customWidth="1"/>
    <col min="13" max="13" width="14.42578125" style="1" customWidth="1"/>
    <col min="14" max="14" width="12" style="1" customWidth="1"/>
    <col min="15" max="15" width="15.42578125" style="1" customWidth="1"/>
    <col min="16" max="1024" width="9.140625" style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1" t="s">
        <v>11</v>
      </c>
      <c r="B2" s="1">
        <v>1.30957500003205E-2</v>
      </c>
      <c r="C2" s="1">
        <v>3.9146400000390699E-3</v>
      </c>
      <c r="D2" s="1">
        <v>2.5915930000155601E-2</v>
      </c>
      <c r="E2" s="1">
        <v>0.148315560000264</v>
      </c>
      <c r="F2" s="1">
        <v>2.4192870000115298E-2</v>
      </c>
      <c r="G2" s="1">
        <v>2.0298100002037198E-3</v>
      </c>
      <c r="H2" s="1">
        <v>0.19007317000032301</v>
      </c>
      <c r="I2" s="1">
        <v>4.05591099999583E-2</v>
      </c>
      <c r="J2" s="1">
        <v>5.1554747799998903</v>
      </c>
      <c r="K2" s="1">
        <v>4.0329030000066199E-2</v>
      </c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5">
      <c r="A3" s="1" t="s">
        <v>46</v>
      </c>
      <c r="E3" s="1">
        <v>5.9393472999999997</v>
      </c>
      <c r="G3" s="1">
        <v>1.2484394000002701</v>
      </c>
      <c r="I3" s="1">
        <v>27.0273374999997</v>
      </c>
      <c r="K3" s="1">
        <v>110.992584899999</v>
      </c>
    </row>
    <row r="4" spans="1:31" x14ac:dyDescent="0.25">
      <c r="B4" s="1">
        <f>SUM(B2,B3)</f>
        <v>1.30957500003205E-2</v>
      </c>
      <c r="C4" s="1">
        <f t="shared" ref="C4:K4" si="0">SUM(C2,C3)</f>
        <v>3.9146400000390699E-3</v>
      </c>
      <c r="D4" s="1">
        <f t="shared" si="0"/>
        <v>2.5915930000155601E-2</v>
      </c>
      <c r="E4" s="1">
        <f t="shared" si="0"/>
        <v>6.0876628600002638</v>
      </c>
      <c r="F4" s="1">
        <f t="shared" si="0"/>
        <v>2.4192870000115298E-2</v>
      </c>
      <c r="G4" s="1">
        <f t="shared" si="0"/>
        <v>1.2504692100004737</v>
      </c>
      <c r="H4" s="1">
        <f t="shared" si="0"/>
        <v>0.19007317000032301</v>
      </c>
      <c r="I4" s="1">
        <f t="shared" si="0"/>
        <v>27.067896609999657</v>
      </c>
      <c r="J4" s="1">
        <f t="shared" si="0"/>
        <v>5.1554747799998903</v>
      </c>
      <c r="K4" s="1">
        <f t="shared" si="0"/>
        <v>111.03291392999907</v>
      </c>
    </row>
    <row r="6" spans="1:31" x14ac:dyDescent="0.25">
      <c r="A6" s="2" t="s">
        <v>12</v>
      </c>
      <c r="B6" s="5" t="s">
        <v>13</v>
      </c>
      <c r="C6" s="5" t="s">
        <v>14</v>
      </c>
      <c r="D6" s="5" t="s">
        <v>49</v>
      </c>
      <c r="E6" s="5" t="s">
        <v>48</v>
      </c>
      <c r="F6" s="5" t="s">
        <v>50</v>
      </c>
      <c r="G6" s="5" t="s">
        <v>52</v>
      </c>
      <c r="H6" s="5" t="s">
        <v>51</v>
      </c>
    </row>
    <row r="7" spans="1:31" x14ac:dyDescent="0.25">
      <c r="B7" s="1">
        <v>3602.6865543469999</v>
      </c>
      <c r="C7" s="1">
        <v>2.9181561550003599</v>
      </c>
      <c r="D7" s="1">
        <v>689</v>
      </c>
      <c r="E7" s="1">
        <v>651</v>
      </c>
      <c r="F7" s="1">
        <v>24</v>
      </c>
      <c r="G7" s="1">
        <v>5</v>
      </c>
      <c r="H7" s="1">
        <v>9</v>
      </c>
    </row>
    <row r="8" spans="1:31" x14ac:dyDescent="0.25">
      <c r="A8" s="2" t="s">
        <v>15</v>
      </c>
      <c r="B8" s="2"/>
      <c r="C8" s="2" t="s">
        <v>105</v>
      </c>
      <c r="D8" s="2" t="s">
        <v>106</v>
      </c>
      <c r="E8" s="2" t="s">
        <v>107</v>
      </c>
    </row>
    <row r="9" spans="1:31" x14ac:dyDescent="0.25">
      <c r="A9" s="1" t="s">
        <v>16</v>
      </c>
      <c r="B9" s="1">
        <v>6.4901200000349393E-2</v>
      </c>
      <c r="D9" s="5"/>
    </row>
    <row r="10" spans="1:31" x14ac:dyDescent="0.25">
      <c r="A10" s="1" t="s">
        <v>17</v>
      </c>
      <c r="B10">
        <v>9.5902656000107491</v>
      </c>
      <c r="C10">
        <v>0</v>
      </c>
      <c r="D10">
        <v>0.02</v>
      </c>
      <c r="E10">
        <v>0.01</v>
      </c>
    </row>
    <row r="11" spans="1:31" x14ac:dyDescent="0.25">
      <c r="A11" s="1" t="s">
        <v>18</v>
      </c>
      <c r="B11">
        <v>9.3729057000018603</v>
      </c>
      <c r="C11">
        <v>0.01</v>
      </c>
      <c r="D11">
        <v>0.02</v>
      </c>
      <c r="E11">
        <v>0.01</v>
      </c>
    </row>
    <row r="12" spans="1:31" x14ac:dyDescent="0.25">
      <c r="A12" s="1" t="s">
        <v>19</v>
      </c>
      <c r="B12">
        <v>8.5587941999547095</v>
      </c>
      <c r="C12">
        <v>0</v>
      </c>
      <c r="D12">
        <v>0</v>
      </c>
      <c r="E12">
        <v>0</v>
      </c>
    </row>
    <row r="13" spans="1:31" x14ac:dyDescent="0.25">
      <c r="A13" s="1" t="s">
        <v>20</v>
      </c>
      <c r="B13">
        <v>8.9112379000289295</v>
      </c>
      <c r="C13">
        <v>0.02</v>
      </c>
      <c r="D13">
        <v>0.01</v>
      </c>
      <c r="E13">
        <v>0.01</v>
      </c>
    </row>
    <row r="14" spans="1:31" x14ac:dyDescent="0.25">
      <c r="A14" s="1" t="s">
        <v>21</v>
      </c>
      <c r="B14">
        <v>8.4753559000091592</v>
      </c>
      <c r="C14"/>
      <c r="D14"/>
      <c r="E14"/>
    </row>
    <row r="15" spans="1:31" x14ac:dyDescent="0.25">
      <c r="A15" s="1" t="s">
        <v>149</v>
      </c>
      <c r="B15" s="1">
        <v>0</v>
      </c>
    </row>
    <row r="16" spans="1:31" x14ac:dyDescent="0.25">
      <c r="A16" s="1" t="s">
        <v>150</v>
      </c>
      <c r="B16" s="1">
        <v>0</v>
      </c>
    </row>
    <row r="17" spans="1:5" x14ac:dyDescent="0.25">
      <c r="A17" s="1" t="s">
        <v>151</v>
      </c>
      <c r="B17" s="1">
        <v>0</v>
      </c>
    </row>
    <row r="18" spans="1:5" x14ac:dyDescent="0.25">
      <c r="A18" s="1" t="s">
        <v>152</v>
      </c>
      <c r="B18" s="1">
        <v>0</v>
      </c>
    </row>
    <row r="19" spans="1:5" x14ac:dyDescent="0.25">
      <c r="A19" s="1" t="s">
        <v>153</v>
      </c>
      <c r="B19" s="1">
        <v>0</v>
      </c>
    </row>
    <row r="20" spans="1:5" x14ac:dyDescent="0.25">
      <c r="A20" s="1" t="s">
        <v>154</v>
      </c>
      <c r="B20" s="1">
        <v>0</v>
      </c>
    </row>
    <row r="21" spans="1:5" x14ac:dyDescent="0.25">
      <c r="A21" s="1" t="s">
        <v>155</v>
      </c>
      <c r="B21" s="1">
        <v>0</v>
      </c>
    </row>
    <row r="22" spans="1:5" x14ac:dyDescent="0.25">
      <c r="A22" s="1" t="s">
        <v>156</v>
      </c>
      <c r="B22" s="1">
        <v>0</v>
      </c>
    </row>
    <row r="23" spans="1:5" x14ac:dyDescent="0.25">
      <c r="A23" s="1" t="s">
        <v>157</v>
      </c>
      <c r="B23" s="1">
        <v>0</v>
      </c>
    </row>
    <row r="24" spans="1:5" x14ac:dyDescent="0.25">
      <c r="A24" s="1" t="s">
        <v>158</v>
      </c>
      <c r="B24" s="1">
        <v>0</v>
      </c>
    </row>
    <row r="25" spans="1:5" x14ac:dyDescent="0.25">
      <c r="A25" s="1" t="s">
        <v>37</v>
      </c>
      <c r="B25" s="1">
        <v>9.1602903999992105</v>
      </c>
      <c r="C25" s="1">
        <v>5.2589350971002702E-2</v>
      </c>
      <c r="D25" s="1">
        <v>0.11368970235511899</v>
      </c>
      <c r="E25" s="1">
        <v>6.8035094557787501E-2</v>
      </c>
    </row>
    <row r="26" spans="1:5" x14ac:dyDescent="0.25">
      <c r="A26" s="1" t="s">
        <v>38</v>
      </c>
      <c r="B26" s="1">
        <v>6.3608193999998504</v>
      </c>
      <c r="C26" s="1">
        <v>0</v>
      </c>
      <c r="D26" s="1">
        <v>0</v>
      </c>
      <c r="E26" s="1">
        <v>0</v>
      </c>
    </row>
    <row r="27" spans="1:5" x14ac:dyDescent="0.25">
      <c r="A27" s="1" t="s">
        <v>40</v>
      </c>
      <c r="B27" s="1">
        <v>6.5093819999992704</v>
      </c>
      <c r="C27" s="1">
        <v>0.76914954992305096</v>
      </c>
      <c r="D27" s="1">
        <v>0.36165171114035999</v>
      </c>
      <c r="E27" s="1">
        <v>0.734815305538014</v>
      </c>
    </row>
    <row r="28" spans="1:5" x14ac:dyDescent="0.25">
      <c r="A28" s="1" t="s">
        <v>39</v>
      </c>
      <c r="B28" s="1">
        <v>6.3374360000007002</v>
      </c>
      <c r="C28" s="1">
        <v>0</v>
      </c>
      <c r="D28" s="1">
        <v>1.20042230742456E-3</v>
      </c>
      <c r="E28" s="1">
        <v>0</v>
      </c>
    </row>
    <row r="29" spans="1:5" x14ac:dyDescent="0.25">
      <c r="A29" s="1" t="s">
        <v>41</v>
      </c>
      <c r="B29" s="1">
        <v>0</v>
      </c>
    </row>
    <row r="30" spans="1:5" x14ac:dyDescent="0.25">
      <c r="A30" s="1" t="s">
        <v>42</v>
      </c>
      <c r="B30" s="1">
        <v>0</v>
      </c>
    </row>
    <row r="31" spans="1:5" x14ac:dyDescent="0.25">
      <c r="A31" s="1" t="s">
        <v>43</v>
      </c>
      <c r="B31" s="1">
        <v>0</v>
      </c>
    </row>
    <row r="32" spans="1:5" x14ac:dyDescent="0.25">
      <c r="A32" s="1" t="s">
        <v>44</v>
      </c>
      <c r="B32" s="1">
        <v>0</v>
      </c>
    </row>
    <row r="33" spans="1:7" x14ac:dyDescent="0.25">
      <c r="A33" s="1" t="s">
        <v>45</v>
      </c>
      <c r="B33" s="1">
        <v>0.25262449999990999</v>
      </c>
    </row>
    <row r="34" spans="1:7" x14ac:dyDescent="0.25">
      <c r="C34" s="1">
        <f>SUM(C10:C32)</f>
        <v>0.85173890089405369</v>
      </c>
      <c r="D34" s="1">
        <f>SUM(D10:D32)</f>
        <v>0.52654183580290359</v>
      </c>
      <c r="E34" s="1">
        <f>SUM(E10:E32)</f>
        <v>0.83285040009580147</v>
      </c>
    </row>
    <row r="41" spans="1:7" x14ac:dyDescent="0.25">
      <c r="A41" s="2" t="s">
        <v>24</v>
      </c>
      <c r="C41" s="2" t="s">
        <v>25</v>
      </c>
      <c r="D41" s="2" t="s">
        <v>26</v>
      </c>
      <c r="E41" s="2" t="s">
        <v>27</v>
      </c>
      <c r="F41" s="2" t="s">
        <v>28</v>
      </c>
      <c r="G41" s="2" t="s">
        <v>29</v>
      </c>
    </row>
    <row r="42" spans="1:7" x14ac:dyDescent="0.25">
      <c r="A42" s="1" t="s">
        <v>30</v>
      </c>
      <c r="B42" s="1" t="s">
        <v>31</v>
      </c>
      <c r="C42" s="1">
        <v>0.40826503795722602</v>
      </c>
      <c r="D42" s="1">
        <v>0.755024509803921</v>
      </c>
      <c r="E42" s="1">
        <v>0.96649916247906198</v>
      </c>
      <c r="F42" s="1">
        <v>0.72055214723926397</v>
      </c>
      <c r="G42" s="1">
        <v>0.52993496851635002</v>
      </c>
    </row>
    <row r="43" spans="1:7" x14ac:dyDescent="0.25">
      <c r="B43" s="1" t="s">
        <v>32</v>
      </c>
      <c r="C43" s="1">
        <v>0.92338106435172396</v>
      </c>
      <c r="D43" s="1">
        <v>0.83909313725490198</v>
      </c>
      <c r="E43" s="1">
        <v>0.98839435271595999</v>
      </c>
      <c r="F43" s="1">
        <v>0.95189161554192203</v>
      </c>
      <c r="G43" s="1">
        <v>0.87915911361444499</v>
      </c>
    </row>
    <row r="44" spans="1:7" x14ac:dyDescent="0.25">
      <c r="B44" s="1" t="s">
        <v>33</v>
      </c>
      <c r="C44" s="1">
        <v>0.90150825193635797</v>
      </c>
      <c r="D44" s="1">
        <v>0.83223039215686201</v>
      </c>
      <c r="E44" s="1">
        <v>0.98688681502751796</v>
      </c>
      <c r="F44" s="1">
        <v>0.94591002044989703</v>
      </c>
      <c r="G44" s="1">
        <v>0.86522589579269904</v>
      </c>
    </row>
    <row r="45" spans="1:7" x14ac:dyDescent="0.25">
      <c r="B45" s="1" t="s">
        <v>34</v>
      </c>
      <c r="C45" s="1">
        <v>0.93158011906400995</v>
      </c>
      <c r="D45" s="1">
        <v>0.83700980392156799</v>
      </c>
      <c r="E45" s="1">
        <v>0.98856185690356502</v>
      </c>
      <c r="F45" s="1">
        <v>0.953169734151329</v>
      </c>
      <c r="G45" s="1">
        <v>0.88168510555020696</v>
      </c>
    </row>
    <row r="46" spans="1:7" x14ac:dyDescent="0.25">
      <c r="B46" s="1" t="s">
        <v>35</v>
      </c>
      <c r="C46" s="1">
        <v>0.91906222253188996</v>
      </c>
      <c r="D46" s="1">
        <v>0.84375</v>
      </c>
      <c r="E46" s="1">
        <v>0.98750897343862098</v>
      </c>
      <c r="F46" s="1">
        <v>0.95189161554192203</v>
      </c>
      <c r="G46" s="1">
        <v>0.879728122618327</v>
      </c>
    </row>
    <row r="47" spans="1:7" x14ac:dyDescent="0.25">
      <c r="A47" s="1" t="s">
        <v>189</v>
      </c>
      <c r="B47" s="1" t="s">
        <v>31</v>
      </c>
      <c r="C47" s="1">
        <v>0.424188073285508</v>
      </c>
      <c r="D47" s="1">
        <v>0.75588235294117601</v>
      </c>
      <c r="E47" s="1">
        <v>0.73494376278118601</v>
      </c>
      <c r="F47" s="1">
        <v>0.74265370877032999</v>
      </c>
      <c r="G47" s="1">
        <v>0.54338125902370205</v>
      </c>
    </row>
    <row r="48" spans="1:7" x14ac:dyDescent="0.25">
      <c r="B48" s="1" t="s">
        <v>32</v>
      </c>
      <c r="C48" s="1">
        <v>0.92785883114209</v>
      </c>
      <c r="D48" s="1">
        <v>0.86433823529411702</v>
      </c>
      <c r="E48" s="1">
        <v>0.95766871165644096</v>
      </c>
      <c r="F48" s="1">
        <v>0.92330283857729101</v>
      </c>
      <c r="G48" s="1">
        <v>0.89490155508708802</v>
      </c>
    </row>
    <row r="49" spans="1:7" x14ac:dyDescent="0.25">
      <c r="B49" s="1" t="s">
        <v>33</v>
      </c>
      <c r="C49" s="1">
        <v>0.89388027409844995</v>
      </c>
      <c r="D49" s="1">
        <v>0.87242647058823497</v>
      </c>
      <c r="E49" s="1">
        <v>0.95166155419222898</v>
      </c>
      <c r="F49" s="1">
        <v>0.92248584511323894</v>
      </c>
      <c r="G49" s="1">
        <v>0.88270864672750304</v>
      </c>
    </row>
    <row r="50" spans="1:7" x14ac:dyDescent="0.25">
      <c r="B50" s="1" t="s">
        <v>34</v>
      </c>
      <c r="C50" s="1">
        <v>0.935462223197151</v>
      </c>
      <c r="D50" s="1">
        <v>0.90723039215686196</v>
      </c>
      <c r="E50" s="1">
        <v>0.96756134969325103</v>
      </c>
      <c r="F50" s="1">
        <v>0.94534646222830199</v>
      </c>
      <c r="G50" s="1">
        <v>0.92106415005934095</v>
      </c>
    </row>
    <row r="51" spans="1:7" x14ac:dyDescent="0.25">
      <c r="B51" s="1" t="s">
        <v>35</v>
      </c>
      <c r="C51" s="1">
        <v>0.93261780530559601</v>
      </c>
      <c r="D51" s="1">
        <v>0.91249999999999998</v>
      </c>
      <c r="E51" s="1">
        <v>0.96797034764826095</v>
      </c>
      <c r="F51" s="1">
        <v>0.94754521963824201</v>
      </c>
      <c r="G51" s="1">
        <v>0.92239519346572296</v>
      </c>
    </row>
    <row r="52" spans="1:7" x14ac:dyDescent="0.25">
      <c r="A52" s="1" t="s">
        <v>159</v>
      </c>
      <c r="B52" s="1" t="s">
        <v>31</v>
      </c>
      <c r="C52" s="1">
        <v>0.72821576763485396</v>
      </c>
      <c r="D52" s="1">
        <v>0.86029411764705799</v>
      </c>
      <c r="E52" s="1">
        <v>0.90388548057259699</v>
      </c>
      <c r="F52" s="1">
        <v>0.88783439732482095</v>
      </c>
      <c r="G52" s="1">
        <v>0.78876404494382002</v>
      </c>
    </row>
    <row r="53" spans="1:7" x14ac:dyDescent="0.25">
      <c r="B53" s="1" t="s">
        <v>32</v>
      </c>
      <c r="C53" s="1">
        <v>0.97348484848484795</v>
      </c>
      <c r="D53" s="1">
        <v>0.94485294117647001</v>
      </c>
      <c r="E53" s="1">
        <v>0.98312883435582799</v>
      </c>
      <c r="F53" s="1">
        <v>0.969034997720018</v>
      </c>
      <c r="G53" s="1">
        <v>0.95895522388059695</v>
      </c>
    </row>
    <row r="54" spans="1:7" x14ac:dyDescent="0.25">
      <c r="B54" s="1" t="s">
        <v>33</v>
      </c>
      <c r="C54" s="1">
        <v>0.86570477247502697</v>
      </c>
      <c r="D54" s="1">
        <v>0.95588235294117596</v>
      </c>
      <c r="E54" s="1">
        <v>0.95986707566462104</v>
      </c>
      <c r="F54" s="1">
        <v>0.958399832801337</v>
      </c>
      <c r="G54" s="1">
        <v>0.90856144437973196</v>
      </c>
    </row>
    <row r="55" spans="1:7" x14ac:dyDescent="0.25">
      <c r="B55" s="1" t="s">
        <v>34</v>
      </c>
      <c r="C55" s="1">
        <v>0.94504181600955794</v>
      </c>
      <c r="D55" s="1">
        <v>0.96936274509803899</v>
      </c>
      <c r="E55" s="1">
        <v>0.98185071574642102</v>
      </c>
      <c r="F55" s="1">
        <v>0.97725243198054401</v>
      </c>
      <c r="G55" s="1">
        <v>0.95704779189352696</v>
      </c>
    </row>
    <row r="56" spans="1:7" x14ac:dyDescent="0.25">
      <c r="B56" s="1" t="s">
        <v>35</v>
      </c>
      <c r="C56" s="1">
        <v>0.95689655172413701</v>
      </c>
      <c r="D56" s="1">
        <v>0.95220588235294101</v>
      </c>
      <c r="E56" s="1">
        <v>0.98108384458077702</v>
      </c>
      <c r="F56" s="1">
        <v>0.97045048639610798</v>
      </c>
      <c r="G56" s="1">
        <v>0.95454545454545403</v>
      </c>
    </row>
    <row r="57" spans="1:7" x14ac:dyDescent="0.25">
      <c r="A57" s="1" t="s">
        <v>36</v>
      </c>
      <c r="C57" s="1">
        <v>0.92287234042553101</v>
      </c>
      <c r="D57" s="1">
        <v>0.85049019607843102</v>
      </c>
      <c r="E57" s="1">
        <v>0.95398773006134896</v>
      </c>
      <c r="F57" s="1">
        <v>0.91587817297461604</v>
      </c>
      <c r="G57" s="1">
        <v>0.88520408163265296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07B0-34C6-409F-B6AA-05147DD6DE29}">
  <dimension ref="A1:AMJ51"/>
  <sheetViews>
    <sheetView zoomScale="80" zoomScaleNormal="80" workbookViewId="0">
      <selection activeCell="B10" sqref="B10:E14"/>
    </sheetView>
  </sheetViews>
  <sheetFormatPr defaultColWidth="9.140625" defaultRowHeight="15" x14ac:dyDescent="0.25"/>
  <cols>
    <col min="1" max="1" width="34.140625" style="1" bestFit="1" customWidth="1"/>
    <col min="2" max="2" width="12" style="1" customWidth="1"/>
    <col min="3" max="3" width="16.42578125" style="1" bestFit="1" customWidth="1"/>
    <col min="4" max="4" width="13.5703125" style="1" customWidth="1"/>
    <col min="5" max="5" width="13.42578125" style="1" customWidth="1"/>
    <col min="6" max="6" width="13.7109375" style="1" customWidth="1"/>
    <col min="7" max="7" width="18.140625" style="1" customWidth="1"/>
    <col min="8" max="8" width="16.42578125" style="1" bestFit="1" customWidth="1"/>
    <col min="9" max="9" width="16.5703125" style="1" customWidth="1"/>
    <col min="10" max="10" width="15" style="1" customWidth="1"/>
    <col min="11" max="11" width="16" style="1" customWidth="1"/>
    <col min="12" max="12" width="14.5703125" style="1" customWidth="1"/>
    <col min="13" max="13" width="14.42578125" style="1" customWidth="1"/>
    <col min="14" max="14" width="12" style="1" customWidth="1"/>
    <col min="15" max="15" width="15.42578125" style="1" customWidth="1"/>
    <col min="16" max="1024" width="9.140625" style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1" t="s">
        <v>11</v>
      </c>
      <c r="B2" s="1">
        <v>9.3964300000152403E-3</v>
      </c>
      <c r="C2" s="1">
        <v>3.6319700002422901E-3</v>
      </c>
      <c r="D2" s="1">
        <v>2.63429600003291E-2</v>
      </c>
      <c r="E2" s="1">
        <v>0.13350885000018001</v>
      </c>
      <c r="F2" s="1">
        <v>1.41795700003058E-2</v>
      </c>
      <c r="G2" s="1">
        <v>1.9506699996782099E-3</v>
      </c>
      <c r="H2" s="1">
        <v>0.19090569999989301</v>
      </c>
      <c r="I2" s="1">
        <v>3.5408899999492802E-2</v>
      </c>
      <c r="J2" s="1">
        <v>2.3331863700001101</v>
      </c>
      <c r="K2" s="1">
        <v>1.4289600000301999E-2</v>
      </c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5">
      <c r="A3" s="1" t="s">
        <v>46</v>
      </c>
      <c r="E3" s="1">
        <v>5.4069288999999099</v>
      </c>
      <c r="G3" s="1">
        <v>1.0611718000000101</v>
      </c>
      <c r="I3" s="1">
        <v>26.121373199999599</v>
      </c>
      <c r="K3" s="1">
        <v>106.206503299999</v>
      </c>
    </row>
    <row r="4" spans="1:31" x14ac:dyDescent="0.25">
      <c r="B4" s="1">
        <f>SUM(B2,B3)</f>
        <v>9.3964300000152403E-3</v>
      </c>
      <c r="C4" s="1">
        <f t="shared" ref="C4:K4" si="0">SUM(C2,C3)</f>
        <v>3.6319700002422901E-3</v>
      </c>
      <c r="D4" s="1">
        <f t="shared" si="0"/>
        <v>2.63429600003291E-2</v>
      </c>
      <c r="E4" s="1">
        <f t="shared" si="0"/>
        <v>5.5404377500000903</v>
      </c>
      <c r="F4" s="1">
        <f t="shared" si="0"/>
        <v>1.41795700003058E-2</v>
      </c>
      <c r="G4" s="1">
        <f t="shared" si="0"/>
        <v>1.0631224699996884</v>
      </c>
      <c r="H4" s="1">
        <f t="shared" si="0"/>
        <v>0.19090569999989301</v>
      </c>
      <c r="I4" s="1">
        <f t="shared" si="0"/>
        <v>26.156782099999091</v>
      </c>
      <c r="J4" s="1">
        <f t="shared" si="0"/>
        <v>2.3331863700001101</v>
      </c>
      <c r="K4" s="1">
        <f t="shared" si="0"/>
        <v>106.2207928999993</v>
      </c>
    </row>
    <row r="6" spans="1:31" x14ac:dyDescent="0.25">
      <c r="A6" s="2" t="s">
        <v>12</v>
      </c>
      <c r="B6" s="5" t="s">
        <v>13</v>
      </c>
      <c r="C6" s="5" t="s">
        <v>14</v>
      </c>
      <c r="D6" s="5" t="s">
        <v>49</v>
      </c>
      <c r="E6" s="5" t="s">
        <v>48</v>
      </c>
      <c r="F6" s="5" t="s">
        <v>50</v>
      </c>
      <c r="G6" s="5" t="s">
        <v>52</v>
      </c>
      <c r="H6" s="5" t="s">
        <v>51</v>
      </c>
    </row>
    <row r="7" spans="1:31" x14ac:dyDescent="0.25">
      <c r="B7" s="1">
        <v>3599.1790905409998</v>
      </c>
      <c r="C7" s="1">
        <v>3.2849550700002501</v>
      </c>
      <c r="D7" s="1">
        <v>689</v>
      </c>
      <c r="E7" s="1">
        <v>651</v>
      </c>
      <c r="F7" s="1">
        <v>24</v>
      </c>
      <c r="G7" s="1">
        <v>5</v>
      </c>
      <c r="H7" s="1">
        <v>9</v>
      </c>
    </row>
    <row r="8" spans="1:31" x14ac:dyDescent="0.25">
      <c r="A8" s="2" t="s">
        <v>15</v>
      </c>
      <c r="B8" s="2"/>
      <c r="C8" s="2" t="s">
        <v>105</v>
      </c>
      <c r="D8" s="2" t="s">
        <v>106</v>
      </c>
      <c r="E8" s="2" t="s">
        <v>107</v>
      </c>
    </row>
    <row r="9" spans="1:31" x14ac:dyDescent="0.25">
      <c r="A9" s="1" t="s">
        <v>16</v>
      </c>
      <c r="B9" s="1">
        <v>5.7082300000729398E-2</v>
      </c>
      <c r="D9" s="5"/>
    </row>
    <row r="10" spans="1:31" x14ac:dyDescent="0.25">
      <c r="A10" s="1" t="s">
        <v>17</v>
      </c>
      <c r="B10">
        <v>12.9381538999732</v>
      </c>
      <c r="C10">
        <v>0</v>
      </c>
      <c r="D10">
        <v>0.01</v>
      </c>
      <c r="E10">
        <v>0</v>
      </c>
    </row>
    <row r="11" spans="1:31" x14ac:dyDescent="0.25">
      <c r="A11" s="1" t="s">
        <v>18</v>
      </c>
      <c r="B11">
        <v>14.2328357999213</v>
      </c>
      <c r="C11">
        <v>0</v>
      </c>
      <c r="D11">
        <v>2.5000000000000001E-2</v>
      </c>
      <c r="E11">
        <v>0.02</v>
      </c>
    </row>
    <row r="12" spans="1:31" x14ac:dyDescent="0.25">
      <c r="A12" s="1" t="s">
        <v>19</v>
      </c>
      <c r="B12">
        <v>10.9035375999519</v>
      </c>
      <c r="C12">
        <v>0</v>
      </c>
      <c r="D12">
        <v>0</v>
      </c>
      <c r="E12">
        <v>0</v>
      </c>
    </row>
    <row r="13" spans="1:31" x14ac:dyDescent="0.25">
      <c r="A13" s="1" t="s">
        <v>20</v>
      </c>
      <c r="B13">
        <v>10.4336613999912</v>
      </c>
      <c r="C13">
        <v>0</v>
      </c>
      <c r="D13">
        <v>0.02</v>
      </c>
      <c r="E13">
        <v>0</v>
      </c>
    </row>
    <row r="14" spans="1:31" x14ac:dyDescent="0.25">
      <c r="A14" s="1" t="s">
        <v>21</v>
      </c>
      <c r="B14">
        <v>13.6945917999837</v>
      </c>
      <c r="C14">
        <v>0</v>
      </c>
      <c r="D14">
        <v>5.0000000000000001E-3</v>
      </c>
      <c r="E14">
        <v>0.01</v>
      </c>
    </row>
    <row r="15" spans="1:31" x14ac:dyDescent="0.25">
      <c r="A15" s="1" t="s">
        <v>149</v>
      </c>
      <c r="B15" s="1">
        <v>0</v>
      </c>
    </row>
    <row r="16" spans="1:31" x14ac:dyDescent="0.25">
      <c r="A16" s="1" t="s">
        <v>150</v>
      </c>
      <c r="B16" s="1">
        <v>0</v>
      </c>
    </row>
    <row r="17" spans="1:5" x14ac:dyDescent="0.25">
      <c r="A17" s="1" t="s">
        <v>151</v>
      </c>
      <c r="B17" s="1">
        <v>0</v>
      </c>
    </row>
    <row r="18" spans="1:5" x14ac:dyDescent="0.25">
      <c r="A18" s="1" t="s">
        <v>152</v>
      </c>
      <c r="B18" s="1">
        <v>0</v>
      </c>
    </row>
    <row r="19" spans="1:5" x14ac:dyDescent="0.25">
      <c r="A19" s="1" t="s">
        <v>153</v>
      </c>
      <c r="B19" s="1">
        <v>0</v>
      </c>
    </row>
    <row r="20" spans="1:5" x14ac:dyDescent="0.25">
      <c r="A20" s="1" t="s">
        <v>154</v>
      </c>
      <c r="B20" s="1">
        <v>0</v>
      </c>
    </row>
    <row r="21" spans="1:5" x14ac:dyDescent="0.25">
      <c r="A21" s="1" t="s">
        <v>155</v>
      </c>
      <c r="B21" s="1">
        <v>0</v>
      </c>
    </row>
    <row r="22" spans="1:5" x14ac:dyDescent="0.25">
      <c r="A22" s="1" t="s">
        <v>156</v>
      </c>
      <c r="B22" s="1">
        <v>0</v>
      </c>
    </row>
    <row r="23" spans="1:5" x14ac:dyDescent="0.25">
      <c r="A23" s="1" t="s">
        <v>157</v>
      </c>
      <c r="B23" s="1">
        <v>0</v>
      </c>
    </row>
    <row r="24" spans="1:5" x14ac:dyDescent="0.25">
      <c r="A24" s="1" t="s">
        <v>158</v>
      </c>
      <c r="B24" s="1">
        <v>0</v>
      </c>
    </row>
    <row r="25" spans="1:5" x14ac:dyDescent="0.25">
      <c r="A25" s="1" t="s">
        <v>37</v>
      </c>
      <c r="B25" s="1">
        <v>1.6888520000002201</v>
      </c>
      <c r="C25" s="1">
        <v>2.8116470812429599E-3</v>
      </c>
      <c r="D25" s="1">
        <v>8.7064797114670106E-2</v>
      </c>
      <c r="E25" s="1">
        <v>5.1792422196255697E-2</v>
      </c>
    </row>
    <row r="26" spans="1:5" x14ac:dyDescent="0.25">
      <c r="A26" s="1" t="s">
        <v>38</v>
      </c>
      <c r="B26" s="1">
        <v>0.89251559999956898</v>
      </c>
      <c r="C26" s="1">
        <v>0</v>
      </c>
      <c r="D26" s="1">
        <v>0</v>
      </c>
      <c r="E26" s="1">
        <v>0</v>
      </c>
    </row>
    <row r="27" spans="1:5" x14ac:dyDescent="0.25">
      <c r="A27" s="1" t="s">
        <v>40</v>
      </c>
      <c r="B27" s="1">
        <v>1.24487210000006</v>
      </c>
      <c r="C27" s="1">
        <v>0.98446380340550399</v>
      </c>
      <c r="D27" s="1">
        <v>0.42448542759616797</v>
      </c>
      <c r="E27" s="1">
        <v>0.83414421130914296</v>
      </c>
    </row>
    <row r="28" spans="1:5" x14ac:dyDescent="0.25">
      <c r="A28" s="1" t="s">
        <v>39</v>
      </c>
      <c r="B28" s="1">
        <v>1.1713522000000001</v>
      </c>
      <c r="C28" s="1">
        <v>0</v>
      </c>
      <c r="D28" s="1">
        <v>7.64790479298535E-4</v>
      </c>
      <c r="E28" s="1">
        <v>0</v>
      </c>
    </row>
    <row r="29" spans="1:5" x14ac:dyDescent="0.25">
      <c r="A29" s="1" t="s">
        <v>41</v>
      </c>
      <c r="B29" s="1">
        <v>0</v>
      </c>
    </row>
    <row r="30" spans="1:5" x14ac:dyDescent="0.25">
      <c r="A30" s="1" t="s">
        <v>42</v>
      </c>
      <c r="B30" s="1">
        <v>0</v>
      </c>
    </row>
    <row r="31" spans="1:5" x14ac:dyDescent="0.25">
      <c r="A31" s="1" t="s">
        <v>43</v>
      </c>
      <c r="B31" s="1">
        <v>0</v>
      </c>
    </row>
    <row r="32" spans="1:5" x14ac:dyDescent="0.25">
      <c r="A32" s="1" t="s">
        <v>44</v>
      </c>
      <c r="B32" s="1">
        <v>0</v>
      </c>
    </row>
    <row r="33" spans="1:7" x14ac:dyDescent="0.25">
      <c r="A33" s="1" t="s">
        <v>45</v>
      </c>
      <c r="B33" s="1">
        <v>5.3466399999706399E-2</v>
      </c>
    </row>
    <row r="34" spans="1:7" x14ac:dyDescent="0.25">
      <c r="C34" s="1">
        <f>SUM(C10:C32)</f>
        <v>0.98727545048674692</v>
      </c>
      <c r="D34" s="1">
        <f>SUM(D10:D32)</f>
        <v>0.57231501519013661</v>
      </c>
      <c r="E34" s="1">
        <f>SUM(E10:E32)</f>
        <v>0.91593663350539867</v>
      </c>
    </row>
    <row r="35" spans="1:7" x14ac:dyDescent="0.25">
      <c r="A35" s="2" t="s">
        <v>24</v>
      </c>
      <c r="C35" s="2" t="s">
        <v>25</v>
      </c>
      <c r="D35" s="2" t="s">
        <v>26</v>
      </c>
      <c r="E35" s="2" t="s">
        <v>27</v>
      </c>
      <c r="F35" s="2" t="s">
        <v>28</v>
      </c>
      <c r="G35" s="2" t="s">
        <v>29</v>
      </c>
    </row>
    <row r="36" spans="1:7" x14ac:dyDescent="0.25">
      <c r="A36" s="1" t="s">
        <v>30</v>
      </c>
      <c r="B36" s="1" t="s">
        <v>31</v>
      </c>
      <c r="C36" s="1">
        <v>0.43185811048108202</v>
      </c>
      <c r="D36" s="1">
        <v>4.9733570159857902E-2</v>
      </c>
      <c r="E36" s="1">
        <v>0.84811471056824195</v>
      </c>
      <c r="F36" s="1">
        <v>0.51909094992538596</v>
      </c>
      <c r="G36" s="1">
        <v>8.9133186994232796E-2</v>
      </c>
    </row>
    <row r="37" spans="1:7" x14ac:dyDescent="0.25">
      <c r="B37" s="1" t="s">
        <v>32</v>
      </c>
      <c r="C37" s="1">
        <v>0.90521533966020895</v>
      </c>
      <c r="D37" s="1">
        <v>0.888632326820604</v>
      </c>
      <c r="E37" s="1">
        <v>0.96941051513542198</v>
      </c>
      <c r="F37" s="1">
        <v>0.93612072163696403</v>
      </c>
      <c r="G37" s="1">
        <v>0.896757206879639</v>
      </c>
    </row>
    <row r="38" spans="1:7" x14ac:dyDescent="0.25">
      <c r="B38" s="1" t="s">
        <v>33</v>
      </c>
      <c r="C38" s="1">
        <v>0.87258576081907702</v>
      </c>
      <c r="D38" s="1">
        <v>0.90444049733570098</v>
      </c>
      <c r="E38" s="1">
        <v>0.96569304301646297</v>
      </c>
      <c r="F38" s="1">
        <v>0.94045003324480902</v>
      </c>
      <c r="G38" s="1">
        <v>0.88747217684031798</v>
      </c>
    </row>
    <row r="39" spans="1:7" x14ac:dyDescent="0.25">
      <c r="B39" s="1" t="s">
        <v>34</v>
      </c>
      <c r="C39" s="1">
        <v>0.90304812817389601</v>
      </c>
      <c r="D39" s="1">
        <v>0.88472468916518598</v>
      </c>
      <c r="E39" s="1">
        <v>0.96853425385023895</v>
      </c>
      <c r="F39" s="1">
        <v>0.93399518879114696</v>
      </c>
      <c r="G39" s="1">
        <v>0.89369934526363703</v>
      </c>
    </row>
    <row r="40" spans="1:7" x14ac:dyDescent="0.25">
      <c r="B40" s="1" t="s">
        <v>35</v>
      </c>
      <c r="C40" s="1">
        <v>0.89852060811337098</v>
      </c>
      <c r="D40" s="1">
        <v>0.89253996447602102</v>
      </c>
      <c r="E40" s="1">
        <v>0.96882634094529996</v>
      </c>
      <c r="F40" s="1">
        <v>0.93738768439224096</v>
      </c>
      <c r="G40" s="1">
        <v>0.89539721294614005</v>
      </c>
    </row>
    <row r="41" spans="1:7" x14ac:dyDescent="0.25">
      <c r="A41" s="1" t="s">
        <v>189</v>
      </c>
      <c r="B41" s="1" t="s">
        <v>31</v>
      </c>
      <c r="C41" s="1">
        <v>0.44624318978779298</v>
      </c>
      <c r="D41" s="1">
        <v>5.2753108348134903E-2</v>
      </c>
      <c r="E41" s="1">
        <v>0.848566117896973</v>
      </c>
      <c r="F41" s="1">
        <v>0.52060071901952498</v>
      </c>
      <c r="G41" s="1">
        <v>9.4282460900569395E-2</v>
      </c>
    </row>
    <row r="42" spans="1:7" x14ac:dyDescent="0.25">
      <c r="B42" s="1" t="s">
        <v>32</v>
      </c>
      <c r="C42" s="1">
        <v>0.90026562402786203</v>
      </c>
      <c r="D42" s="1">
        <v>0.90301953818827696</v>
      </c>
      <c r="E42" s="1">
        <v>0.970499203398831</v>
      </c>
      <c r="F42" s="1">
        <v>0.94268991270949898</v>
      </c>
      <c r="G42" s="1">
        <v>0.90153410090188901</v>
      </c>
    </row>
    <row r="43" spans="1:7" x14ac:dyDescent="0.25">
      <c r="B43" s="1" t="s">
        <v>33</v>
      </c>
      <c r="C43" s="1">
        <v>0.89639130311239601</v>
      </c>
      <c r="D43" s="1">
        <v>0.88010657193605601</v>
      </c>
      <c r="E43" s="1">
        <v>0.96680828465214996</v>
      </c>
      <c r="F43" s="1">
        <v>0.93107732593056303</v>
      </c>
      <c r="G43" s="1">
        <v>0.88800832317773903</v>
      </c>
    </row>
    <row r="44" spans="1:7" x14ac:dyDescent="0.25">
      <c r="B44" s="1" t="s">
        <v>34</v>
      </c>
      <c r="C44" s="1">
        <v>0.93256016649774998</v>
      </c>
      <c r="D44" s="1">
        <v>0.92522202486678495</v>
      </c>
      <c r="E44" s="1">
        <v>0.97878385554965397</v>
      </c>
      <c r="F44" s="1">
        <v>0.95671029435658905</v>
      </c>
      <c r="G44" s="1">
        <v>0.92877499706350797</v>
      </c>
    </row>
    <row r="45" spans="1:7" x14ac:dyDescent="0.25">
      <c r="B45" s="1" t="s">
        <v>35</v>
      </c>
      <c r="C45" s="1">
        <v>0.93128775384889595</v>
      </c>
      <c r="D45" s="1">
        <v>0.92060390763765498</v>
      </c>
      <c r="E45" s="1">
        <v>0.97793414763674902</v>
      </c>
      <c r="F45" s="1">
        <v>0.95430757355032902</v>
      </c>
      <c r="G45" s="1">
        <v>0.92578992994576903</v>
      </c>
    </row>
    <row r="46" spans="1:7" x14ac:dyDescent="0.25">
      <c r="A46" s="1" t="s">
        <v>159</v>
      </c>
      <c r="B46" s="1" t="s">
        <v>31</v>
      </c>
      <c r="C46" s="1">
        <v>0.68671679197994895</v>
      </c>
      <c r="D46" s="1">
        <v>0.97335701598579005</v>
      </c>
      <c r="E46" s="1">
        <v>0.92963356346255899</v>
      </c>
      <c r="F46" s="1">
        <v>0.94765259478652597</v>
      </c>
      <c r="G46" s="1">
        <v>0.80529022777369497</v>
      </c>
    </row>
    <row r="47" spans="1:7" x14ac:dyDescent="0.25">
      <c r="B47" s="1" t="s">
        <v>32</v>
      </c>
      <c r="C47" s="1">
        <v>0.95759717314487602</v>
      </c>
      <c r="D47" s="1">
        <v>0.96269982238010599</v>
      </c>
      <c r="E47" s="1">
        <v>0.98805098247477396</v>
      </c>
      <c r="F47" s="1">
        <v>0.97760342352224106</v>
      </c>
      <c r="G47" s="1">
        <v>0.96014171833480899</v>
      </c>
    </row>
    <row r="48" spans="1:7" x14ac:dyDescent="0.25">
      <c r="B48" s="1" t="s">
        <v>33</v>
      </c>
      <c r="C48" s="1">
        <v>0.83895705521472397</v>
      </c>
      <c r="D48" s="1">
        <v>0.971580817051509</v>
      </c>
      <c r="E48" s="1">
        <v>0.96787041954328201</v>
      </c>
      <c r="F48" s="1">
        <v>0.969399524979079</v>
      </c>
      <c r="G48" s="1">
        <v>0.90041152263374402</v>
      </c>
    </row>
    <row r="49" spans="1:7" x14ac:dyDescent="0.25">
      <c r="B49" s="1" t="s">
        <v>34</v>
      </c>
      <c r="C49" s="1">
        <v>0.90609555189456303</v>
      </c>
      <c r="D49" s="1">
        <v>0.97690941385435104</v>
      </c>
      <c r="E49" s="1">
        <v>0.98141263940520396</v>
      </c>
      <c r="F49" s="1">
        <v>0.979556798716123</v>
      </c>
      <c r="G49" s="1">
        <v>0.94017094017094005</v>
      </c>
    </row>
    <row r="50" spans="1:7" x14ac:dyDescent="0.25">
      <c r="B50" s="1" t="s">
        <v>35</v>
      </c>
      <c r="C50" s="1">
        <v>0.93368237347294902</v>
      </c>
      <c r="D50" s="1">
        <v>0.95026642984014198</v>
      </c>
      <c r="E50" s="1">
        <v>0.98247477429633501</v>
      </c>
      <c r="F50" s="1">
        <v>0.96920127611270301</v>
      </c>
      <c r="G50" s="1">
        <v>0.94190140845070403</v>
      </c>
    </row>
    <row r="51" spans="1:7" x14ac:dyDescent="0.25">
      <c r="A51" s="1" t="s">
        <v>36</v>
      </c>
      <c r="C51" s="1">
        <v>0.92250922509225097</v>
      </c>
      <c r="D51" s="1">
        <v>0.88809946714031895</v>
      </c>
      <c r="E51" s="1">
        <v>0.97211895910780599</v>
      </c>
      <c r="F51" s="1">
        <v>0.93749338015148898</v>
      </c>
      <c r="G51" s="1">
        <v>0.90497737556561098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C8B1-87F8-4ADA-BA39-7FB7FB79209D}">
  <dimension ref="A1:AMJ52"/>
  <sheetViews>
    <sheetView zoomScale="90" zoomScaleNormal="90" workbookViewId="0">
      <selection activeCell="B10" sqref="B10:E14"/>
    </sheetView>
  </sheetViews>
  <sheetFormatPr defaultColWidth="9.140625" defaultRowHeight="15" x14ac:dyDescent="0.25"/>
  <cols>
    <col min="1" max="1" width="27" style="1" bestFit="1" customWidth="1"/>
    <col min="2" max="2" width="12" style="1" customWidth="1"/>
    <col min="3" max="3" width="16.42578125" style="1" bestFit="1" customWidth="1"/>
    <col min="4" max="4" width="13.5703125" style="1" customWidth="1"/>
    <col min="5" max="5" width="13.42578125" style="1" customWidth="1"/>
    <col min="6" max="6" width="13.7109375" style="1" customWidth="1"/>
    <col min="7" max="7" width="18.140625" style="1" customWidth="1"/>
    <col min="8" max="8" width="16.42578125" style="1" bestFit="1" customWidth="1"/>
    <col min="9" max="9" width="16.5703125" style="1" customWidth="1"/>
    <col min="10" max="10" width="15" style="1" customWidth="1"/>
    <col min="11" max="11" width="16" style="1" customWidth="1"/>
    <col min="12" max="12" width="14.5703125" style="1" customWidth="1"/>
    <col min="13" max="13" width="14.42578125" style="1" customWidth="1"/>
    <col min="14" max="14" width="12" style="1" customWidth="1"/>
    <col min="15" max="15" width="15.42578125" style="1" customWidth="1"/>
    <col min="16" max="1024" width="9.140625" style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1" t="s">
        <v>11</v>
      </c>
      <c r="B2" s="1">
        <v>1.8564670000341701E-2</v>
      </c>
      <c r="C2" s="1">
        <v>6.6348199996355099E-3</v>
      </c>
      <c r="D2" s="1">
        <v>4.3246560000079599E-2</v>
      </c>
      <c r="E2" s="1">
        <v>0.27338674000020502</v>
      </c>
      <c r="F2" s="1">
        <v>4.9990649999926903E-2</v>
      </c>
      <c r="G2" s="1">
        <v>3.8171800000782199E-3</v>
      </c>
      <c r="H2" s="1">
        <v>0.19526916000031599</v>
      </c>
      <c r="I2" s="1">
        <v>2.9660690000309801E-2</v>
      </c>
      <c r="J2" s="1">
        <v>13.64655509</v>
      </c>
      <c r="K2" s="1">
        <v>6.7972970000300795E-2</v>
      </c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5">
      <c r="A3" s="1" t="s">
        <v>46</v>
      </c>
      <c r="E3" s="1">
        <v>10.1743172000005</v>
      </c>
      <c r="G3" s="1">
        <v>2.4017950999986999</v>
      </c>
      <c r="I3" s="1">
        <v>44.219622900000097</v>
      </c>
      <c r="K3" s="1">
        <v>269.18818190000002</v>
      </c>
    </row>
    <row r="4" spans="1:31" x14ac:dyDescent="0.25">
      <c r="B4" s="1">
        <f>SUM(B2,B3)</f>
        <v>1.8564670000341701E-2</v>
      </c>
      <c r="C4" s="1">
        <f t="shared" ref="C4:K4" si="0">SUM(C2,C3)</f>
        <v>6.6348199996355099E-3</v>
      </c>
      <c r="D4" s="1">
        <f t="shared" si="0"/>
        <v>4.3246560000079599E-2</v>
      </c>
      <c r="E4" s="1">
        <f t="shared" si="0"/>
        <v>10.447703940000705</v>
      </c>
      <c r="F4" s="1">
        <f t="shared" si="0"/>
        <v>4.9990649999926903E-2</v>
      </c>
      <c r="G4" s="1">
        <f t="shared" si="0"/>
        <v>2.405612279998778</v>
      </c>
      <c r="H4" s="1">
        <f t="shared" si="0"/>
        <v>0.19526916000031599</v>
      </c>
      <c r="I4" s="1">
        <f t="shared" si="0"/>
        <v>44.24928359000041</v>
      </c>
      <c r="J4" s="1">
        <f t="shared" si="0"/>
        <v>13.64655509</v>
      </c>
      <c r="K4" s="1">
        <f t="shared" si="0"/>
        <v>269.25615487000033</v>
      </c>
    </row>
    <row r="6" spans="1:31" x14ac:dyDescent="0.25">
      <c r="A6" s="2" t="s">
        <v>12</v>
      </c>
      <c r="B6" s="5" t="s">
        <v>13</v>
      </c>
      <c r="C6" s="5" t="s">
        <v>14</v>
      </c>
      <c r="D6" s="5" t="s">
        <v>49</v>
      </c>
      <c r="E6" s="5" t="s">
        <v>48</v>
      </c>
      <c r="F6" s="5" t="s">
        <v>50</v>
      </c>
      <c r="G6" s="5" t="s">
        <v>52</v>
      </c>
      <c r="H6" s="5" t="s">
        <v>51</v>
      </c>
    </row>
    <row r="7" spans="1:31" x14ac:dyDescent="0.25">
      <c r="B7" s="1">
        <v>3612.4137152459998</v>
      </c>
      <c r="C7" s="1">
        <v>223.721861560999</v>
      </c>
      <c r="D7" s="1">
        <v>263</v>
      </c>
      <c r="E7" s="1">
        <v>246</v>
      </c>
      <c r="F7" s="1">
        <v>9</v>
      </c>
      <c r="G7" s="1">
        <v>2</v>
      </c>
      <c r="H7" s="1">
        <v>6</v>
      </c>
    </row>
    <row r="8" spans="1:31" x14ac:dyDescent="0.25">
      <c r="A8" s="2" t="s">
        <v>15</v>
      </c>
      <c r="B8" s="2"/>
      <c r="C8" s="2" t="s">
        <v>105</v>
      </c>
      <c r="D8" s="2" t="s">
        <v>106</v>
      </c>
      <c r="E8" s="2" t="s">
        <v>107</v>
      </c>
    </row>
    <row r="9" spans="1:31" x14ac:dyDescent="0.25">
      <c r="A9" s="1" t="s">
        <v>16</v>
      </c>
      <c r="B9" s="1">
        <v>5.2807099999881701E-2</v>
      </c>
      <c r="D9" s="5"/>
    </row>
    <row r="10" spans="1:31" x14ac:dyDescent="0.25">
      <c r="A10" s="1" t="s">
        <v>17</v>
      </c>
      <c r="B10">
        <v>22.0844770999392</v>
      </c>
      <c r="C10">
        <v>0</v>
      </c>
      <c r="D10">
        <v>0.02</v>
      </c>
      <c r="E10">
        <v>0.01</v>
      </c>
    </row>
    <row r="11" spans="1:31" x14ac:dyDescent="0.25">
      <c r="A11" s="1" t="s">
        <v>18</v>
      </c>
      <c r="B11">
        <v>23.442585500073601</v>
      </c>
      <c r="C11">
        <v>0</v>
      </c>
      <c r="D11">
        <v>0.03</v>
      </c>
      <c r="E11">
        <v>0.02</v>
      </c>
    </row>
    <row r="12" spans="1:31" x14ac:dyDescent="0.25">
      <c r="A12" s="1" t="s">
        <v>19</v>
      </c>
      <c r="B12">
        <v>24.071844200021498</v>
      </c>
      <c r="C12">
        <v>0</v>
      </c>
      <c r="D12">
        <v>5.0000000000000001E-3</v>
      </c>
      <c r="E12">
        <v>0</v>
      </c>
    </row>
    <row r="13" spans="1:31" x14ac:dyDescent="0.25">
      <c r="A13" s="1" t="s">
        <v>20</v>
      </c>
      <c r="B13">
        <v>24.055778900044899</v>
      </c>
      <c r="C13">
        <v>0</v>
      </c>
      <c r="D13">
        <v>0.02</v>
      </c>
      <c r="E13">
        <v>0.02</v>
      </c>
    </row>
    <row r="14" spans="1:31" x14ac:dyDescent="0.25">
      <c r="A14" s="1" t="s">
        <v>21</v>
      </c>
      <c r="B14">
        <v>23.894646600005199</v>
      </c>
      <c r="C14">
        <v>0</v>
      </c>
      <c r="D14">
        <v>0.01</v>
      </c>
      <c r="E14">
        <v>0.02</v>
      </c>
    </row>
    <row r="15" spans="1:31" x14ac:dyDescent="0.25">
      <c r="A15" s="1" t="s">
        <v>149</v>
      </c>
      <c r="B15" s="1">
        <v>0</v>
      </c>
    </row>
    <row r="16" spans="1:31" x14ac:dyDescent="0.25">
      <c r="A16" s="1" t="s">
        <v>150</v>
      </c>
      <c r="B16" s="1">
        <v>0</v>
      </c>
    </row>
    <row r="17" spans="1:5" x14ac:dyDescent="0.25">
      <c r="A17" s="1" t="s">
        <v>151</v>
      </c>
      <c r="B17" s="1">
        <v>0</v>
      </c>
    </row>
    <row r="18" spans="1:5" x14ac:dyDescent="0.25">
      <c r="A18" s="1" t="s">
        <v>152</v>
      </c>
      <c r="B18" s="1">
        <v>0</v>
      </c>
    </row>
    <row r="19" spans="1:5" x14ac:dyDescent="0.25">
      <c r="A19" s="1" t="s">
        <v>153</v>
      </c>
      <c r="B19" s="1">
        <v>0</v>
      </c>
    </row>
    <row r="20" spans="1:5" x14ac:dyDescent="0.25">
      <c r="A20" s="1" t="s">
        <v>154</v>
      </c>
      <c r="B20" s="1">
        <v>0</v>
      </c>
    </row>
    <row r="21" spans="1:5" x14ac:dyDescent="0.25">
      <c r="A21" s="1" t="s">
        <v>155</v>
      </c>
      <c r="B21" s="1">
        <v>0</v>
      </c>
    </row>
    <row r="22" spans="1:5" x14ac:dyDescent="0.25">
      <c r="A22" s="1" t="s">
        <v>156</v>
      </c>
      <c r="B22" s="1">
        <v>0</v>
      </c>
    </row>
    <row r="23" spans="1:5" x14ac:dyDescent="0.25">
      <c r="A23" s="1" t="s">
        <v>157</v>
      </c>
      <c r="B23" s="1">
        <v>0</v>
      </c>
    </row>
    <row r="24" spans="1:5" x14ac:dyDescent="0.25">
      <c r="A24" s="1" t="s">
        <v>158</v>
      </c>
      <c r="B24" s="1">
        <v>0</v>
      </c>
    </row>
    <row r="25" spans="1:5" x14ac:dyDescent="0.25">
      <c r="A25" s="1" t="s">
        <v>22</v>
      </c>
      <c r="B25" s="1">
        <v>40.293437699999203</v>
      </c>
      <c r="C25" s="1">
        <v>0</v>
      </c>
      <c r="D25" s="1">
        <v>2.4862586688343099E-3</v>
      </c>
      <c r="E25" s="1">
        <v>2.5614681699125301E-3</v>
      </c>
    </row>
    <row r="26" spans="1:5" x14ac:dyDescent="0.25">
      <c r="A26" s="1" t="s">
        <v>37</v>
      </c>
      <c r="B26" s="1">
        <v>14.7490154000006</v>
      </c>
      <c r="C26" s="1">
        <v>2.90400205865128E-2</v>
      </c>
      <c r="D26" s="1">
        <v>0.12813992877667699</v>
      </c>
      <c r="E26" s="1">
        <v>5.5973738963745301E-2</v>
      </c>
    </row>
    <row r="27" spans="1:5" x14ac:dyDescent="0.25">
      <c r="A27" s="1" t="s">
        <v>38</v>
      </c>
      <c r="B27" s="1">
        <v>12.641268999999699</v>
      </c>
      <c r="C27" s="1">
        <v>0</v>
      </c>
      <c r="D27" s="1">
        <v>0</v>
      </c>
      <c r="E27" s="1">
        <v>0</v>
      </c>
    </row>
    <row r="28" spans="1:5" x14ac:dyDescent="0.25">
      <c r="A28" s="1" t="s">
        <v>40</v>
      </c>
      <c r="B28" s="1">
        <v>9.7934275000006892</v>
      </c>
      <c r="C28" s="1">
        <v>0.93852963264201805</v>
      </c>
      <c r="D28" s="1">
        <v>0.53017145653506104</v>
      </c>
      <c r="E28" s="1">
        <v>0.82603120452621603</v>
      </c>
    </row>
    <row r="29" spans="1:5" x14ac:dyDescent="0.25">
      <c r="A29" s="1" t="s">
        <v>39</v>
      </c>
      <c r="B29" s="1">
        <v>9.6354481999997006</v>
      </c>
      <c r="C29" s="1">
        <v>0</v>
      </c>
      <c r="D29" s="1">
        <v>9.7459443242334902E-3</v>
      </c>
      <c r="E29" s="1">
        <v>0</v>
      </c>
    </row>
    <row r="30" spans="1:5" x14ac:dyDescent="0.25">
      <c r="A30" s="1" t="s">
        <v>41</v>
      </c>
      <c r="B30" s="1">
        <v>0</v>
      </c>
    </row>
    <row r="31" spans="1:5" x14ac:dyDescent="0.25">
      <c r="A31" s="1" t="s">
        <v>42</v>
      </c>
      <c r="B31" s="1">
        <v>0</v>
      </c>
    </row>
    <row r="32" spans="1:5" x14ac:dyDescent="0.25">
      <c r="A32" s="1" t="s">
        <v>43</v>
      </c>
      <c r="B32" s="1">
        <v>0</v>
      </c>
    </row>
    <row r="33" spans="1:7" x14ac:dyDescent="0.25">
      <c r="A33" s="1" t="s">
        <v>44</v>
      </c>
      <c r="B33" s="1">
        <v>0</v>
      </c>
    </row>
    <row r="34" spans="1:7" x14ac:dyDescent="0.25">
      <c r="A34" s="1" t="s">
        <v>45</v>
      </c>
      <c r="B34" s="1">
        <v>0.44130089999998701</v>
      </c>
    </row>
    <row r="35" spans="1:7" x14ac:dyDescent="0.25">
      <c r="C35" s="1">
        <f>SUM(C10:C33)</f>
        <v>0.96756965322853083</v>
      </c>
      <c r="D35" s="1">
        <f>SUM(D10:D33)</f>
        <v>0.75554358830480584</v>
      </c>
      <c r="E35" s="1">
        <f>SUM(E10:E33)</f>
        <v>0.95456641165987388</v>
      </c>
    </row>
    <row r="36" spans="1:7" x14ac:dyDescent="0.25">
      <c r="A36" s="2" t="s">
        <v>24</v>
      </c>
      <c r="C36" s="2" t="s">
        <v>25</v>
      </c>
      <c r="D36" s="2" t="s">
        <v>26</v>
      </c>
      <c r="E36" s="2" t="s">
        <v>27</v>
      </c>
      <c r="F36" s="2" t="s">
        <v>28</v>
      </c>
      <c r="G36" s="2" t="s">
        <v>29</v>
      </c>
    </row>
    <row r="37" spans="1:7" x14ac:dyDescent="0.25">
      <c r="A37" s="1" t="s">
        <v>30</v>
      </c>
      <c r="B37" s="1" t="s">
        <v>31</v>
      </c>
      <c r="C37" s="1">
        <v>0.684856686228975</v>
      </c>
      <c r="D37" s="1">
        <v>0.850924238479562</v>
      </c>
      <c r="E37" s="1">
        <v>0.68104745814775003</v>
      </c>
      <c r="F37" s="1">
        <v>0.64379545257311399</v>
      </c>
      <c r="G37" s="1">
        <v>0.758905465440053</v>
      </c>
    </row>
    <row r="38" spans="1:7" x14ac:dyDescent="0.25">
      <c r="B38" s="1" t="s">
        <v>32</v>
      </c>
      <c r="C38" s="1">
        <v>0.94250152825532496</v>
      </c>
      <c r="D38" s="1">
        <v>0.93663108565477704</v>
      </c>
      <c r="E38" s="1">
        <v>0.92887421287052696</v>
      </c>
      <c r="F38" s="1">
        <v>0.92717322073000996</v>
      </c>
      <c r="G38" s="1">
        <v>0.93952861639607399</v>
      </c>
    </row>
    <row r="39" spans="1:7" x14ac:dyDescent="0.25">
      <c r="B39" s="1" t="s">
        <v>33</v>
      </c>
      <c r="C39" s="1">
        <v>0.936108813482881</v>
      </c>
      <c r="D39" s="1">
        <v>0.93634470190054597</v>
      </c>
      <c r="E39" s="1">
        <v>0.92471202580248801</v>
      </c>
      <c r="F39" s="1">
        <v>0.92216111499521702</v>
      </c>
      <c r="G39" s="1">
        <v>0.93620163787617805</v>
      </c>
    </row>
    <row r="40" spans="1:7" x14ac:dyDescent="0.25">
      <c r="B40" s="1" t="s">
        <v>34</v>
      </c>
      <c r="C40" s="1">
        <v>0.94387837772605199</v>
      </c>
      <c r="D40" s="1">
        <v>0.94097891174173398</v>
      </c>
      <c r="E40" s="1">
        <v>0.93216095837812896</v>
      </c>
      <c r="F40" s="1">
        <v>0.93022728358622198</v>
      </c>
      <c r="G40" s="1">
        <v>0.94240989238434403</v>
      </c>
    </row>
    <row r="41" spans="1:7" x14ac:dyDescent="0.25">
      <c r="B41" s="1" t="s">
        <v>35</v>
      </c>
      <c r="C41" s="1">
        <v>0.94750190956571001</v>
      </c>
      <c r="D41" s="1">
        <v>0.93600624837281898</v>
      </c>
      <c r="E41" s="1">
        <v>0.93162340654277298</v>
      </c>
      <c r="F41" s="1">
        <v>0.93066230021637197</v>
      </c>
      <c r="G41" s="1">
        <v>0.94169385923606297</v>
      </c>
    </row>
    <row r="42" spans="1:7" x14ac:dyDescent="0.25">
      <c r="A42" s="1" t="s">
        <v>189</v>
      </c>
      <c r="B42" s="1" t="s">
        <v>31</v>
      </c>
      <c r="C42" s="1">
        <v>0.71285833495576101</v>
      </c>
      <c r="D42" s="1">
        <v>0.84709711012757105</v>
      </c>
      <c r="E42" s="1">
        <v>0.70847796037474997</v>
      </c>
      <c r="F42" s="1">
        <v>0.67808039026977796</v>
      </c>
      <c r="G42" s="1">
        <v>0.77419181262441294</v>
      </c>
    </row>
    <row r="43" spans="1:7" x14ac:dyDescent="0.25">
      <c r="B43" s="1" t="s">
        <v>32</v>
      </c>
      <c r="C43" s="1">
        <v>0.94564792507440798</v>
      </c>
      <c r="D43" s="1">
        <v>0.94290549336110296</v>
      </c>
      <c r="E43" s="1">
        <v>0.93432652434341801</v>
      </c>
      <c r="F43" s="1">
        <v>0.93244525604384698</v>
      </c>
      <c r="G43" s="1">
        <v>0.94425582177935896</v>
      </c>
    </row>
    <row r="44" spans="1:7" x14ac:dyDescent="0.25">
      <c r="B44" s="1" t="s">
        <v>33</v>
      </c>
      <c r="C44" s="1">
        <v>0.93298997078772905</v>
      </c>
      <c r="D44" s="1">
        <v>0.94764384274928304</v>
      </c>
      <c r="E44" s="1">
        <v>0.928889571494394</v>
      </c>
      <c r="F44" s="1">
        <v>0.92477697755441701</v>
      </c>
      <c r="G44" s="1">
        <v>0.94020491603578404</v>
      </c>
    </row>
    <row r="45" spans="1:7" x14ac:dyDescent="0.25">
      <c r="B45" s="1" t="s">
        <v>34</v>
      </c>
      <c r="C45" s="1">
        <v>0.95334943188365295</v>
      </c>
      <c r="D45" s="1">
        <v>0.94886748242645103</v>
      </c>
      <c r="E45" s="1">
        <v>0.94243587774535398</v>
      </c>
      <c r="F45" s="1">
        <v>0.94102550151285103</v>
      </c>
      <c r="G45" s="1">
        <v>0.95109395299490995</v>
      </c>
    </row>
    <row r="46" spans="1:7" x14ac:dyDescent="0.25">
      <c r="B46" s="1" t="s">
        <v>35</v>
      </c>
      <c r="C46" s="1">
        <v>0.95280842418481604</v>
      </c>
      <c r="D46" s="1">
        <v>0.94743556365529802</v>
      </c>
      <c r="E46" s="1">
        <v>0.941299339579173</v>
      </c>
      <c r="F46" s="1">
        <v>0.93995373688382799</v>
      </c>
      <c r="G46" s="1">
        <v>0.95010515988886501</v>
      </c>
    </row>
    <row r="47" spans="1:7" x14ac:dyDescent="0.25">
      <c r="A47" s="1" t="s">
        <v>159</v>
      </c>
      <c r="B47" s="1" t="s">
        <v>31</v>
      </c>
      <c r="C47" s="1">
        <v>0.95640636846095495</v>
      </c>
      <c r="D47" s="1">
        <v>0.65686019265816198</v>
      </c>
      <c r="E47" s="1">
        <v>0.77991091998156903</v>
      </c>
      <c r="F47" s="1">
        <v>0.80689451580473603</v>
      </c>
      <c r="G47" s="1">
        <v>0.77882389257601403</v>
      </c>
    </row>
    <row r="48" spans="1:7" x14ac:dyDescent="0.25">
      <c r="B48" s="1" t="s">
        <v>32</v>
      </c>
      <c r="C48" s="1">
        <v>0.98192771084337305</v>
      </c>
      <c r="D48" s="1">
        <v>0.97604790419161602</v>
      </c>
      <c r="E48" s="1">
        <v>0.97527261557364398</v>
      </c>
      <c r="F48" s="1">
        <v>0.97510260378120095</v>
      </c>
      <c r="G48" s="1">
        <v>0.97897897897897901</v>
      </c>
    </row>
    <row r="49" spans="1:7" x14ac:dyDescent="0.25">
      <c r="B49" s="1" t="s">
        <v>33</v>
      </c>
      <c r="C49" s="1">
        <v>0.95559594910412804</v>
      </c>
      <c r="D49" s="1">
        <v>0.95808383233532901</v>
      </c>
      <c r="E49" s="1">
        <v>0.94900936876055897</v>
      </c>
      <c r="F49" s="1">
        <v>0.94701944425755202</v>
      </c>
      <c r="G49" s="1">
        <v>0.95683827353094097</v>
      </c>
    </row>
    <row r="50" spans="1:7" x14ac:dyDescent="0.25">
      <c r="B50" s="1" t="s">
        <v>34</v>
      </c>
      <c r="C50" s="1">
        <v>0.98080912863070502</v>
      </c>
      <c r="D50" s="1">
        <v>0.98463941681853595</v>
      </c>
      <c r="E50" s="1">
        <v>0.97957303025648901</v>
      </c>
      <c r="F50" s="1">
        <v>0.97846203050664604</v>
      </c>
      <c r="G50" s="1">
        <v>0.98272054047031299</v>
      </c>
    </row>
    <row r="51" spans="1:7" x14ac:dyDescent="0.25">
      <c r="B51" s="1" t="s">
        <v>35</v>
      </c>
      <c r="C51" s="1">
        <v>0.98513689700130302</v>
      </c>
      <c r="D51" s="1">
        <v>0.98359802134860697</v>
      </c>
      <c r="E51" s="1">
        <v>0.98156965135923802</v>
      </c>
      <c r="F51" s="1">
        <v>0.98112485337093203</v>
      </c>
      <c r="G51" s="1">
        <v>0.98436685773840504</v>
      </c>
    </row>
    <row r="52" spans="1:7" x14ac:dyDescent="0.25">
      <c r="A52" s="1" t="s">
        <v>36</v>
      </c>
      <c r="C52" s="1">
        <v>0.949363867684478</v>
      </c>
      <c r="D52" s="1">
        <v>0.93415122684025997</v>
      </c>
      <c r="E52" s="1">
        <v>0.93067226890756305</v>
      </c>
      <c r="F52" s="1">
        <v>0.92980969581713302</v>
      </c>
      <c r="G52" s="1">
        <v>0.94169611307420498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6B9C-6345-477D-B963-3FDFB3BD1DE6}">
  <dimension ref="A1:AMJ52"/>
  <sheetViews>
    <sheetView zoomScale="90" zoomScaleNormal="90" workbookViewId="0">
      <selection activeCell="B10" sqref="B10:E14"/>
    </sheetView>
  </sheetViews>
  <sheetFormatPr defaultColWidth="9.140625" defaultRowHeight="15" x14ac:dyDescent="0.25"/>
  <cols>
    <col min="1" max="1" width="27" style="1" bestFit="1" customWidth="1"/>
    <col min="2" max="2" width="12" style="1" customWidth="1"/>
    <col min="3" max="3" width="16.42578125" style="1" bestFit="1" customWidth="1"/>
    <col min="4" max="4" width="13.5703125" style="1" customWidth="1"/>
    <col min="5" max="5" width="13.42578125" style="1" customWidth="1"/>
    <col min="6" max="6" width="13.7109375" style="1" customWidth="1"/>
    <col min="7" max="7" width="18.140625" style="1" customWidth="1"/>
    <col min="8" max="8" width="16.42578125" style="1" bestFit="1" customWidth="1"/>
    <col min="9" max="9" width="16.5703125" style="1" customWidth="1"/>
    <col min="10" max="10" width="15" style="1" customWidth="1"/>
    <col min="11" max="11" width="16" style="1" customWidth="1"/>
    <col min="12" max="12" width="14.5703125" style="1" customWidth="1"/>
    <col min="13" max="13" width="14.42578125" style="1" customWidth="1"/>
    <col min="14" max="14" width="12" style="1" customWidth="1"/>
    <col min="15" max="15" width="15.42578125" style="1" customWidth="1"/>
    <col min="16" max="1024" width="9.140625" style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1" t="s">
        <v>11</v>
      </c>
      <c r="B2" s="1">
        <v>2.4390700004005301E-3</v>
      </c>
      <c r="C2" s="1">
        <v>8.59689999924739E-4</v>
      </c>
      <c r="D2" s="1">
        <v>4.3176599998332602E-3</v>
      </c>
      <c r="E2" s="1">
        <v>3.7540349999471798E-2</v>
      </c>
      <c r="F2" s="1">
        <v>2.0053099999131499E-3</v>
      </c>
      <c r="G2" s="1">
        <v>4.72959999751765E-4</v>
      </c>
      <c r="H2" s="1">
        <v>2.7604599999904101E-2</v>
      </c>
      <c r="I2" s="1">
        <v>1.3334770000074001E-2</v>
      </c>
      <c r="J2" s="1">
        <v>1.1531479999939601E-2</v>
      </c>
      <c r="K2" s="1">
        <v>7.7570999965246299E-4</v>
      </c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5">
      <c r="A3" s="1" t="s">
        <v>46</v>
      </c>
      <c r="E3" s="1">
        <v>9.0569899999536504E-2</v>
      </c>
      <c r="G3" s="1">
        <v>8.9543000000048695E-2</v>
      </c>
      <c r="I3" s="1">
        <v>8.3196600000519497E-2</v>
      </c>
      <c r="K3" s="1">
        <v>2.2500700000819E-2</v>
      </c>
    </row>
    <row r="4" spans="1:31" x14ac:dyDescent="0.25">
      <c r="B4" s="1">
        <f>SUM(B2,B3)</f>
        <v>2.4390700004005301E-3</v>
      </c>
      <c r="C4" s="1">
        <f t="shared" ref="C4:K4" si="0">SUM(C2,C3)</f>
        <v>8.59689999924739E-4</v>
      </c>
      <c r="D4" s="1">
        <f t="shared" si="0"/>
        <v>4.3176599998332602E-3</v>
      </c>
      <c r="E4" s="1">
        <f t="shared" si="0"/>
        <v>0.1281102499990083</v>
      </c>
      <c r="F4" s="1">
        <f t="shared" si="0"/>
        <v>2.0053099999131499E-3</v>
      </c>
      <c r="G4" s="1">
        <f t="shared" si="0"/>
        <v>9.0015959999800457E-2</v>
      </c>
      <c r="H4" s="1">
        <f t="shared" si="0"/>
        <v>2.7604599999904101E-2</v>
      </c>
      <c r="I4" s="1">
        <f t="shared" si="0"/>
        <v>9.6531370000593503E-2</v>
      </c>
      <c r="J4" s="1">
        <f t="shared" si="0"/>
        <v>1.1531479999939601E-2</v>
      </c>
      <c r="K4" s="1">
        <f t="shared" si="0"/>
        <v>2.3276410000471464E-2</v>
      </c>
    </row>
    <row r="6" spans="1:31" x14ac:dyDescent="0.25">
      <c r="A6" s="2" t="s">
        <v>12</v>
      </c>
      <c r="B6" s="5" t="s">
        <v>13</v>
      </c>
      <c r="C6" s="5" t="s">
        <v>14</v>
      </c>
      <c r="D6" s="5" t="s">
        <v>49</v>
      </c>
      <c r="E6" s="5" t="s">
        <v>48</v>
      </c>
      <c r="F6" s="5" t="s">
        <v>50</v>
      </c>
      <c r="G6" s="5" t="s">
        <v>52</v>
      </c>
      <c r="H6" s="5" t="s">
        <v>51</v>
      </c>
    </row>
    <row r="7" spans="1:31" x14ac:dyDescent="0.25">
      <c r="B7" s="1">
        <v>3604.2104161519901</v>
      </c>
      <c r="C7" s="1">
        <v>1.5531598030001901</v>
      </c>
      <c r="D7" s="1">
        <v>689</v>
      </c>
      <c r="E7" s="1">
        <v>651</v>
      </c>
      <c r="F7" s="1">
        <v>24</v>
      </c>
      <c r="G7" s="1">
        <v>5</v>
      </c>
      <c r="H7" s="1">
        <v>9</v>
      </c>
    </row>
    <row r="8" spans="1:31" x14ac:dyDescent="0.25">
      <c r="A8" s="2" t="s">
        <v>15</v>
      </c>
      <c r="B8" s="2"/>
      <c r="C8" s="2" t="s">
        <v>105</v>
      </c>
      <c r="D8" s="2" t="s">
        <v>106</v>
      </c>
      <c r="E8" s="2" t="s">
        <v>107</v>
      </c>
    </row>
    <row r="9" spans="1:31" x14ac:dyDescent="0.25">
      <c r="A9" s="1" t="s">
        <v>16</v>
      </c>
      <c r="B9" s="1">
        <v>5.7082300000729398E-2</v>
      </c>
      <c r="D9" s="5"/>
    </row>
    <row r="10" spans="1:31" x14ac:dyDescent="0.25">
      <c r="A10" s="1" t="s">
        <v>17</v>
      </c>
      <c r="B10">
        <v>3.0225062000099499</v>
      </c>
      <c r="C10">
        <v>0</v>
      </c>
      <c r="D10">
        <v>0.01</v>
      </c>
      <c r="E10">
        <v>0</v>
      </c>
    </row>
    <row r="11" spans="1:31" x14ac:dyDescent="0.25">
      <c r="A11" s="1" t="s">
        <v>18</v>
      </c>
      <c r="B11">
        <v>2.3627283000387198</v>
      </c>
      <c r="C11">
        <v>0</v>
      </c>
      <c r="D11">
        <v>0.02</v>
      </c>
      <c r="E11">
        <v>0.01</v>
      </c>
    </row>
    <row r="12" spans="1:31" x14ac:dyDescent="0.25">
      <c r="A12" s="1" t="s">
        <v>19</v>
      </c>
      <c r="B12">
        <v>1.9807713999180101</v>
      </c>
      <c r="C12">
        <v>0</v>
      </c>
      <c r="D12">
        <v>0</v>
      </c>
      <c r="E12">
        <v>0</v>
      </c>
    </row>
    <row r="13" spans="1:31" x14ac:dyDescent="0.25">
      <c r="A13" s="1" t="s">
        <v>20</v>
      </c>
      <c r="B13">
        <v>1.9057962000369999</v>
      </c>
      <c r="C13">
        <v>0</v>
      </c>
      <c r="D13">
        <v>0.05</v>
      </c>
      <c r="E13">
        <v>0</v>
      </c>
    </row>
    <row r="14" spans="1:31" x14ac:dyDescent="0.25">
      <c r="A14" s="1" t="s">
        <v>21</v>
      </c>
      <c r="B14">
        <v>2.9545938000082899</v>
      </c>
      <c r="C14">
        <v>0</v>
      </c>
      <c r="D14">
        <v>0.01</v>
      </c>
      <c r="E14">
        <v>0</v>
      </c>
    </row>
    <row r="15" spans="1:31" x14ac:dyDescent="0.25">
      <c r="A15" s="1" t="s">
        <v>149</v>
      </c>
      <c r="B15" s="1">
        <v>0</v>
      </c>
    </row>
    <row r="16" spans="1:31" x14ac:dyDescent="0.25">
      <c r="A16" s="1" t="s">
        <v>150</v>
      </c>
      <c r="B16" s="1">
        <v>0</v>
      </c>
    </row>
    <row r="17" spans="1:5" x14ac:dyDescent="0.25">
      <c r="A17" s="1" t="s">
        <v>151</v>
      </c>
      <c r="B17" s="1">
        <v>0</v>
      </c>
    </row>
    <row r="18" spans="1:5" x14ac:dyDescent="0.25">
      <c r="A18" s="1" t="s">
        <v>152</v>
      </c>
      <c r="B18" s="1">
        <v>0</v>
      </c>
    </row>
    <row r="19" spans="1:5" x14ac:dyDescent="0.25">
      <c r="A19" s="1" t="s">
        <v>153</v>
      </c>
      <c r="B19" s="1">
        <v>0</v>
      </c>
    </row>
    <row r="20" spans="1:5" x14ac:dyDescent="0.25">
      <c r="A20" s="1" t="s">
        <v>154</v>
      </c>
      <c r="B20" s="1">
        <v>0</v>
      </c>
    </row>
    <row r="21" spans="1:5" x14ac:dyDescent="0.25">
      <c r="A21" s="1" t="s">
        <v>155</v>
      </c>
      <c r="B21" s="1">
        <v>0</v>
      </c>
    </row>
    <row r="22" spans="1:5" x14ac:dyDescent="0.25">
      <c r="A22" s="1" t="s">
        <v>156</v>
      </c>
      <c r="B22" s="1">
        <v>0</v>
      </c>
    </row>
    <row r="23" spans="1:5" x14ac:dyDescent="0.25">
      <c r="A23" s="1" t="s">
        <v>157</v>
      </c>
      <c r="B23" s="1">
        <v>0</v>
      </c>
    </row>
    <row r="24" spans="1:5" x14ac:dyDescent="0.25">
      <c r="A24" s="1" t="s">
        <v>158</v>
      </c>
      <c r="B24" s="1">
        <v>0</v>
      </c>
    </row>
    <row r="25" spans="1:5" x14ac:dyDescent="0.25">
      <c r="A25" s="1" t="s">
        <v>37</v>
      </c>
      <c r="B25" s="1">
        <v>1.6888520000002201</v>
      </c>
      <c r="C25" s="1">
        <v>0.14274965045229701</v>
      </c>
      <c r="D25" s="1">
        <v>0.13222499320911299</v>
      </c>
      <c r="E25" s="1">
        <v>0.157551413726807</v>
      </c>
    </row>
    <row r="26" spans="1:5" x14ac:dyDescent="0.25">
      <c r="A26" s="1" t="s">
        <v>38</v>
      </c>
      <c r="B26" s="1">
        <v>0.89251559999956898</v>
      </c>
      <c r="C26" s="1">
        <v>0</v>
      </c>
      <c r="D26" s="1">
        <v>0</v>
      </c>
      <c r="E26" s="1">
        <v>0</v>
      </c>
    </row>
    <row r="27" spans="1:5" x14ac:dyDescent="0.25">
      <c r="A27" s="1" t="s">
        <v>40</v>
      </c>
      <c r="B27" s="1">
        <v>1.24487210000006</v>
      </c>
      <c r="C27" s="1">
        <v>0.58857840331654998</v>
      </c>
      <c r="D27" s="1">
        <v>0.33631846456437497</v>
      </c>
      <c r="E27" s="1">
        <v>0.56565214159411903</v>
      </c>
    </row>
    <row r="28" spans="1:5" x14ac:dyDescent="0.25">
      <c r="A28" s="1" t="s">
        <v>39</v>
      </c>
      <c r="B28" s="1">
        <v>1.1713522000000001</v>
      </c>
      <c r="C28" s="1">
        <v>0</v>
      </c>
      <c r="D28" s="1">
        <v>3.5753865387975099E-2</v>
      </c>
      <c r="E28" s="1">
        <v>0</v>
      </c>
    </row>
    <row r="29" spans="1:5" x14ac:dyDescent="0.25">
      <c r="A29" s="1" t="s">
        <v>41</v>
      </c>
      <c r="B29" s="1">
        <v>0</v>
      </c>
    </row>
    <row r="30" spans="1:5" x14ac:dyDescent="0.25">
      <c r="A30" s="1" t="s">
        <v>42</v>
      </c>
      <c r="B30" s="1">
        <v>0</v>
      </c>
    </row>
    <row r="31" spans="1:5" x14ac:dyDescent="0.25">
      <c r="A31" s="1" t="s">
        <v>43</v>
      </c>
      <c r="B31" s="1">
        <v>0</v>
      </c>
    </row>
    <row r="32" spans="1:5" x14ac:dyDescent="0.25">
      <c r="A32" s="1" t="s">
        <v>44</v>
      </c>
      <c r="B32" s="1">
        <v>0</v>
      </c>
    </row>
    <row r="33" spans="1:7" x14ac:dyDescent="0.25">
      <c r="A33" s="1" t="s">
        <v>45</v>
      </c>
      <c r="B33" s="1">
        <v>5.3466399999706399E-2</v>
      </c>
    </row>
    <row r="34" spans="1:7" x14ac:dyDescent="0.25">
      <c r="C34" s="1">
        <f>SUM(C10:C32)</f>
        <v>0.73132805376884702</v>
      </c>
      <c r="D34" s="1">
        <f>SUM(D10:D32)</f>
        <v>0.59429732316146311</v>
      </c>
      <c r="E34" s="1">
        <f>SUM(E10:E32)</f>
        <v>0.73320355532092607</v>
      </c>
    </row>
    <row r="36" spans="1:7" x14ac:dyDescent="0.25">
      <c r="A36" s="2" t="s">
        <v>24</v>
      </c>
      <c r="C36" s="2" t="s">
        <v>25</v>
      </c>
      <c r="D36" s="2" t="s">
        <v>26</v>
      </c>
      <c r="E36" s="2" t="s">
        <v>27</v>
      </c>
      <c r="F36" s="2" t="s">
        <v>28</v>
      </c>
      <c r="G36" s="2" t="s">
        <v>29</v>
      </c>
    </row>
    <row r="37" spans="1:7" x14ac:dyDescent="0.25">
      <c r="A37" s="1" t="s">
        <v>30</v>
      </c>
      <c r="B37" s="1" t="s">
        <v>31</v>
      </c>
      <c r="C37" s="1">
        <v>0.13563218390804499</v>
      </c>
      <c r="D37" s="1">
        <v>5.6716417910447701E-2</v>
      </c>
      <c r="E37" s="1">
        <v>0.90497076023391798</v>
      </c>
      <c r="F37" s="1">
        <v>0.52689953796656896</v>
      </c>
      <c r="G37" s="1">
        <v>7.9964539007092106E-2</v>
      </c>
    </row>
    <row r="38" spans="1:7" x14ac:dyDescent="0.25">
      <c r="B38" s="1" t="s">
        <v>32</v>
      </c>
      <c r="C38" s="1">
        <v>0.94762563814621004</v>
      </c>
      <c r="D38" s="1">
        <v>0.66268656716417895</v>
      </c>
      <c r="E38" s="1">
        <v>0.96257309941520397</v>
      </c>
      <c r="F38" s="1">
        <v>0.82891216526766398</v>
      </c>
      <c r="G38" s="1">
        <v>0.77603699421382999</v>
      </c>
    </row>
    <row r="39" spans="1:7" x14ac:dyDescent="0.25">
      <c r="B39" s="1" t="s">
        <v>33</v>
      </c>
      <c r="C39" s="1">
        <v>0.974686387598517</v>
      </c>
      <c r="D39" s="1">
        <v>0.65074626865671603</v>
      </c>
      <c r="E39" s="1">
        <v>0.96403508771929802</v>
      </c>
      <c r="F39" s="1">
        <v>0.82440068700258795</v>
      </c>
      <c r="G39" s="1">
        <v>0.77814470572384598</v>
      </c>
    </row>
    <row r="40" spans="1:7" x14ac:dyDescent="0.25">
      <c r="B40" s="1" t="s">
        <v>34</v>
      </c>
      <c r="C40" s="1">
        <v>0.97164434943938005</v>
      </c>
      <c r="D40" s="1">
        <v>0.638805970149253</v>
      </c>
      <c r="E40" s="1">
        <v>0.96271929824561298</v>
      </c>
      <c r="F40" s="1">
        <v>0.81834950047170896</v>
      </c>
      <c r="G40" s="1">
        <v>0.769497291892831</v>
      </c>
    </row>
    <row r="41" spans="1:7" x14ac:dyDescent="0.25">
      <c r="B41" s="1" t="s">
        <v>35</v>
      </c>
      <c r="C41" s="1">
        <v>0.96573981397845998</v>
      </c>
      <c r="D41" s="1">
        <v>0.65373134328358196</v>
      </c>
      <c r="E41" s="1">
        <v>0.96374269005847901</v>
      </c>
      <c r="F41" s="1">
        <v>0.82556907520743095</v>
      </c>
      <c r="G41" s="1">
        <v>0.77840875547216704</v>
      </c>
    </row>
    <row r="42" spans="1:7" x14ac:dyDescent="0.25">
      <c r="A42" s="1" t="s">
        <v>189</v>
      </c>
      <c r="B42" s="1" t="s">
        <v>31</v>
      </c>
      <c r="C42" s="1">
        <v>0.76104063865656402</v>
      </c>
      <c r="D42" s="1">
        <v>0.32985074626865601</v>
      </c>
      <c r="E42" s="1">
        <v>0.92426900584795302</v>
      </c>
      <c r="F42" s="1">
        <v>0.65933380101115102</v>
      </c>
      <c r="G42" s="1">
        <v>0.45823744271723399</v>
      </c>
    </row>
    <row r="43" spans="1:7" x14ac:dyDescent="0.25">
      <c r="B43" s="1" t="s">
        <v>32</v>
      </c>
      <c r="C43" s="1">
        <v>0.97001075544238202</v>
      </c>
      <c r="D43" s="1">
        <v>0.93134328358208895</v>
      </c>
      <c r="E43" s="1">
        <v>0.99035087719298198</v>
      </c>
      <c r="F43" s="1">
        <v>0.96405089624809504</v>
      </c>
      <c r="G43" s="1">
        <v>0.94981921751689702</v>
      </c>
    </row>
    <row r="44" spans="1:7" x14ac:dyDescent="0.25">
      <c r="B44" s="1" t="s">
        <v>33</v>
      </c>
      <c r="C44" s="1">
        <v>0.964745161632239</v>
      </c>
      <c r="D44" s="1">
        <v>0.962686567164179</v>
      </c>
      <c r="E44" s="1">
        <v>0.99283625730994096</v>
      </c>
      <c r="F44" s="1">
        <v>0.97939838893054898</v>
      </c>
      <c r="G44" s="1">
        <v>0.96333271093927597</v>
      </c>
    </row>
    <row r="45" spans="1:7" x14ac:dyDescent="0.25">
      <c r="B45" s="1" t="s">
        <v>34</v>
      </c>
      <c r="C45" s="1">
        <v>0.98761230537310096</v>
      </c>
      <c r="D45" s="1">
        <v>0.77014925373134302</v>
      </c>
      <c r="E45" s="1">
        <v>0.97646198830409303</v>
      </c>
      <c r="F45" s="1">
        <v>0.88450736592563906</v>
      </c>
      <c r="G45" s="1">
        <v>0.86285677602984301</v>
      </c>
    </row>
    <row r="46" spans="1:7" x14ac:dyDescent="0.25">
      <c r="B46" s="1" t="s">
        <v>35</v>
      </c>
      <c r="C46" s="1">
        <v>0.98946108617750395</v>
      </c>
      <c r="D46" s="1">
        <v>0.953731343283582</v>
      </c>
      <c r="E46" s="1">
        <v>0.99444444444444402</v>
      </c>
      <c r="F46" s="1">
        <v>0.97629841070175805</v>
      </c>
      <c r="G46" s="1">
        <v>0.97098241745018199</v>
      </c>
    </row>
    <row r="47" spans="1:7" x14ac:dyDescent="0.25">
      <c r="A47" s="1" t="s">
        <v>159</v>
      </c>
      <c r="B47" s="1" t="s">
        <v>31</v>
      </c>
      <c r="C47" s="1">
        <v>1</v>
      </c>
      <c r="D47" s="1">
        <v>0.95522388059701402</v>
      </c>
      <c r="E47" s="1">
        <v>0.99561403508771895</v>
      </c>
      <c r="F47" s="1">
        <v>0.97761194029850695</v>
      </c>
      <c r="G47" s="1">
        <v>0.977099236641221</v>
      </c>
    </row>
    <row r="48" spans="1:7" x14ac:dyDescent="0.25">
      <c r="B48" s="1" t="s">
        <v>32</v>
      </c>
      <c r="C48" s="1">
        <v>1</v>
      </c>
      <c r="D48" s="1">
        <v>0.97014925373134298</v>
      </c>
      <c r="E48" s="1">
        <v>0.99707602339181201</v>
      </c>
      <c r="F48" s="1">
        <v>0.98507462686567104</v>
      </c>
      <c r="G48" s="1">
        <v>0.98484848484848397</v>
      </c>
    </row>
    <row r="49" spans="1:7" x14ac:dyDescent="0.25">
      <c r="B49" s="1" t="s">
        <v>33</v>
      </c>
      <c r="C49" s="1">
        <v>0.95652173913043403</v>
      </c>
      <c r="D49" s="1">
        <v>0.98507462686567104</v>
      </c>
      <c r="E49" s="1">
        <v>0.99415204678362501</v>
      </c>
      <c r="F49" s="1">
        <v>0.99010619511841103</v>
      </c>
      <c r="G49" s="1">
        <v>0.97058823529411697</v>
      </c>
    </row>
    <row r="50" spans="1:7" x14ac:dyDescent="0.25">
      <c r="B50" s="1" t="s">
        <v>34</v>
      </c>
      <c r="C50" s="1">
        <v>1</v>
      </c>
      <c r="D50" s="1">
        <v>0.95522388059701402</v>
      </c>
      <c r="E50" s="1">
        <v>0.99561403508771895</v>
      </c>
      <c r="F50" s="1">
        <v>0.97761194029850695</v>
      </c>
      <c r="G50" s="1">
        <v>0.977099236641221</v>
      </c>
    </row>
    <row r="51" spans="1:7" x14ac:dyDescent="0.25">
      <c r="B51" s="1" t="s">
        <v>35</v>
      </c>
      <c r="C51" s="1">
        <v>1</v>
      </c>
      <c r="D51" s="1">
        <v>0.98507462686567104</v>
      </c>
      <c r="E51" s="1">
        <v>0.99853801169590595</v>
      </c>
      <c r="F51" s="1">
        <v>0.99253731343283502</v>
      </c>
      <c r="G51" s="1">
        <v>0.99248120300751796</v>
      </c>
    </row>
    <row r="52" spans="1:7" x14ac:dyDescent="0.25">
      <c r="A52" s="1" t="s">
        <v>36</v>
      </c>
      <c r="C52" s="1">
        <v>0.93617021276595702</v>
      </c>
      <c r="D52" s="1">
        <v>0.65671641791044699</v>
      </c>
      <c r="E52" s="1">
        <v>0.96198830409356695</v>
      </c>
      <c r="F52" s="1">
        <v>0.82592709064079906</v>
      </c>
      <c r="G52" s="1">
        <v>0.77192982456140302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BEBB-B062-4A82-88B6-9E509D2755EE}">
  <dimension ref="A1:AMJ43"/>
  <sheetViews>
    <sheetView zoomScale="80" zoomScaleNormal="80" workbookViewId="0">
      <selection activeCell="C25" sqref="C25:E25"/>
    </sheetView>
  </sheetViews>
  <sheetFormatPr defaultColWidth="9.140625" defaultRowHeight="15" x14ac:dyDescent="0.25"/>
  <cols>
    <col min="1" max="1" width="34.140625" style="1" bestFit="1" customWidth="1"/>
    <col min="2" max="2" width="12" style="1" customWidth="1"/>
    <col min="3" max="3" width="16.42578125" style="1" bestFit="1" customWidth="1"/>
    <col min="4" max="4" width="13.5703125" style="1" customWidth="1"/>
    <col min="5" max="5" width="13.42578125" style="1" customWidth="1"/>
    <col min="6" max="6" width="13.7109375" style="1" customWidth="1"/>
    <col min="7" max="7" width="18.140625" style="1" customWidth="1"/>
    <col min="8" max="8" width="16.42578125" style="1" bestFit="1" customWidth="1"/>
    <col min="9" max="9" width="16.5703125" style="1" customWidth="1"/>
    <col min="10" max="10" width="15" style="1" customWidth="1"/>
    <col min="11" max="11" width="16" style="1" customWidth="1"/>
    <col min="12" max="12" width="14.5703125" style="1" customWidth="1"/>
    <col min="13" max="13" width="14.42578125" style="1" customWidth="1"/>
    <col min="14" max="14" width="12" style="1" customWidth="1"/>
    <col min="15" max="15" width="15.42578125" style="1" customWidth="1"/>
    <col min="16" max="1024" width="9.140625" style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1" t="s">
        <v>11</v>
      </c>
      <c r="B2" s="1">
        <v>7.2921999992104202E-3</v>
      </c>
      <c r="C2" s="1">
        <v>1.7918100005772401E-3</v>
      </c>
      <c r="D2" s="1">
        <v>7.0900299999630004E-2</v>
      </c>
      <c r="E2" s="1">
        <v>0.22883250000049801</v>
      </c>
      <c r="F2" s="1">
        <v>4.5381980000456602E-2</v>
      </c>
      <c r="G2" s="1">
        <v>6.1191999993752595E-4</v>
      </c>
      <c r="H2" s="1">
        <v>4.1415669999696501E-2</v>
      </c>
      <c r="I2" s="1">
        <v>6.7434800006594704E-3</v>
      </c>
      <c r="J2" s="1">
        <v>0.23504546000003701</v>
      </c>
      <c r="K2" s="1">
        <v>2.0841599998675498E-3</v>
      </c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5">
      <c r="A3" s="1" t="s">
        <v>46</v>
      </c>
      <c r="E3" s="1">
        <v>0.44439970000166701</v>
      </c>
      <c r="G3" s="1">
        <v>1.1218120000012199</v>
      </c>
      <c r="I3" s="1">
        <v>3.56553789999816</v>
      </c>
      <c r="K3" s="1">
        <v>0.53696910000144205</v>
      </c>
    </row>
    <row r="4" spans="1:31" x14ac:dyDescent="0.25">
      <c r="B4" s="1">
        <f>SUM(B2,B3)</f>
        <v>7.2921999992104202E-3</v>
      </c>
      <c r="C4" s="1">
        <f t="shared" ref="C4:K4" si="0">SUM(C2,C3)</f>
        <v>1.7918100005772401E-3</v>
      </c>
      <c r="D4" s="1">
        <f t="shared" si="0"/>
        <v>7.0900299999630004E-2</v>
      </c>
      <c r="E4" s="1">
        <f t="shared" si="0"/>
        <v>0.67323220000216499</v>
      </c>
      <c r="F4" s="1">
        <f t="shared" si="0"/>
        <v>4.5381980000456602E-2</v>
      </c>
      <c r="G4" s="1">
        <f t="shared" si="0"/>
        <v>1.1224239200011574</v>
      </c>
      <c r="H4" s="1">
        <f t="shared" si="0"/>
        <v>4.1415669999696501E-2</v>
      </c>
      <c r="I4" s="1">
        <f t="shared" si="0"/>
        <v>3.5722813799988193</v>
      </c>
      <c r="J4" s="1">
        <f t="shared" si="0"/>
        <v>0.23504546000003701</v>
      </c>
      <c r="K4" s="1">
        <f t="shared" si="0"/>
        <v>0.5390532600013096</v>
      </c>
    </row>
    <row r="6" spans="1:31" x14ac:dyDescent="0.25">
      <c r="A6" s="1" t="s">
        <v>47</v>
      </c>
      <c r="D6" s="1">
        <v>1</v>
      </c>
      <c r="E6" s="1">
        <v>1</v>
      </c>
      <c r="F6" s="1">
        <v>27</v>
      </c>
      <c r="G6" s="1">
        <v>27</v>
      </c>
      <c r="H6" s="1">
        <v>46</v>
      </c>
      <c r="I6" s="1">
        <v>46</v>
      </c>
      <c r="J6" s="1">
        <v>2</v>
      </c>
      <c r="K6" s="1">
        <v>2</v>
      </c>
    </row>
    <row r="7" spans="1:31" x14ac:dyDescent="0.25">
      <c r="A7" s="2" t="s">
        <v>12</v>
      </c>
      <c r="B7" s="5" t="s">
        <v>13</v>
      </c>
      <c r="C7" s="5" t="s">
        <v>14</v>
      </c>
      <c r="D7" s="5" t="s">
        <v>49</v>
      </c>
      <c r="E7" s="5" t="s">
        <v>48</v>
      </c>
      <c r="F7" s="5" t="s">
        <v>50</v>
      </c>
      <c r="G7" s="5" t="s">
        <v>52</v>
      </c>
      <c r="H7" s="5" t="s">
        <v>51</v>
      </c>
    </row>
    <row r="8" spans="1:31" x14ac:dyDescent="0.25">
      <c r="B8" s="1">
        <v>3602.1758237449999</v>
      </c>
      <c r="C8" s="1">
        <v>156.03145610998999</v>
      </c>
      <c r="D8" s="1">
        <v>255</v>
      </c>
      <c r="E8" s="1">
        <v>246</v>
      </c>
      <c r="F8" s="1">
        <v>1</v>
      </c>
      <c r="G8" s="1">
        <v>3</v>
      </c>
      <c r="H8" s="1">
        <v>5</v>
      </c>
    </row>
    <row r="9" spans="1:31" x14ac:dyDescent="0.25">
      <c r="A9" s="2" t="s">
        <v>15</v>
      </c>
      <c r="B9" s="2"/>
      <c r="C9" s="2" t="s">
        <v>105</v>
      </c>
      <c r="D9" s="2" t="s">
        <v>106</v>
      </c>
      <c r="E9" s="2" t="s">
        <v>107</v>
      </c>
    </row>
    <row r="10" spans="1:31" x14ac:dyDescent="0.25">
      <c r="A10" s="1" t="s">
        <v>16</v>
      </c>
      <c r="B10" s="1">
        <v>0.62817820000054703</v>
      </c>
    </row>
    <row r="11" spans="1:31" x14ac:dyDescent="0.25">
      <c r="A11" s="12" t="s">
        <v>17</v>
      </c>
      <c r="B11">
        <v>19.387936099897999</v>
      </c>
      <c r="C11"/>
      <c r="D11"/>
      <c r="E11"/>
    </row>
    <row r="12" spans="1:31" x14ac:dyDescent="0.25">
      <c r="A12" s="1" t="s">
        <v>18</v>
      </c>
      <c r="B12">
        <v>18.461174200056099</v>
      </c>
      <c r="C12">
        <v>0</v>
      </c>
      <c r="D12">
        <v>0</v>
      </c>
      <c r="E12">
        <v>0</v>
      </c>
    </row>
    <row r="13" spans="1:31" x14ac:dyDescent="0.25">
      <c r="A13" s="1" t="s">
        <v>19</v>
      </c>
      <c r="B13">
        <v>22.930091899935999</v>
      </c>
      <c r="C13">
        <v>0</v>
      </c>
      <c r="D13">
        <v>0</v>
      </c>
      <c r="E13">
        <v>0</v>
      </c>
    </row>
    <row r="14" spans="1:31" x14ac:dyDescent="0.25">
      <c r="A14" s="1" t="s">
        <v>20</v>
      </c>
      <c r="B14">
        <v>23.675338699948</v>
      </c>
      <c r="C14">
        <v>0</v>
      </c>
      <c r="D14">
        <v>0</v>
      </c>
      <c r="E14">
        <v>0</v>
      </c>
    </row>
    <row r="15" spans="1:31" x14ac:dyDescent="0.25">
      <c r="A15" s="1" t="s">
        <v>21</v>
      </c>
      <c r="B15">
        <v>20.4968143999576</v>
      </c>
      <c r="C15">
        <v>0</v>
      </c>
      <c r="D15">
        <v>0</v>
      </c>
      <c r="E15">
        <v>0</v>
      </c>
    </row>
    <row r="16" spans="1:31" x14ac:dyDescent="0.25">
      <c r="A16" s="1" t="s">
        <v>53</v>
      </c>
      <c r="B16" s="1">
        <v>15</v>
      </c>
      <c r="C16" s="1">
        <v>2.9219811321142E-2</v>
      </c>
      <c r="D16" s="1">
        <v>8.4454693794831E-3</v>
      </c>
      <c r="E16" s="1">
        <v>1.06172752049119E-3</v>
      </c>
    </row>
    <row r="17" spans="1:7" x14ac:dyDescent="0.25">
      <c r="A17" s="1" t="s">
        <v>54</v>
      </c>
      <c r="B17" s="1">
        <v>16</v>
      </c>
      <c r="C17" s="1">
        <v>0</v>
      </c>
      <c r="D17" s="1">
        <v>0</v>
      </c>
      <c r="E17" s="1">
        <v>0</v>
      </c>
    </row>
    <row r="18" spans="1:7" x14ac:dyDescent="0.25">
      <c r="A18" s="1" t="s">
        <v>55</v>
      </c>
      <c r="B18" s="1">
        <v>15</v>
      </c>
      <c r="C18" s="1">
        <v>5.1612176528904201E-2</v>
      </c>
      <c r="D18" s="1">
        <v>0.15567319945174399</v>
      </c>
      <c r="E18" s="1">
        <v>3.4149167528327203E-2</v>
      </c>
    </row>
    <row r="19" spans="1:7" x14ac:dyDescent="0.25">
      <c r="A19" s="1" t="s">
        <v>190</v>
      </c>
      <c r="B19" s="1">
        <v>15</v>
      </c>
      <c r="C19" s="1">
        <v>2.5270779613746001E-3</v>
      </c>
      <c r="D19" s="1">
        <v>5.2258215975794498E-2</v>
      </c>
      <c r="E19" s="1">
        <v>1.90294818597334E-2</v>
      </c>
    </row>
    <row r="20" spans="1:7" x14ac:dyDescent="0.25">
      <c r="A20" s="1" t="s">
        <v>56</v>
      </c>
      <c r="B20" s="1">
        <v>0</v>
      </c>
    </row>
    <row r="21" spans="1:7" x14ac:dyDescent="0.25">
      <c r="A21" s="1" t="s">
        <v>57</v>
      </c>
      <c r="B21" s="1">
        <v>0</v>
      </c>
    </row>
    <row r="22" spans="1:7" x14ac:dyDescent="0.25">
      <c r="A22" s="1" t="s">
        <v>58</v>
      </c>
      <c r="B22" s="1">
        <v>0</v>
      </c>
    </row>
    <row r="23" spans="1:7" x14ac:dyDescent="0.25">
      <c r="A23" s="1" t="s">
        <v>59</v>
      </c>
      <c r="B23" s="1">
        <v>0</v>
      </c>
    </row>
    <row r="24" spans="1:7" x14ac:dyDescent="0.25">
      <c r="A24" s="1" t="s">
        <v>23</v>
      </c>
      <c r="B24" s="1">
        <v>0.48331969999708202</v>
      </c>
    </row>
    <row r="25" spans="1:7" x14ac:dyDescent="0.25">
      <c r="C25" s="1">
        <f>SUM(C12:C23)</f>
        <v>8.3359065811420788E-2</v>
      </c>
      <c r="D25" s="1">
        <f t="shared" ref="D25:E25" si="1">SUM(D12:D23)</f>
        <v>0.21637688480702158</v>
      </c>
      <c r="E25" s="1">
        <f t="shared" si="1"/>
        <v>5.4240376908551796E-2</v>
      </c>
    </row>
    <row r="27" spans="1:7" x14ac:dyDescent="0.25">
      <c r="A27" s="2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2" t="s">
        <v>29</v>
      </c>
    </row>
    <row r="28" spans="1:7" x14ac:dyDescent="0.25">
      <c r="A28" s="1" t="s">
        <v>30</v>
      </c>
      <c r="B28" s="1" t="s">
        <v>31</v>
      </c>
      <c r="C28" s="1">
        <v>0.82409434238255896</v>
      </c>
      <c r="D28" s="1">
        <v>0.97438696408795999</v>
      </c>
      <c r="E28" s="1">
        <v>0.82419335635194602</v>
      </c>
      <c r="F28" s="1">
        <v>0.67085565721241103</v>
      </c>
      <c r="G28" s="1">
        <v>0.89296011372352102</v>
      </c>
    </row>
    <row r="29" spans="1:7" x14ac:dyDescent="0.25">
      <c r="B29" s="1" t="s">
        <v>32</v>
      </c>
      <c r="C29" s="1">
        <v>0.98103075705572695</v>
      </c>
      <c r="D29" s="1">
        <v>0.99718398987501899</v>
      </c>
      <c r="E29" s="1">
        <v>0.98336706750803604</v>
      </c>
      <c r="F29" s="1">
        <v>0.96926090735329395</v>
      </c>
      <c r="G29" s="1">
        <v>0.98904032691108801</v>
      </c>
    </row>
    <row r="30" spans="1:7" x14ac:dyDescent="0.25">
      <c r="B30" s="1" t="s">
        <v>33</v>
      </c>
      <c r="C30" s="1">
        <v>0.99331071160210904</v>
      </c>
      <c r="D30" s="1">
        <v>0.99813320677107997</v>
      </c>
      <c r="E30" s="1">
        <v>0.99353494463626602</v>
      </c>
      <c r="F30" s="1">
        <v>0.98884042436725295</v>
      </c>
      <c r="G30" s="1">
        <v>0.99571557692072399</v>
      </c>
    </row>
    <row r="31" spans="1:7" x14ac:dyDescent="0.25">
      <c r="B31" s="1" t="s">
        <v>34</v>
      </c>
      <c r="C31" s="1">
        <v>0.98629127529332195</v>
      </c>
      <c r="D31" s="1">
        <v>0.99879765859832303</v>
      </c>
      <c r="E31" s="1">
        <v>0.98861769258245003</v>
      </c>
      <c r="F31" s="1">
        <v>0.97822462333188498</v>
      </c>
      <c r="G31" s="1">
        <v>0.992495623425518</v>
      </c>
    </row>
    <row r="32" spans="1:7" x14ac:dyDescent="0.25">
      <c r="B32" s="1" t="s">
        <v>35</v>
      </c>
      <c r="C32" s="1">
        <v>0.99685284283800502</v>
      </c>
      <c r="D32" s="1">
        <v>0.99544375889890802</v>
      </c>
      <c r="E32" s="1">
        <v>0.99421359685676802</v>
      </c>
      <c r="F32" s="1">
        <v>0.99295768310681698</v>
      </c>
      <c r="G32" s="1">
        <v>0.99614549257483698</v>
      </c>
    </row>
    <row r="33" spans="1:7" x14ac:dyDescent="0.25">
      <c r="A33" s="1" t="s">
        <v>189</v>
      </c>
      <c r="B33" s="1" t="s">
        <v>31</v>
      </c>
      <c r="C33" s="1">
        <v>0.79769161467999505</v>
      </c>
      <c r="D33" s="1">
        <v>0.94426514791963301</v>
      </c>
      <c r="E33" s="1">
        <v>0.77781878795094594</v>
      </c>
      <c r="F33" s="1">
        <v>0.607888108127285</v>
      </c>
      <c r="G33" s="1">
        <v>0.86481005944929601</v>
      </c>
    </row>
    <row r="34" spans="1:7" x14ac:dyDescent="0.25">
      <c r="B34" s="1" t="s">
        <v>32</v>
      </c>
      <c r="C34" s="1">
        <v>0.99238824123069302</v>
      </c>
      <c r="D34" s="1">
        <v>0.99824394874228695</v>
      </c>
      <c r="E34" s="1">
        <v>0.992915823312299</v>
      </c>
      <c r="F34" s="1">
        <v>0.98747616108914105</v>
      </c>
      <c r="G34" s="1">
        <v>0.99530733079752698</v>
      </c>
    </row>
    <row r="35" spans="1:7" x14ac:dyDescent="0.25">
      <c r="B35" s="1" t="s">
        <v>33</v>
      </c>
      <c r="C35" s="1">
        <v>0.99634507961724805</v>
      </c>
      <c r="D35" s="1">
        <v>0.99550704002531198</v>
      </c>
      <c r="E35" s="1">
        <v>0.99386831765686401</v>
      </c>
      <c r="F35" s="1">
        <v>0.99219529094624603</v>
      </c>
      <c r="G35" s="1">
        <v>0.99592372471021695</v>
      </c>
    </row>
    <row r="36" spans="1:7" x14ac:dyDescent="0.25">
      <c r="B36" s="1" t="s">
        <v>34</v>
      </c>
      <c r="C36" s="1">
        <v>0.98443556503576701</v>
      </c>
      <c r="D36" s="1">
        <v>0.99215314032589697</v>
      </c>
      <c r="E36" s="1">
        <v>0.98227169901178701</v>
      </c>
      <c r="F36" s="1">
        <v>0.97218340365669198</v>
      </c>
      <c r="G36" s="1">
        <v>0.98827188324062398</v>
      </c>
    </row>
    <row r="37" spans="1:7" x14ac:dyDescent="0.25">
      <c r="B37" s="1" t="s">
        <v>35</v>
      </c>
      <c r="C37" s="1">
        <v>0.99762938525809697</v>
      </c>
      <c r="D37" s="1">
        <v>0.999557032115171</v>
      </c>
      <c r="E37" s="1">
        <v>0.99786879390403604</v>
      </c>
      <c r="F37" s="1">
        <v>0.99614521480638196</v>
      </c>
      <c r="G37" s="1">
        <v>0.99858896130661901</v>
      </c>
    </row>
    <row r="38" spans="1:7" x14ac:dyDescent="0.25">
      <c r="A38" s="1" t="s">
        <v>159</v>
      </c>
      <c r="B38" s="1" t="s">
        <v>31</v>
      </c>
      <c r="C38" s="1">
        <v>0.84116288024643804</v>
      </c>
      <c r="D38" s="1">
        <v>0.69118810314823598</v>
      </c>
      <c r="E38" s="1">
        <v>0.66936540064293304</v>
      </c>
      <c r="F38" s="1">
        <v>0.64708587063090295</v>
      </c>
      <c r="G38" s="1">
        <v>0.75883630047763695</v>
      </c>
    </row>
    <row r="39" spans="1:7" x14ac:dyDescent="0.25">
      <c r="B39" s="1" t="s">
        <v>32</v>
      </c>
      <c r="C39" s="1">
        <v>0.929390854742284</v>
      </c>
      <c r="D39" s="1">
        <v>0.90998259769023804</v>
      </c>
      <c r="E39" s="1">
        <v>0.880223836170972</v>
      </c>
      <c r="F39" s="1">
        <v>0.84984211693944001</v>
      </c>
      <c r="G39" s="1">
        <v>0.91958433253397198</v>
      </c>
    </row>
    <row r="40" spans="1:7" x14ac:dyDescent="0.25">
      <c r="B40" s="1" t="s">
        <v>33</v>
      </c>
      <c r="C40" s="1">
        <v>0.99983855343881101</v>
      </c>
      <c r="D40" s="1">
        <v>0.97975003955070405</v>
      </c>
      <c r="E40" s="1">
        <v>0.98464102869389203</v>
      </c>
      <c r="F40" s="1">
        <v>0.98963440379845102</v>
      </c>
      <c r="G40" s="1">
        <v>0.98969236915701098</v>
      </c>
    </row>
    <row r="41" spans="1:7" x14ac:dyDescent="0.25">
      <c r="B41" s="1" t="s">
        <v>34</v>
      </c>
      <c r="C41" s="1">
        <v>0.99825728770595601</v>
      </c>
      <c r="D41" s="1">
        <v>0.996835943679797</v>
      </c>
      <c r="E41" s="1">
        <v>0.99630908441481103</v>
      </c>
      <c r="F41" s="1">
        <v>0.99577119609398901</v>
      </c>
      <c r="G41" s="1">
        <v>0.99754610939602595</v>
      </c>
    </row>
    <row r="42" spans="1:7" x14ac:dyDescent="0.25">
      <c r="B42" s="1" t="s">
        <v>35</v>
      </c>
      <c r="C42" s="1">
        <v>0.99984177215189796</v>
      </c>
      <c r="D42" s="1">
        <v>0.99968359436797904</v>
      </c>
      <c r="E42" s="1">
        <v>0.99964281462078797</v>
      </c>
      <c r="F42" s="1">
        <v>0.99960118120708896</v>
      </c>
      <c r="G42" s="1">
        <v>0.99976267700340105</v>
      </c>
    </row>
    <row r="43" spans="1:7" x14ac:dyDescent="0.25">
      <c r="A43" s="1" t="s">
        <v>36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C607-8009-4572-B44A-704BBEF9B133}">
  <dimension ref="A1:AMJ102"/>
  <sheetViews>
    <sheetView topLeftCell="A9" zoomScale="90" zoomScaleNormal="90" workbookViewId="0">
      <selection activeCell="D17" sqref="D17"/>
    </sheetView>
  </sheetViews>
  <sheetFormatPr defaultColWidth="9.140625" defaultRowHeight="15" x14ac:dyDescent="0.25"/>
  <cols>
    <col min="1" max="1" width="23.42578125" style="1" bestFit="1" customWidth="1"/>
    <col min="2" max="2" width="12" style="1" customWidth="1"/>
    <col min="3" max="3" width="16.42578125" style="1" bestFit="1" customWidth="1"/>
    <col min="4" max="4" width="13.5703125" style="1" customWidth="1"/>
    <col min="5" max="5" width="13.42578125" style="1" customWidth="1"/>
    <col min="6" max="6" width="13.7109375" style="1" customWidth="1"/>
    <col min="7" max="7" width="18.140625" style="1" customWidth="1"/>
    <col min="8" max="8" width="16.42578125" style="1" bestFit="1" customWidth="1"/>
    <col min="9" max="9" width="16.5703125" style="1" customWidth="1"/>
    <col min="10" max="10" width="15" style="1" customWidth="1"/>
    <col min="11" max="11" width="16" style="1" customWidth="1"/>
    <col min="12" max="12" width="14.5703125" style="1" customWidth="1"/>
    <col min="13" max="13" width="14.42578125" style="1" customWidth="1"/>
    <col min="14" max="14" width="12" style="1" customWidth="1"/>
    <col min="15" max="15" width="15.42578125" style="1" customWidth="1"/>
    <col min="16" max="1024" width="9.140625" style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1" t="s">
        <v>11</v>
      </c>
      <c r="B2" s="1">
        <v>0.283147769999959</v>
      </c>
      <c r="C2" s="1">
        <v>0.10713332000032</v>
      </c>
      <c r="D2" s="1">
        <v>0.21566605999942101</v>
      </c>
      <c r="E2" s="1">
        <v>58.123669779999503</v>
      </c>
      <c r="F2" s="1">
        <v>0.47248944000057203</v>
      </c>
      <c r="G2" s="1">
        <v>8.4677950000332194E-2</v>
      </c>
      <c r="H2" s="1">
        <v>0.28184405000065399</v>
      </c>
      <c r="I2" s="1">
        <v>9.1652059999614705E-2</v>
      </c>
      <c r="J2" s="1">
        <v>3.5748790300000102</v>
      </c>
      <c r="K2" s="1">
        <v>8.6728340000263401E-2</v>
      </c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5">
      <c r="A3" s="1" t="s">
        <v>46</v>
      </c>
      <c r="E3" s="1">
        <v>2105.4166258999999</v>
      </c>
      <c r="G3" s="1">
        <v>1.04573950000121</v>
      </c>
      <c r="I3" s="1">
        <v>0.94814920000135305</v>
      </c>
      <c r="K3" s="1">
        <v>4.0700307999977596</v>
      </c>
    </row>
    <row r="4" spans="1:31" x14ac:dyDescent="0.25">
      <c r="B4" s="1">
        <f>SUM(B2,B3)</f>
        <v>0.283147769999959</v>
      </c>
      <c r="C4" s="1">
        <f t="shared" ref="C4:K4" si="0">SUM(C2,C3)</f>
        <v>0.10713332000032</v>
      </c>
      <c r="D4" s="1">
        <f t="shared" si="0"/>
        <v>0.21566605999942101</v>
      </c>
      <c r="E4" s="1">
        <f t="shared" si="0"/>
        <v>2163.5402956799994</v>
      </c>
      <c r="F4" s="1">
        <f t="shared" si="0"/>
        <v>0.47248944000057203</v>
      </c>
      <c r="G4" s="1">
        <f t="shared" si="0"/>
        <v>1.1304174500015423</v>
      </c>
      <c r="H4" s="1">
        <f t="shared" si="0"/>
        <v>0.28184405000065399</v>
      </c>
      <c r="I4" s="1">
        <f t="shared" si="0"/>
        <v>1.0398012600009678</v>
      </c>
      <c r="J4" s="1">
        <f t="shared" si="0"/>
        <v>3.5748790300000102</v>
      </c>
      <c r="K4" s="1">
        <f t="shared" si="0"/>
        <v>4.156759139998023</v>
      </c>
    </row>
    <row r="6" spans="1:31" x14ac:dyDescent="0.25">
      <c r="A6" s="2" t="s">
        <v>12</v>
      </c>
      <c r="B6" s="5" t="s">
        <v>13</v>
      </c>
      <c r="C6" s="5" t="s">
        <v>14</v>
      </c>
      <c r="D6" s="5" t="s">
        <v>49</v>
      </c>
      <c r="E6" s="5" t="s">
        <v>48</v>
      </c>
      <c r="F6" s="5" t="s">
        <v>50</v>
      </c>
      <c r="G6" s="5" t="s">
        <v>52</v>
      </c>
      <c r="H6" s="5" t="s">
        <v>51</v>
      </c>
    </row>
    <row r="7" spans="1:31" x14ac:dyDescent="0.25">
      <c r="B7" s="1">
        <v>3603.7041214669998</v>
      </c>
      <c r="C7" s="1">
        <v>63.076092520999701</v>
      </c>
      <c r="D7" s="1">
        <v>689</v>
      </c>
      <c r="E7" s="1">
        <v>651</v>
      </c>
      <c r="F7" s="1">
        <v>24</v>
      </c>
      <c r="G7" s="1">
        <v>5</v>
      </c>
      <c r="H7" s="1">
        <v>9</v>
      </c>
    </row>
    <row r="8" spans="1:31" x14ac:dyDescent="0.25">
      <c r="A8" s="2" t="s">
        <v>15</v>
      </c>
      <c r="B8" s="2"/>
      <c r="C8" s="2" t="s">
        <v>105</v>
      </c>
      <c r="D8" s="2" t="s">
        <v>106</v>
      </c>
      <c r="E8" s="2" t="s">
        <v>107</v>
      </c>
    </row>
    <row r="9" spans="1:31" x14ac:dyDescent="0.25">
      <c r="A9" s="1" t="s">
        <v>16</v>
      </c>
      <c r="B9" s="1">
        <v>0.59393470000031801</v>
      </c>
    </row>
    <row r="10" spans="1:31" x14ac:dyDescent="0.25">
      <c r="A10" s="12" t="s">
        <v>17</v>
      </c>
      <c r="B10">
        <v>86.0366669999202</v>
      </c>
      <c r="C10"/>
      <c r="D10"/>
      <c r="E10"/>
    </row>
    <row r="11" spans="1:31" x14ac:dyDescent="0.25">
      <c r="A11" s="1" t="s">
        <v>18</v>
      </c>
      <c r="B11">
        <v>81.168693799991104</v>
      </c>
      <c r="C11">
        <v>0</v>
      </c>
      <c r="D11">
        <v>0</v>
      </c>
      <c r="E11">
        <v>0</v>
      </c>
    </row>
    <row r="12" spans="1:31" x14ac:dyDescent="0.25">
      <c r="A12" s="1" t="s">
        <v>19</v>
      </c>
      <c r="B12">
        <v>87.955808999948204</v>
      </c>
      <c r="C12"/>
      <c r="D12"/>
      <c r="E12"/>
    </row>
    <row r="13" spans="1:31" x14ac:dyDescent="0.25">
      <c r="A13" s="1" t="s">
        <v>20</v>
      </c>
      <c r="B13">
        <v>86.045587599975903</v>
      </c>
      <c r="C13">
        <v>0</v>
      </c>
      <c r="D13">
        <v>0</v>
      </c>
      <c r="E13">
        <v>0</v>
      </c>
    </row>
    <row r="14" spans="1:31" x14ac:dyDescent="0.25">
      <c r="A14" s="1" t="s">
        <v>21</v>
      </c>
      <c r="B14">
        <v>79.060295299976104</v>
      </c>
      <c r="C14">
        <v>0</v>
      </c>
      <c r="D14">
        <v>0</v>
      </c>
      <c r="E14">
        <v>0</v>
      </c>
    </row>
    <row r="15" spans="1:31" x14ac:dyDescent="0.25">
      <c r="A15" s="1" t="s">
        <v>64</v>
      </c>
      <c r="B15" s="1">
        <v>0</v>
      </c>
    </row>
    <row r="16" spans="1:31" x14ac:dyDescent="0.25">
      <c r="A16" s="1" t="s">
        <v>65</v>
      </c>
      <c r="B16" s="1">
        <v>0</v>
      </c>
    </row>
    <row r="17" spans="1:9" x14ac:dyDescent="0.25">
      <c r="A17" s="1" t="s">
        <v>66</v>
      </c>
      <c r="B17" s="1">
        <v>0</v>
      </c>
    </row>
    <row r="18" spans="1:9" x14ac:dyDescent="0.25">
      <c r="A18" s="1" t="s">
        <v>67</v>
      </c>
      <c r="B18" s="1">
        <v>0</v>
      </c>
    </row>
    <row r="19" spans="1:9" x14ac:dyDescent="0.25">
      <c r="A19" s="1" t="s">
        <v>68</v>
      </c>
      <c r="B19" s="1">
        <v>0</v>
      </c>
    </row>
    <row r="20" spans="1:9" x14ac:dyDescent="0.25">
      <c r="A20" s="1" t="s">
        <v>69</v>
      </c>
      <c r="B20" s="1">
        <v>0</v>
      </c>
    </row>
    <row r="21" spans="1:9" x14ac:dyDescent="0.25">
      <c r="A21" s="1" t="s">
        <v>70</v>
      </c>
      <c r="B21" s="1">
        <v>0</v>
      </c>
    </row>
    <row r="22" spans="1:9" x14ac:dyDescent="0.25">
      <c r="A22" s="1" t="s">
        <v>71</v>
      </c>
      <c r="B22" s="1">
        <v>0</v>
      </c>
    </row>
    <row r="23" spans="1:9" x14ac:dyDescent="0.25">
      <c r="A23" s="1" t="s">
        <v>72</v>
      </c>
      <c r="B23" s="1">
        <v>0</v>
      </c>
      <c r="I23" s="14"/>
    </row>
    <row r="24" spans="1:9" x14ac:dyDescent="0.25">
      <c r="A24" s="1" t="s">
        <v>73</v>
      </c>
      <c r="B24" s="1">
        <v>0</v>
      </c>
    </row>
    <row r="25" spans="1:9" x14ac:dyDescent="0.25">
      <c r="A25" s="1" t="s">
        <v>74</v>
      </c>
      <c r="B25" s="1">
        <v>0</v>
      </c>
    </row>
    <row r="26" spans="1:9" x14ac:dyDescent="0.25">
      <c r="A26" s="1" t="s">
        <v>75</v>
      </c>
      <c r="B26" s="1">
        <v>0</v>
      </c>
    </row>
    <row r="27" spans="1:9" x14ac:dyDescent="0.25">
      <c r="A27" s="1" t="s">
        <v>60</v>
      </c>
      <c r="B27" s="1">
        <v>0</v>
      </c>
    </row>
    <row r="28" spans="1:9" x14ac:dyDescent="0.25">
      <c r="A28" s="1" t="s">
        <v>61</v>
      </c>
      <c r="B28" s="1">
        <v>0</v>
      </c>
    </row>
    <row r="29" spans="1:9" x14ac:dyDescent="0.25">
      <c r="A29" s="1" t="s">
        <v>62</v>
      </c>
      <c r="B29" s="1">
        <v>0</v>
      </c>
    </row>
    <row r="30" spans="1:9" x14ac:dyDescent="0.25">
      <c r="A30" s="1" t="s">
        <v>63</v>
      </c>
      <c r="B30" s="1">
        <v>0</v>
      </c>
    </row>
    <row r="31" spans="1:9" x14ac:dyDescent="0.25">
      <c r="A31" s="1" t="s">
        <v>76</v>
      </c>
      <c r="B31" s="1">
        <v>0</v>
      </c>
    </row>
    <row r="32" spans="1:9" x14ac:dyDescent="0.25">
      <c r="A32" s="1" t="s">
        <v>77</v>
      </c>
      <c r="B32" s="1">
        <v>0</v>
      </c>
    </row>
    <row r="33" spans="1:7" x14ac:dyDescent="0.25">
      <c r="A33" s="1" t="s">
        <v>78</v>
      </c>
      <c r="B33" s="1">
        <v>0</v>
      </c>
    </row>
    <row r="34" spans="1:7" x14ac:dyDescent="0.25">
      <c r="A34" s="1" t="s">
        <v>79</v>
      </c>
      <c r="B34" s="1">
        <v>0</v>
      </c>
    </row>
    <row r="35" spans="1:7" x14ac:dyDescent="0.25">
      <c r="A35" s="1" t="s">
        <v>80</v>
      </c>
      <c r="B35" s="1">
        <v>0</v>
      </c>
    </row>
    <row r="36" spans="1:7" x14ac:dyDescent="0.25">
      <c r="A36" s="1" t="s">
        <v>81</v>
      </c>
      <c r="B36" s="1">
        <v>0</v>
      </c>
    </row>
    <row r="37" spans="1:7" x14ac:dyDescent="0.25">
      <c r="A37" s="1" t="s">
        <v>82</v>
      </c>
      <c r="B37" s="1">
        <v>0</v>
      </c>
    </row>
    <row r="38" spans="1:7" x14ac:dyDescent="0.25">
      <c r="A38" s="1" t="s">
        <v>83</v>
      </c>
      <c r="B38" s="1">
        <v>0</v>
      </c>
    </row>
    <row r="39" spans="1:7" x14ac:dyDescent="0.25">
      <c r="A39" s="1" t="s">
        <v>84</v>
      </c>
      <c r="B39" s="1">
        <v>42.6162542000001</v>
      </c>
      <c r="C39" s="1">
        <v>0</v>
      </c>
      <c r="D39" s="1">
        <v>5.2330085029875802E-2</v>
      </c>
      <c r="E39" s="1">
        <v>0</v>
      </c>
    </row>
    <row r="40" spans="1:7" x14ac:dyDescent="0.25">
      <c r="A40" s="1" t="s">
        <v>85</v>
      </c>
      <c r="B40" s="1">
        <v>40.3779916999992</v>
      </c>
      <c r="C40" s="1">
        <v>0</v>
      </c>
      <c r="D40" s="1">
        <v>0.10949781758742499</v>
      </c>
      <c r="E40" s="1">
        <v>0</v>
      </c>
    </row>
    <row r="41" spans="1:7" x14ac:dyDescent="0.25">
      <c r="A41" s="1" t="s">
        <v>86</v>
      </c>
      <c r="B41" s="1">
        <v>40.073401499999797</v>
      </c>
      <c r="C41" s="1">
        <v>0</v>
      </c>
      <c r="D41" s="1">
        <v>0</v>
      </c>
      <c r="E41" s="1">
        <v>0</v>
      </c>
    </row>
    <row r="42" spans="1:7" x14ac:dyDescent="0.25">
      <c r="A42" s="1" t="s">
        <v>87</v>
      </c>
      <c r="B42" s="1">
        <v>41.797065300000199</v>
      </c>
      <c r="C42" s="1">
        <v>0</v>
      </c>
      <c r="D42" s="1">
        <v>0.33069853410001798</v>
      </c>
      <c r="E42" s="1">
        <v>7.1864572405787299E-3</v>
      </c>
    </row>
    <row r="43" spans="1:7" x14ac:dyDescent="0.25">
      <c r="A43" s="1" t="s">
        <v>23</v>
      </c>
      <c r="B43" s="1">
        <v>3.2235465000003298</v>
      </c>
    </row>
    <row r="44" spans="1:7" x14ac:dyDescent="0.25">
      <c r="C44" s="1">
        <f>SUM(C11:C42)</f>
        <v>0</v>
      </c>
      <c r="D44" s="1">
        <f>SUM(D11:D42)</f>
        <v>0.49252643671731877</v>
      </c>
      <c r="E44" s="1">
        <f>SUM(E11:E42)</f>
        <v>7.1864572405787299E-3</v>
      </c>
    </row>
    <row r="45" spans="1:7" x14ac:dyDescent="0.25">
      <c r="A45" s="2" t="s">
        <v>24</v>
      </c>
      <c r="C45" s="2" t="s">
        <v>25</v>
      </c>
      <c r="D45" s="2" t="s">
        <v>26</v>
      </c>
      <c r="E45" s="2" t="s">
        <v>27</v>
      </c>
      <c r="F45" s="2" t="s">
        <v>28</v>
      </c>
      <c r="G45" s="2" t="s">
        <v>29</v>
      </c>
    </row>
    <row r="46" spans="1:7" x14ac:dyDescent="0.25">
      <c r="A46" s="1" t="s">
        <v>30</v>
      </c>
      <c r="B46" s="1" t="s">
        <v>31</v>
      </c>
      <c r="C46" s="1">
        <v>0</v>
      </c>
      <c r="D46" s="1">
        <v>0</v>
      </c>
      <c r="E46" s="1">
        <v>0.91684359518754399</v>
      </c>
      <c r="F46" s="1">
        <v>0.5</v>
      </c>
      <c r="G46" s="1">
        <v>0</v>
      </c>
    </row>
    <row r="47" spans="1:7" x14ac:dyDescent="0.25">
      <c r="B47" s="1" t="s">
        <v>32</v>
      </c>
      <c r="C47" s="1">
        <v>0.90855102917821196</v>
      </c>
      <c r="D47" s="1">
        <v>0.65893617021276596</v>
      </c>
      <c r="E47" s="1">
        <v>0.96610049539985798</v>
      </c>
      <c r="F47" s="1">
        <v>0.82644801563513604</v>
      </c>
      <c r="G47" s="1">
        <v>0.76364978771874803</v>
      </c>
    </row>
    <row r="48" spans="1:7" x14ac:dyDescent="0.25">
      <c r="B48" s="1" t="s">
        <v>33</v>
      </c>
      <c r="C48" s="1">
        <v>0.99499377332083805</v>
      </c>
      <c r="D48" s="1">
        <v>0.84574468085106302</v>
      </c>
      <c r="E48" s="1">
        <v>0.98681882519462105</v>
      </c>
      <c r="F48" s="1">
        <v>0.92267936474046797</v>
      </c>
      <c r="G48" s="1">
        <v>0.91428978836911301</v>
      </c>
    </row>
    <row r="49" spans="1:7" x14ac:dyDescent="0.25">
      <c r="B49" s="1" t="s">
        <v>34</v>
      </c>
      <c r="C49" s="1">
        <v>0.96619834984664599</v>
      </c>
      <c r="D49" s="1">
        <v>0.91553191489361696</v>
      </c>
      <c r="E49" s="1">
        <v>0.99030431705590904</v>
      </c>
      <c r="F49" s="1">
        <v>0.956308991024577</v>
      </c>
      <c r="G49" s="1">
        <v>0.94008763400567896</v>
      </c>
    </row>
    <row r="50" spans="1:7" x14ac:dyDescent="0.25">
      <c r="B50" s="1" t="s">
        <v>35</v>
      </c>
      <c r="C50" s="1">
        <v>0.99472615440462697</v>
      </c>
      <c r="D50" s="1">
        <v>0.95446808510638304</v>
      </c>
      <c r="E50" s="1">
        <v>0.99578910120311404</v>
      </c>
      <c r="F50" s="1">
        <v>0.97700247173111499</v>
      </c>
      <c r="G50" s="1">
        <v>0.97412595735946494</v>
      </c>
    </row>
    <row r="51" spans="1:7" x14ac:dyDescent="0.25">
      <c r="A51" s="1" t="s">
        <v>189</v>
      </c>
      <c r="B51" s="1" t="s">
        <v>31</v>
      </c>
      <c r="C51" s="1">
        <v>0.99927257845670703</v>
      </c>
      <c r="D51" s="1">
        <v>0.40320539856600501</v>
      </c>
      <c r="E51" s="1">
        <v>0.94990268586998805</v>
      </c>
      <c r="F51" s="1">
        <v>0.70158917950549904</v>
      </c>
      <c r="G51" s="1">
        <v>0.574518366851553</v>
      </c>
    </row>
    <row r="52" spans="1:7" x14ac:dyDescent="0.25">
      <c r="B52" s="1" t="s">
        <v>32</v>
      </c>
      <c r="C52" s="1">
        <v>0.92328034150075</v>
      </c>
      <c r="D52" s="1">
        <v>0.80961619569801702</v>
      </c>
      <c r="E52" s="1">
        <v>0.97837856965922299</v>
      </c>
      <c r="F52" s="1">
        <v>0.90172558857830398</v>
      </c>
      <c r="G52" s="1">
        <v>0.86270256609686802</v>
      </c>
    </row>
    <row r="53" spans="1:7" x14ac:dyDescent="0.25">
      <c r="B53" s="1" t="s">
        <v>33</v>
      </c>
      <c r="C53" s="1">
        <v>0.99433990758796198</v>
      </c>
      <c r="D53" s="1">
        <v>0.85073808519611904</v>
      </c>
      <c r="E53" s="1">
        <v>0.98706960614317496</v>
      </c>
      <c r="F53" s="1">
        <v>0.92514693196765196</v>
      </c>
      <c r="G53" s="1">
        <v>0.91693245853733896</v>
      </c>
    </row>
    <row r="54" spans="1:7" x14ac:dyDescent="0.25">
      <c r="B54" s="1" t="s">
        <v>34</v>
      </c>
      <c r="C54" s="1">
        <v>0.94792961680431298</v>
      </c>
      <c r="D54" s="1">
        <v>0.88954027836355898</v>
      </c>
      <c r="E54" s="1">
        <v>0.98662726918857702</v>
      </c>
      <c r="F54" s="1">
        <v>0.94252971890983905</v>
      </c>
      <c r="G54" s="1">
        <v>0.91777993435237804</v>
      </c>
    </row>
    <row r="55" spans="1:7" x14ac:dyDescent="0.25">
      <c r="B55" s="1" t="s">
        <v>35</v>
      </c>
      <c r="C55" s="1">
        <v>0.99714134893293505</v>
      </c>
      <c r="D55" s="1">
        <v>0.94057359763812698</v>
      </c>
      <c r="E55" s="1">
        <v>0.99478750132700999</v>
      </c>
      <c r="F55" s="1">
        <v>0.970163189424749</v>
      </c>
      <c r="G55" s="1">
        <v>0.96798845439174197</v>
      </c>
    </row>
    <row r="56" spans="1:7" x14ac:dyDescent="0.25">
      <c r="A56" s="1" t="s">
        <v>159</v>
      </c>
      <c r="B56" s="1" t="s">
        <v>31</v>
      </c>
      <c r="C56" s="1">
        <v>0.37410906679926997</v>
      </c>
      <c r="D56" s="1">
        <v>0.95191902150991103</v>
      </c>
      <c r="E56" s="1">
        <v>0.86234473972893499</v>
      </c>
      <c r="F56" s="1">
        <v>0.90302996810971403</v>
      </c>
      <c r="G56" s="1">
        <v>0.53712517848643504</v>
      </c>
    </row>
    <row r="57" spans="1:7" x14ac:dyDescent="0.25">
      <c r="B57" s="1" t="s">
        <v>32</v>
      </c>
      <c r="C57" s="1">
        <v>0.76259798432250803</v>
      </c>
      <c r="D57" s="1">
        <v>0.86166174609869195</v>
      </c>
      <c r="E57" s="1">
        <v>0.96588697406136104</v>
      </c>
      <c r="F57" s="1">
        <v>0.91854718948939496</v>
      </c>
      <c r="G57" s="1">
        <v>0.80910891089108905</v>
      </c>
    </row>
    <row r="58" spans="1:7" x14ac:dyDescent="0.25">
      <c r="B58" s="1" t="s">
        <v>33</v>
      </c>
      <c r="C58" s="1">
        <v>0.85630926331145096</v>
      </c>
      <c r="D58" s="1">
        <v>0.99029945170814004</v>
      </c>
      <c r="E58" s="1">
        <v>0.98524363919459201</v>
      </c>
      <c r="F58" s="1">
        <v>0.98754002251661599</v>
      </c>
      <c r="G58" s="1">
        <v>0.91844318404068004</v>
      </c>
    </row>
    <row r="59" spans="1:7" x14ac:dyDescent="0.25">
      <c r="B59" s="1" t="s">
        <v>34</v>
      </c>
      <c r="C59" s="1">
        <v>0.893318147304479</v>
      </c>
      <c r="D59" s="1">
        <v>0.99240826655419601</v>
      </c>
      <c r="E59" s="1">
        <v>0.98941930004600298</v>
      </c>
      <c r="F59" s="1">
        <v>0.99077690830800003</v>
      </c>
      <c r="G59" s="1">
        <v>0.94025974025974002</v>
      </c>
    </row>
    <row r="60" spans="1:7" x14ac:dyDescent="0.25">
      <c r="B60" s="1" t="s">
        <v>35</v>
      </c>
      <c r="C60" s="1">
        <v>0.90635838150289005</v>
      </c>
      <c r="D60" s="1">
        <v>0.99198650358498497</v>
      </c>
      <c r="E60" s="1">
        <v>0.990728617431614</v>
      </c>
      <c r="F60" s="1">
        <v>0.99129995760213396</v>
      </c>
      <c r="G60" s="1">
        <v>0.94724124043495705</v>
      </c>
    </row>
    <row r="61" spans="1:7" x14ac:dyDescent="0.25">
      <c r="A61" s="1" t="s">
        <v>36</v>
      </c>
      <c r="C61" s="1">
        <v>0.97796610169491505</v>
      </c>
      <c r="D61" s="1">
        <v>0.98129251700680198</v>
      </c>
      <c r="E61" s="1">
        <v>0.99660297239914997</v>
      </c>
      <c r="F61" s="1">
        <v>0.98964270747669103</v>
      </c>
      <c r="G61" s="1">
        <v>0.97962648556875997</v>
      </c>
    </row>
    <row r="69" spans="9:10" x14ac:dyDescent="0.25">
      <c r="J69" s="14"/>
    </row>
    <row r="70" spans="9:10" x14ac:dyDescent="0.25">
      <c r="J70" s="14"/>
    </row>
    <row r="74" spans="9:10" x14ac:dyDescent="0.25">
      <c r="I74" s="1" t="s">
        <v>192</v>
      </c>
      <c r="J74" s="1" t="s">
        <v>198</v>
      </c>
    </row>
    <row r="87" spans="10:10" x14ac:dyDescent="0.25">
      <c r="J87" s="14"/>
    </row>
    <row r="88" spans="10:10" x14ac:dyDescent="0.25">
      <c r="J88" s="14"/>
    </row>
    <row r="89" spans="10:10" x14ac:dyDescent="0.25">
      <c r="J89" s="14"/>
    </row>
    <row r="90" spans="10:10" x14ac:dyDescent="0.25">
      <c r="J90" s="14"/>
    </row>
    <row r="91" spans="10:10" x14ac:dyDescent="0.25">
      <c r="J91" s="14"/>
    </row>
    <row r="92" spans="10:10" x14ac:dyDescent="0.25">
      <c r="J92" s="14"/>
    </row>
    <row r="93" spans="10:10" x14ac:dyDescent="0.25">
      <c r="J93" s="14"/>
    </row>
    <row r="94" spans="10:10" x14ac:dyDescent="0.25">
      <c r="J94" s="14"/>
    </row>
    <row r="95" spans="10:10" x14ac:dyDescent="0.25">
      <c r="J95" s="14"/>
    </row>
    <row r="96" spans="10:10" x14ac:dyDescent="0.25">
      <c r="J96" s="14"/>
    </row>
    <row r="97" spans="9:10" x14ac:dyDescent="0.25">
      <c r="J97" s="14"/>
    </row>
    <row r="98" spans="9:10" x14ac:dyDescent="0.25">
      <c r="J98" s="14"/>
    </row>
    <row r="99" spans="9:10" x14ac:dyDescent="0.25">
      <c r="I99" s="1" t="s">
        <v>195</v>
      </c>
      <c r="J99" s="14">
        <v>3.6884418110819299E-7</v>
      </c>
    </row>
    <row r="100" spans="9:10" x14ac:dyDescent="0.25">
      <c r="I100" s="1" t="s">
        <v>194</v>
      </c>
      <c r="J100" s="1" t="s">
        <v>196</v>
      </c>
    </row>
    <row r="101" spans="9:10" x14ac:dyDescent="0.25">
      <c r="I101" s="1" t="s">
        <v>191</v>
      </c>
      <c r="J101" s="1" t="s">
        <v>197</v>
      </c>
    </row>
    <row r="102" spans="9:10" x14ac:dyDescent="0.25">
      <c r="I102" s="1" t="s">
        <v>193</v>
      </c>
      <c r="J102" s="1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862D-B498-4206-BF5A-9212E8E688F3}">
  <dimension ref="A1:AMJ41"/>
  <sheetViews>
    <sheetView zoomScale="85" zoomScaleNormal="85" workbookViewId="0">
      <selection activeCell="C23" sqref="C23:E23"/>
    </sheetView>
  </sheetViews>
  <sheetFormatPr defaultColWidth="9.140625" defaultRowHeight="15" x14ac:dyDescent="0.25"/>
  <cols>
    <col min="1" max="1" width="34.140625" style="1" bestFit="1" customWidth="1"/>
    <col min="2" max="2" width="12" style="1" customWidth="1"/>
    <col min="3" max="3" width="16.42578125" style="1" bestFit="1" customWidth="1"/>
    <col min="4" max="4" width="13.5703125" style="1" customWidth="1"/>
    <col min="5" max="5" width="13.42578125" style="1" customWidth="1"/>
    <col min="6" max="6" width="13.7109375" style="1" customWidth="1"/>
    <col min="7" max="7" width="18.140625" style="1" customWidth="1"/>
    <col min="8" max="8" width="16.42578125" style="1" bestFit="1" customWidth="1"/>
    <col min="9" max="9" width="16.5703125" style="1" customWidth="1"/>
    <col min="10" max="10" width="15" style="1" customWidth="1"/>
    <col min="11" max="11" width="16" style="1" customWidth="1"/>
    <col min="12" max="12" width="14.5703125" style="1" customWidth="1"/>
    <col min="13" max="13" width="14.42578125" style="1" customWidth="1"/>
    <col min="14" max="14" width="12" style="1" customWidth="1"/>
    <col min="15" max="15" width="15.42578125" style="1" customWidth="1"/>
    <col min="16" max="1024" width="9.140625" style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1" t="s">
        <v>11</v>
      </c>
      <c r="B2" s="1">
        <v>3.5096080000948798E-2</v>
      </c>
      <c r="C2" s="1">
        <v>1.0151990001395401E-2</v>
      </c>
      <c r="D2" s="1">
        <v>5.4013599998142996E-3</v>
      </c>
      <c r="E2" s="1">
        <v>51.163988260000401</v>
      </c>
      <c r="F2" s="1">
        <v>0.687537009999869</v>
      </c>
      <c r="G2" s="1">
        <v>3.7976099989464199E-3</v>
      </c>
      <c r="H2" s="1">
        <v>12.7936176299994</v>
      </c>
      <c r="I2" s="1">
        <v>0.19114169000058601</v>
      </c>
      <c r="J2" s="1">
        <v>317.82398973999898</v>
      </c>
      <c r="K2" s="1">
        <v>0.56958471999969296</v>
      </c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5">
      <c r="A3" s="1" t="s">
        <v>46</v>
      </c>
      <c r="E3" s="1">
        <v>2197.2184115</v>
      </c>
      <c r="G3" s="1">
        <v>21.734738200000699</v>
      </c>
      <c r="I3" s="1">
        <v>561.53132310000001</v>
      </c>
      <c r="K3" s="1">
        <v>4757.2766709999996</v>
      </c>
    </row>
    <row r="4" spans="1:31" x14ac:dyDescent="0.25">
      <c r="B4" s="1">
        <f>SUM(B2,B3)</f>
        <v>3.5096080000948798E-2</v>
      </c>
      <c r="C4" s="1">
        <f t="shared" ref="C4:K4" si="0">SUM(C2,C3)</f>
        <v>1.0151990001395401E-2</v>
      </c>
      <c r="D4" s="1">
        <f t="shared" si="0"/>
        <v>5.4013599998142996E-3</v>
      </c>
      <c r="E4" s="1">
        <f t="shared" si="0"/>
        <v>2248.3823997600002</v>
      </c>
      <c r="F4" s="1">
        <f t="shared" si="0"/>
        <v>0.687537009999869</v>
      </c>
      <c r="G4" s="1">
        <f t="shared" si="0"/>
        <v>21.738535809999647</v>
      </c>
      <c r="H4" s="1">
        <f t="shared" si="0"/>
        <v>12.7936176299994</v>
      </c>
      <c r="I4" s="1">
        <f t="shared" si="0"/>
        <v>561.72246479000057</v>
      </c>
      <c r="J4" s="1">
        <f t="shared" si="0"/>
        <v>317.82398973999898</v>
      </c>
      <c r="K4" s="1">
        <f t="shared" si="0"/>
        <v>4757.8462557199991</v>
      </c>
    </row>
    <row r="6" spans="1:31" x14ac:dyDescent="0.25">
      <c r="A6" s="2" t="s">
        <v>12</v>
      </c>
      <c r="B6" s="5" t="s">
        <v>13</v>
      </c>
      <c r="C6" s="5" t="s">
        <v>14</v>
      </c>
      <c r="D6" s="5" t="s">
        <v>49</v>
      </c>
      <c r="E6" s="5" t="s">
        <v>48</v>
      </c>
      <c r="F6" s="5" t="s">
        <v>50</v>
      </c>
      <c r="G6" s="5" t="s">
        <v>52</v>
      </c>
      <c r="H6" s="5" t="s">
        <v>51</v>
      </c>
    </row>
    <row r="7" spans="1:31" x14ac:dyDescent="0.25">
      <c r="B7" s="1">
        <v>3604.29898950199</v>
      </c>
      <c r="C7" s="1">
        <v>242.10266273900001</v>
      </c>
      <c r="D7" s="1">
        <v>689</v>
      </c>
      <c r="E7" s="1">
        <v>651</v>
      </c>
      <c r="F7" s="1">
        <v>24</v>
      </c>
      <c r="G7" s="1">
        <v>5</v>
      </c>
      <c r="H7" s="1">
        <v>9</v>
      </c>
    </row>
    <row r="8" spans="1:31" x14ac:dyDescent="0.25">
      <c r="A8" s="2" t="s">
        <v>15</v>
      </c>
      <c r="B8" s="2"/>
      <c r="C8" s="2" t="s">
        <v>105</v>
      </c>
      <c r="D8" s="2" t="s">
        <v>106</v>
      </c>
      <c r="E8" s="2" t="s">
        <v>107</v>
      </c>
    </row>
    <row r="9" spans="1:31" x14ac:dyDescent="0.25">
      <c r="A9" s="1" t="s">
        <v>16</v>
      </c>
      <c r="B9" s="1">
        <v>0.62817820000054703</v>
      </c>
    </row>
    <row r="10" spans="1:31" x14ac:dyDescent="0.25">
      <c r="A10" s="1" t="s">
        <v>88</v>
      </c>
      <c r="B10" s="1">
        <v>59.925451099988997</v>
      </c>
    </row>
    <row r="11" spans="1:31" x14ac:dyDescent="0.25">
      <c r="A11" s="1" t="s">
        <v>17</v>
      </c>
      <c r="B11" s="1">
        <v>109.45438140002</v>
      </c>
    </row>
    <row r="12" spans="1:31" x14ac:dyDescent="0.25">
      <c r="A12" s="1" t="s">
        <v>18</v>
      </c>
      <c r="B12" s="1">
        <v>97.572505699936301</v>
      </c>
    </row>
    <row r="13" spans="1:31" x14ac:dyDescent="0.25">
      <c r="A13" s="1" t="s">
        <v>19</v>
      </c>
      <c r="B13" s="1">
        <v>99.649926899932296</v>
      </c>
    </row>
    <row r="14" spans="1:31" x14ac:dyDescent="0.25">
      <c r="A14" s="1" t="s">
        <v>20</v>
      </c>
      <c r="B14" s="1">
        <v>101.74676769995099</v>
      </c>
    </row>
    <row r="15" spans="1:31" x14ac:dyDescent="0.25">
      <c r="A15" s="1" t="s">
        <v>21</v>
      </c>
      <c r="B15" s="1">
        <v>94.804999999934793</v>
      </c>
    </row>
    <row r="16" spans="1:31" x14ac:dyDescent="0.25">
      <c r="A16" s="1" t="s">
        <v>89</v>
      </c>
      <c r="B16" s="1">
        <v>49.078294200000499</v>
      </c>
      <c r="C16" s="1">
        <v>1.01550454461686E-2</v>
      </c>
      <c r="D16" s="1">
        <v>6.5005021412550698E-2</v>
      </c>
      <c r="E16" s="1">
        <v>6.9764568836470101E-2</v>
      </c>
    </row>
    <row r="17" spans="1:7" x14ac:dyDescent="0.25">
      <c r="A17" s="1" t="s">
        <v>90</v>
      </c>
      <c r="B17" s="1">
        <v>45.1717142999996</v>
      </c>
      <c r="C17" s="1">
        <v>6.56042268002653E-2</v>
      </c>
      <c r="D17" s="1">
        <v>9.8819531309793596E-2</v>
      </c>
      <c r="E17" s="1">
        <v>9.0452287655047398E-2</v>
      </c>
    </row>
    <row r="18" spans="1:7" x14ac:dyDescent="0.25">
      <c r="A18" s="1" t="s">
        <v>91</v>
      </c>
      <c r="B18" s="1">
        <v>0</v>
      </c>
    </row>
    <row r="19" spans="1:7" x14ac:dyDescent="0.25">
      <c r="A19" s="1" t="s">
        <v>92</v>
      </c>
      <c r="B19" s="1">
        <v>47.607339199999799</v>
      </c>
      <c r="C19" s="1">
        <v>6.0351974348119702E-3</v>
      </c>
      <c r="D19" s="1">
        <v>4.7507765372252903E-2</v>
      </c>
      <c r="E19" s="1">
        <v>5.40321223004539E-2</v>
      </c>
    </row>
    <row r="20" spans="1:7" x14ac:dyDescent="0.25">
      <c r="A20" s="1" t="s">
        <v>93</v>
      </c>
      <c r="B20" s="1">
        <v>66.226924899999105</v>
      </c>
      <c r="C20" s="1">
        <v>0</v>
      </c>
      <c r="D20" s="1">
        <v>2.4708084828783301E-2</v>
      </c>
      <c r="E20" s="1">
        <v>2.1649106004857199E-2</v>
      </c>
    </row>
    <row r="21" spans="1:7" x14ac:dyDescent="0.25">
      <c r="A21" s="1" t="s">
        <v>94</v>
      </c>
      <c r="B21" s="1">
        <v>47.556696900000098</v>
      </c>
      <c r="C21" s="1">
        <v>0.40607884809258399</v>
      </c>
      <c r="D21" s="1">
        <v>0.104244174636583</v>
      </c>
      <c r="E21" s="1">
        <v>0.102618254087397</v>
      </c>
    </row>
    <row r="22" spans="1:7" x14ac:dyDescent="0.25">
      <c r="A22" s="1" t="s">
        <v>23</v>
      </c>
      <c r="B22" s="1">
        <v>1.0083341999997999</v>
      </c>
    </row>
    <row r="23" spans="1:7" x14ac:dyDescent="0.25">
      <c r="C23" s="1">
        <f>SUM(C10:C21)</f>
        <v>0.48787331777382986</v>
      </c>
      <c r="D23" s="1">
        <f>SUM(D10:D22)</f>
        <v>0.34028457755996355</v>
      </c>
      <c r="E23" s="1">
        <f>SUM(E10:E22)</f>
        <v>0.33851633888422561</v>
      </c>
    </row>
    <row r="25" spans="1:7" x14ac:dyDescent="0.25">
      <c r="A25" s="2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29</v>
      </c>
    </row>
    <row r="26" spans="1:7" x14ac:dyDescent="0.25">
      <c r="A26" s="1" t="s">
        <v>30</v>
      </c>
      <c r="B26" s="1" t="s">
        <v>31</v>
      </c>
      <c r="C26" s="1">
        <v>0.62954213728212405</v>
      </c>
      <c r="D26" s="1">
        <v>0.51225695299040097</v>
      </c>
      <c r="E26" s="1">
        <v>0.59413103971667003</v>
      </c>
      <c r="F26" s="1">
        <v>0.596474560283907</v>
      </c>
      <c r="G26" s="1">
        <v>0.56421461472804002</v>
      </c>
    </row>
    <row r="27" spans="1:7" x14ac:dyDescent="0.25">
      <c r="B27" s="1" t="s">
        <v>32</v>
      </c>
      <c r="C27" s="1">
        <v>0.80302722453577302</v>
      </c>
      <c r="D27" s="1">
        <v>0.82079744031503798</v>
      </c>
      <c r="E27" s="1">
        <v>0.80440172021249601</v>
      </c>
      <c r="F27" s="1">
        <v>0.80393241778957703</v>
      </c>
      <c r="G27" s="1">
        <v>0.81179005971102602</v>
      </c>
    </row>
    <row r="28" spans="1:7" x14ac:dyDescent="0.25">
      <c r="B28" s="1" t="s">
        <v>33</v>
      </c>
      <c r="C28" s="1">
        <v>0.69339848006203098</v>
      </c>
      <c r="D28" s="1">
        <v>0.66298301747477195</v>
      </c>
      <c r="E28" s="1">
        <v>0.67576524158866602</v>
      </c>
      <c r="F28" s="1">
        <v>0.67613111321305597</v>
      </c>
      <c r="G28" s="1">
        <v>0.67742124497057099</v>
      </c>
    </row>
    <row r="29" spans="1:7" x14ac:dyDescent="0.25">
      <c r="B29" s="1" t="s">
        <v>34</v>
      </c>
      <c r="C29" s="1">
        <v>0.79938251591248</v>
      </c>
      <c r="D29" s="1">
        <v>0.80556239232094495</v>
      </c>
      <c r="E29" s="1">
        <v>0.79618011636731501</v>
      </c>
      <c r="F29" s="1">
        <v>0.79591156306133104</v>
      </c>
      <c r="G29" s="1">
        <v>0.80243792711792405</v>
      </c>
    </row>
    <row r="30" spans="1:7" x14ac:dyDescent="0.25">
      <c r="B30" s="1" t="s">
        <v>35</v>
      </c>
      <c r="C30" s="1">
        <v>0.77954213182472698</v>
      </c>
      <c r="D30" s="1">
        <v>0.77464927393551497</v>
      </c>
      <c r="E30" s="1">
        <v>0.77156589931697395</v>
      </c>
      <c r="F30" s="1">
        <v>0.77147764243223804</v>
      </c>
      <c r="G30" s="1">
        <v>0.77706769882504101</v>
      </c>
    </row>
    <row r="31" spans="1:7" x14ac:dyDescent="0.25">
      <c r="A31" s="1" t="s">
        <v>189</v>
      </c>
      <c r="B31" s="1" t="s">
        <v>31</v>
      </c>
      <c r="C31" s="1">
        <v>0.64028948469817204</v>
      </c>
      <c r="D31" s="1">
        <v>0.488992457226957</v>
      </c>
      <c r="E31" s="1">
        <v>0.59389310562934805</v>
      </c>
      <c r="F31" s="1">
        <v>0.59729776978764404</v>
      </c>
      <c r="G31" s="1">
        <v>0.55322461909631804</v>
      </c>
    </row>
    <row r="32" spans="1:7" x14ac:dyDescent="0.25">
      <c r="B32" s="1" t="s">
        <v>32</v>
      </c>
      <c r="C32" s="1">
        <v>0.93073725069341895</v>
      </c>
      <c r="D32" s="1">
        <v>0.93694119089961303</v>
      </c>
      <c r="E32" s="1">
        <v>0.93151802656546401</v>
      </c>
      <c r="F32" s="1">
        <v>0.93134201189335097</v>
      </c>
      <c r="G32" s="1">
        <v>0.93382670683129199</v>
      </c>
    </row>
    <row r="33" spans="1:7" x14ac:dyDescent="0.25">
      <c r="B33" s="1" t="s">
        <v>33</v>
      </c>
      <c r="C33" s="1">
        <v>0.73066522231819397</v>
      </c>
      <c r="D33" s="1">
        <v>0.66704482737474702</v>
      </c>
      <c r="E33" s="1">
        <v>0.70081910183428198</v>
      </c>
      <c r="F33" s="1">
        <v>0.70191528249165702</v>
      </c>
      <c r="G33" s="1">
        <v>0.69664270595231503</v>
      </c>
    </row>
    <row r="34" spans="1:7" x14ac:dyDescent="0.25">
      <c r="B34" s="1" t="s">
        <v>34</v>
      </c>
      <c r="C34" s="1">
        <v>0.88133429056410095</v>
      </c>
      <c r="D34" s="1">
        <v>0.87275403201079205</v>
      </c>
      <c r="E34" s="1">
        <v>0.87377292852624899</v>
      </c>
      <c r="F34" s="1">
        <v>0.87380599791619096</v>
      </c>
      <c r="G34" s="1">
        <v>0.87702007861139997</v>
      </c>
    </row>
    <row r="35" spans="1:7" x14ac:dyDescent="0.25">
      <c r="B35" s="1" t="s">
        <v>35</v>
      </c>
      <c r="C35" s="1">
        <v>0.91808699978203701</v>
      </c>
      <c r="D35" s="1">
        <v>0.91969706261114803</v>
      </c>
      <c r="E35" s="1">
        <v>0.91626818469323201</v>
      </c>
      <c r="F35" s="1">
        <v>0.91615689674670198</v>
      </c>
      <c r="G35" s="1">
        <v>0.91889028759154001</v>
      </c>
    </row>
    <row r="36" spans="1:7" x14ac:dyDescent="0.25">
      <c r="A36" s="1" t="s">
        <v>159</v>
      </c>
      <c r="B36" s="1" t="s">
        <v>31</v>
      </c>
      <c r="C36" s="1">
        <v>0.728042129020124</v>
      </c>
      <c r="D36" s="1">
        <v>0.71214815723309</v>
      </c>
      <c r="E36" s="1">
        <v>0.71438509945292905</v>
      </c>
      <c r="F36" s="1">
        <v>0.71445746853558401</v>
      </c>
      <c r="G36" s="1">
        <v>0.72000744001487904</v>
      </c>
    </row>
    <row r="37" spans="1:7" x14ac:dyDescent="0.25">
      <c r="B37" s="1" t="s">
        <v>32</v>
      </c>
      <c r="C37" s="1">
        <v>0.93110200085663497</v>
      </c>
      <c r="D37" s="1">
        <v>0.93315753970687398</v>
      </c>
      <c r="E37" s="1">
        <v>0.92992442209783999</v>
      </c>
      <c r="F37" s="1">
        <v>0.92981982495920801</v>
      </c>
      <c r="G37" s="1">
        <v>0.93212863705972404</v>
      </c>
    </row>
    <row r="38" spans="1:7" x14ac:dyDescent="0.25">
      <c r="B38" s="1" t="s">
        <v>33</v>
      </c>
      <c r="C38" s="1">
        <v>0.81198603798142299</v>
      </c>
      <c r="D38" s="1">
        <v>0.84166308947077895</v>
      </c>
      <c r="E38" s="1">
        <v>0.81785409353951199</v>
      </c>
      <c r="F38" s="1">
        <v>0.81708382992734496</v>
      </c>
      <c r="G38" s="1">
        <v>0.82655826558265499</v>
      </c>
    </row>
    <row r="39" spans="1:7" x14ac:dyDescent="0.25">
      <c r="B39" s="1" t="s">
        <v>34</v>
      </c>
      <c r="C39" s="1">
        <v>0.90313235560383798</v>
      </c>
      <c r="D39" s="1">
        <v>0.91764273011590103</v>
      </c>
      <c r="E39" s="1">
        <v>0.90677671315181896</v>
      </c>
      <c r="F39" s="1">
        <v>0.90642517806395695</v>
      </c>
      <c r="G39" s="1">
        <v>0.910329723810682</v>
      </c>
    </row>
    <row r="40" spans="1:7" x14ac:dyDescent="0.25">
      <c r="B40" s="1" t="s">
        <v>35</v>
      </c>
      <c r="C40" s="1">
        <v>0.96639686043659501</v>
      </c>
      <c r="D40" s="1">
        <v>0.966456123137303</v>
      </c>
      <c r="E40" s="1">
        <v>0.96537330424058398</v>
      </c>
      <c r="F40" s="1">
        <v>0.96533827311213505</v>
      </c>
      <c r="G40" s="1">
        <v>0.96642649087843002</v>
      </c>
    </row>
    <row r="41" spans="1:7" x14ac:dyDescent="0.25">
      <c r="A41" s="1" t="s">
        <v>36</v>
      </c>
      <c r="C41" s="1">
        <v>0.89066086746405704</v>
      </c>
      <c r="D41" s="1">
        <v>0.90415159134114098</v>
      </c>
      <c r="E41" s="1">
        <v>0.89333712803971699</v>
      </c>
      <c r="F41" s="1">
        <v>0.89298726080506996</v>
      </c>
      <c r="G41" s="1">
        <v>0.89735552782934103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A10A-C089-4825-94B4-93B7DBDF1441}">
  <dimension ref="A1:AMJ63"/>
  <sheetViews>
    <sheetView topLeftCell="A3" zoomScale="80" zoomScaleNormal="80" workbookViewId="0">
      <selection activeCell="A54" sqref="A54"/>
    </sheetView>
  </sheetViews>
  <sheetFormatPr defaultColWidth="9.140625" defaultRowHeight="15" x14ac:dyDescent="0.25"/>
  <cols>
    <col min="1" max="1" width="34.140625" style="1" bestFit="1" customWidth="1"/>
    <col min="2" max="2" width="12" style="1" customWidth="1"/>
    <col min="3" max="3" width="16.42578125" style="1" bestFit="1" customWidth="1"/>
    <col min="4" max="4" width="13.5703125" style="1" customWidth="1"/>
    <col min="5" max="5" width="13.42578125" style="1" customWidth="1"/>
    <col min="6" max="6" width="13.7109375" style="1" customWidth="1"/>
    <col min="7" max="7" width="18.140625" style="1" customWidth="1"/>
    <col min="8" max="8" width="16.42578125" style="1" bestFit="1" customWidth="1"/>
    <col min="9" max="9" width="16.5703125" style="1" customWidth="1"/>
    <col min="10" max="10" width="15" style="1" customWidth="1"/>
    <col min="11" max="11" width="16" style="1" customWidth="1"/>
    <col min="12" max="12" width="14.5703125" style="1" customWidth="1"/>
    <col min="13" max="13" width="14.42578125" style="1" customWidth="1"/>
    <col min="14" max="14" width="12" style="1" customWidth="1"/>
    <col min="15" max="15" width="15.42578125" style="1" customWidth="1"/>
    <col min="16" max="1024" width="9.140625" style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1" t="s">
        <v>11</v>
      </c>
      <c r="B2" s="1">
        <v>1.8491200054995698E-2</v>
      </c>
      <c r="C2" s="1">
        <v>6.5158000215887997E-3</v>
      </c>
      <c r="D2" s="1">
        <v>2.09099997300654E-3</v>
      </c>
      <c r="E2" s="1">
        <v>8.6126950000179896</v>
      </c>
      <c r="F2" s="1">
        <v>0.16364619997329999</v>
      </c>
      <c r="G2" s="1">
        <v>1.61250005476176E-3</v>
      </c>
      <c r="H2" s="1">
        <v>0.87133699993137204</v>
      </c>
      <c r="I2" s="1">
        <v>3.1298900023102698E-2</v>
      </c>
      <c r="J2" s="1">
        <v>20.4063912000274</v>
      </c>
      <c r="K2" s="1">
        <v>5.2808100008405703E-2</v>
      </c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5">
      <c r="A3" s="1" t="s">
        <v>46</v>
      </c>
      <c r="E3" s="1">
        <v>230.75347370002399</v>
      </c>
      <c r="G3" s="1">
        <v>6.48862080008257</v>
      </c>
      <c r="I3" s="1">
        <v>93.304407999967196</v>
      </c>
      <c r="K3" s="1">
        <v>543.20314480003401</v>
      </c>
    </row>
    <row r="4" spans="1:31" x14ac:dyDescent="0.25">
      <c r="B4" s="1">
        <f>SUM(B2,B3)</f>
        <v>1.8491200054995698E-2</v>
      </c>
      <c r="C4" s="1">
        <f t="shared" ref="C4:K4" si="0">SUM(C2,C3)</f>
        <v>6.5158000215887997E-3</v>
      </c>
      <c r="D4" s="1">
        <f t="shared" si="0"/>
        <v>2.09099997300654E-3</v>
      </c>
      <c r="E4" s="1">
        <f t="shared" si="0"/>
        <v>239.36616870004198</v>
      </c>
      <c r="F4" s="1">
        <f t="shared" si="0"/>
        <v>0.16364619997329999</v>
      </c>
      <c r="G4" s="1">
        <f t="shared" si="0"/>
        <v>6.4902333001373318</v>
      </c>
      <c r="H4" s="1">
        <f t="shared" si="0"/>
        <v>0.87133699993137204</v>
      </c>
      <c r="I4" s="1">
        <f t="shared" si="0"/>
        <v>93.335706899990299</v>
      </c>
      <c r="J4" s="1">
        <f t="shared" si="0"/>
        <v>20.4063912000274</v>
      </c>
      <c r="K4" s="1">
        <f t="shared" si="0"/>
        <v>543.25595290004242</v>
      </c>
    </row>
    <row r="6" spans="1:31" x14ac:dyDescent="0.25">
      <c r="A6" s="2" t="s">
        <v>12</v>
      </c>
      <c r="B6" s="5" t="s">
        <v>13</v>
      </c>
      <c r="C6" s="5" t="s">
        <v>14</v>
      </c>
      <c r="D6" s="5" t="s">
        <v>49</v>
      </c>
      <c r="E6" s="5" t="s">
        <v>48</v>
      </c>
      <c r="F6" s="5" t="s">
        <v>50</v>
      </c>
      <c r="G6" s="5" t="s">
        <v>52</v>
      </c>
      <c r="H6" s="5" t="s">
        <v>51</v>
      </c>
    </row>
    <row r="7" spans="1:31" x14ac:dyDescent="0.25">
      <c r="B7" s="1">
        <v>3601.2123416151899</v>
      </c>
      <c r="C7" s="1">
        <v>2.3531598030001901</v>
      </c>
      <c r="D7" s="1">
        <v>145</v>
      </c>
      <c r="E7" s="1">
        <v>142</v>
      </c>
      <c r="F7" s="1">
        <v>0</v>
      </c>
      <c r="G7" s="1">
        <v>1</v>
      </c>
      <c r="H7" s="1">
        <v>2</v>
      </c>
    </row>
    <row r="8" spans="1:31" x14ac:dyDescent="0.25">
      <c r="A8" s="2" t="s">
        <v>15</v>
      </c>
      <c r="B8" s="2"/>
      <c r="C8" s="2" t="s">
        <v>105</v>
      </c>
      <c r="D8" s="2" t="s">
        <v>106</v>
      </c>
      <c r="E8" s="2" t="s">
        <v>107</v>
      </c>
    </row>
    <row r="9" spans="1:31" x14ac:dyDescent="0.25">
      <c r="A9" s="1" t="s">
        <v>16</v>
      </c>
      <c r="B9" s="1">
        <v>0.12740060000214701</v>
      </c>
    </row>
    <row r="10" spans="1:31" x14ac:dyDescent="0.25">
      <c r="A10" s="1" t="s">
        <v>160</v>
      </c>
      <c r="B10" s="1">
        <v>16.888970700092599</v>
      </c>
      <c r="C10" s="1">
        <v>0</v>
      </c>
      <c r="D10" s="1">
        <v>0</v>
      </c>
      <c r="E10" s="1">
        <v>0</v>
      </c>
    </row>
    <row r="11" spans="1:31" x14ac:dyDescent="0.25">
      <c r="A11" s="1" t="s">
        <v>161</v>
      </c>
      <c r="B11" s="1">
        <v>17.963313100044601</v>
      </c>
      <c r="C11" s="1">
        <v>0.02</v>
      </c>
      <c r="D11" s="1">
        <v>0.02</v>
      </c>
      <c r="E11" s="1">
        <v>0</v>
      </c>
    </row>
    <row r="12" spans="1:31" x14ac:dyDescent="0.25">
      <c r="A12" s="1" t="s">
        <v>162</v>
      </c>
      <c r="B12" s="1">
        <v>18.5130779999308</v>
      </c>
      <c r="C12" s="1">
        <v>0</v>
      </c>
      <c r="D12" s="1">
        <v>0</v>
      </c>
      <c r="E12" s="1">
        <v>0</v>
      </c>
    </row>
    <row r="13" spans="1:31" x14ac:dyDescent="0.25">
      <c r="A13" s="1" t="s">
        <v>163</v>
      </c>
      <c r="B13" s="1">
        <v>17.920474799931899</v>
      </c>
      <c r="C13" s="1">
        <v>0.02</v>
      </c>
      <c r="D13" s="1">
        <v>0.01</v>
      </c>
      <c r="E13" s="1">
        <v>0</v>
      </c>
    </row>
    <row r="14" spans="1:31" x14ac:dyDescent="0.25">
      <c r="A14" s="1" t="s">
        <v>164</v>
      </c>
      <c r="B14" s="1">
        <v>17.491364500019699</v>
      </c>
    </row>
    <row r="15" spans="1:31" x14ac:dyDescent="0.25">
      <c r="A15" s="1" t="s">
        <v>165</v>
      </c>
      <c r="B15" s="1">
        <v>113.837442499934</v>
      </c>
    </row>
    <row r="16" spans="1:31" x14ac:dyDescent="0.25">
      <c r="A16" s="1" t="s">
        <v>166</v>
      </c>
      <c r="B16" s="1">
        <v>112.576187200029</v>
      </c>
    </row>
    <row r="17" spans="1:2" x14ac:dyDescent="0.25">
      <c r="A17" s="1" t="s">
        <v>167</v>
      </c>
      <c r="B17" s="1">
        <v>113.9104545</v>
      </c>
    </row>
    <row r="18" spans="1:2" x14ac:dyDescent="0.25">
      <c r="A18" s="1" t="s">
        <v>168</v>
      </c>
      <c r="B18" s="1">
        <v>111.74753779999401</v>
      </c>
    </row>
    <row r="19" spans="1:2" x14ac:dyDescent="0.25">
      <c r="A19" s="1" t="s">
        <v>169</v>
      </c>
      <c r="B19" s="1">
        <v>111.405563700012</v>
      </c>
    </row>
    <row r="20" spans="1:2" x14ac:dyDescent="0.25">
      <c r="A20" s="1" t="s">
        <v>170</v>
      </c>
      <c r="B20" s="1">
        <v>112.062300499994</v>
      </c>
    </row>
    <row r="21" spans="1:2" x14ac:dyDescent="0.25">
      <c r="A21" s="1" t="s">
        <v>171</v>
      </c>
      <c r="B21" s="1">
        <v>113.930546399904</v>
      </c>
    </row>
    <row r="22" spans="1:2" x14ac:dyDescent="0.25">
      <c r="A22" s="1" t="s">
        <v>172</v>
      </c>
      <c r="B22" s="1">
        <v>115.315736999968</v>
      </c>
    </row>
    <row r="23" spans="1:2" x14ac:dyDescent="0.25">
      <c r="A23" s="1" t="s">
        <v>173</v>
      </c>
      <c r="B23" s="1">
        <v>111.631388999987</v>
      </c>
    </row>
    <row r="24" spans="1:2" x14ac:dyDescent="0.25">
      <c r="A24" s="1" t="s">
        <v>174</v>
      </c>
      <c r="B24" s="1">
        <v>112.118010399979</v>
      </c>
    </row>
    <row r="25" spans="1:2" x14ac:dyDescent="0.25">
      <c r="A25" s="1" t="s">
        <v>175</v>
      </c>
      <c r="B25" s="1">
        <v>121.136770899989</v>
      </c>
    </row>
    <row r="26" spans="1:2" x14ac:dyDescent="0.25">
      <c r="A26" s="1" t="s">
        <v>176</v>
      </c>
      <c r="B26" s="1">
        <v>123.336492300033</v>
      </c>
    </row>
    <row r="27" spans="1:2" x14ac:dyDescent="0.25">
      <c r="A27" s="1" t="s">
        <v>177</v>
      </c>
      <c r="B27" s="1">
        <v>124.61825779999999</v>
      </c>
    </row>
    <row r="28" spans="1:2" x14ac:dyDescent="0.25">
      <c r="A28" s="1" t="s">
        <v>178</v>
      </c>
      <c r="B28" s="1">
        <v>128.887155200005</v>
      </c>
    </row>
    <row r="29" spans="1:2" x14ac:dyDescent="0.25">
      <c r="A29" s="1" t="s">
        <v>179</v>
      </c>
      <c r="B29" s="1">
        <v>126.364688800065</v>
      </c>
    </row>
    <row r="30" spans="1:2" x14ac:dyDescent="0.25">
      <c r="A30" s="1" t="s">
        <v>180</v>
      </c>
      <c r="B30" s="1">
        <v>123.232457200065</v>
      </c>
    </row>
    <row r="31" spans="1:2" x14ac:dyDescent="0.25">
      <c r="A31" s="1" t="s">
        <v>181</v>
      </c>
      <c r="B31" s="1">
        <v>126.06607629999</v>
      </c>
    </row>
    <row r="32" spans="1:2" x14ac:dyDescent="0.25">
      <c r="A32" s="1" t="s">
        <v>182</v>
      </c>
      <c r="B32" s="1">
        <v>127.82604319998001</v>
      </c>
    </row>
    <row r="33" spans="1:7" x14ac:dyDescent="0.25">
      <c r="A33" s="1" t="s">
        <v>183</v>
      </c>
      <c r="B33" s="1">
        <v>124.77654879994201</v>
      </c>
    </row>
    <row r="34" spans="1:7" x14ac:dyDescent="0.25">
      <c r="A34" s="1" t="s">
        <v>184</v>
      </c>
      <c r="B34" s="1">
        <v>125.42302470002301</v>
      </c>
    </row>
    <row r="35" spans="1:7" x14ac:dyDescent="0.25">
      <c r="A35" s="1" t="s">
        <v>95</v>
      </c>
      <c r="B35" s="1">
        <v>1426.6022946999799</v>
      </c>
      <c r="C35" s="1">
        <v>0.01</v>
      </c>
      <c r="D35" s="1">
        <v>0.01</v>
      </c>
      <c r="E35" s="1">
        <v>0</v>
      </c>
    </row>
    <row r="36" spans="1:7" x14ac:dyDescent="0.25">
      <c r="A36" s="1" t="s">
        <v>96</v>
      </c>
      <c r="B36" s="1">
        <v>1433.52352830005</v>
      </c>
      <c r="C36" s="1">
        <v>0</v>
      </c>
      <c r="D36" s="1">
        <v>0</v>
      </c>
      <c r="E36" s="1">
        <v>0</v>
      </c>
    </row>
    <row r="37" spans="1:7" x14ac:dyDescent="0.25">
      <c r="A37" s="1" t="s">
        <v>97</v>
      </c>
      <c r="B37" s="1">
        <v>1322.5127742</v>
      </c>
      <c r="C37" s="1">
        <v>0.38</v>
      </c>
      <c r="D37" s="1">
        <v>0.35</v>
      </c>
      <c r="E37" s="1">
        <v>0.38</v>
      </c>
    </row>
    <row r="38" spans="1:7" x14ac:dyDescent="0.25">
      <c r="A38" s="1" t="s">
        <v>98</v>
      </c>
      <c r="B38" s="1">
        <v>1325.41607599996</v>
      </c>
      <c r="C38" s="1">
        <v>0</v>
      </c>
      <c r="D38" s="1">
        <v>0.02</v>
      </c>
      <c r="E38" s="1">
        <v>0.01</v>
      </c>
    </row>
    <row r="39" spans="1:7" x14ac:dyDescent="0.25">
      <c r="A39" s="1" t="s">
        <v>99</v>
      </c>
      <c r="B39" s="1">
        <v>1325.5374518000101</v>
      </c>
      <c r="C39" s="1">
        <v>0</v>
      </c>
      <c r="D39" s="1">
        <v>0.05</v>
      </c>
      <c r="E39" s="1">
        <v>0.01</v>
      </c>
    </row>
    <row r="40" spans="1:7" x14ac:dyDescent="0.25">
      <c r="A40" s="1" t="s">
        <v>100</v>
      </c>
      <c r="B40" s="1">
        <v>1361.8389098999901</v>
      </c>
      <c r="C40" s="1">
        <v>0</v>
      </c>
      <c r="D40" s="1">
        <v>0.01</v>
      </c>
      <c r="E40" s="1">
        <v>0.01</v>
      </c>
    </row>
    <row r="41" spans="1:7" x14ac:dyDescent="0.25">
      <c r="A41" s="1" t="s">
        <v>101</v>
      </c>
      <c r="B41" s="1">
        <v>1602.8467805999601</v>
      </c>
      <c r="C41" s="1">
        <v>0</v>
      </c>
      <c r="D41" s="1">
        <v>0</v>
      </c>
      <c r="E41" s="1">
        <v>0</v>
      </c>
    </row>
    <row r="42" spans="1:7" x14ac:dyDescent="0.25">
      <c r="A42" s="1" t="s">
        <v>102</v>
      </c>
      <c r="B42" s="1">
        <v>1447.0536656000099</v>
      </c>
      <c r="C42" s="1">
        <v>0.01</v>
      </c>
      <c r="D42" s="1">
        <v>0.08</v>
      </c>
      <c r="E42" s="1">
        <v>0</v>
      </c>
    </row>
    <row r="43" spans="1:7" x14ac:dyDescent="0.25">
      <c r="A43" s="1" t="s">
        <v>103</v>
      </c>
      <c r="B43" s="1">
        <v>62.077413700055303</v>
      </c>
      <c r="C43" s="1">
        <v>0</v>
      </c>
      <c r="D43" s="1">
        <v>0.01</v>
      </c>
      <c r="E43" s="1">
        <v>0</v>
      </c>
    </row>
    <row r="44" spans="1:7" x14ac:dyDescent="0.25">
      <c r="A44" s="1" t="s">
        <v>104</v>
      </c>
      <c r="B44" s="1">
        <v>62.442011399951298</v>
      </c>
      <c r="C44" s="1">
        <v>0</v>
      </c>
      <c r="D44" s="1">
        <v>0</v>
      </c>
      <c r="E44" s="1">
        <v>0</v>
      </c>
    </row>
    <row r="45" spans="1:7" x14ac:dyDescent="0.25">
      <c r="A45" s="1" t="s">
        <v>23</v>
      </c>
      <c r="B45" s="1">
        <v>3.3018957999884102</v>
      </c>
    </row>
    <row r="46" spans="1:7" x14ac:dyDescent="0.25">
      <c r="C46" s="1">
        <f>SUM(C10:C44)</f>
        <v>0.44</v>
      </c>
      <c r="D46" s="1">
        <f>SUM(D10:D44)</f>
        <v>0.55999999999999994</v>
      </c>
      <c r="E46" s="1">
        <f>SUM(E10:E44)</f>
        <v>0.41000000000000003</v>
      </c>
    </row>
    <row r="47" spans="1:7" x14ac:dyDescent="0.25">
      <c r="A47" s="2" t="s">
        <v>24</v>
      </c>
      <c r="C47" s="2" t="s">
        <v>25</v>
      </c>
      <c r="D47" s="2" t="s">
        <v>26</v>
      </c>
      <c r="E47" s="2" t="s">
        <v>27</v>
      </c>
      <c r="F47" s="2" t="s">
        <v>28</v>
      </c>
      <c r="G47" s="2" t="s">
        <v>29</v>
      </c>
    </row>
    <row r="48" spans="1:7" x14ac:dyDescent="0.25">
      <c r="A48" s="1" t="s">
        <v>30</v>
      </c>
      <c r="B48" s="1" t="s">
        <v>31</v>
      </c>
      <c r="C48" s="1">
        <v>0.54003083727024603</v>
      </c>
      <c r="D48" s="1">
        <v>0.99992175273865402</v>
      </c>
      <c r="E48" s="1">
        <v>0.55405571487095395</v>
      </c>
      <c r="F48" s="1">
        <v>0.53201160723776997</v>
      </c>
      <c r="G48" s="1">
        <v>0.70130521158068604</v>
      </c>
    </row>
    <row r="49" spans="1:7" x14ac:dyDescent="0.25">
      <c r="B49" s="1" t="s">
        <v>32</v>
      </c>
      <c r="C49" s="1">
        <v>0.94918003023832698</v>
      </c>
      <c r="D49" s="1">
        <v>0.95447965571204996</v>
      </c>
      <c r="E49" s="1">
        <v>0.94940598115526398</v>
      </c>
      <c r="F49" s="1">
        <v>0.94915513310108002</v>
      </c>
      <c r="G49" s="1">
        <v>0.95181621376560499</v>
      </c>
    </row>
    <row r="50" spans="1:7" x14ac:dyDescent="0.25">
      <c r="B50" s="1" t="s">
        <v>33</v>
      </c>
      <c r="C50" s="1">
        <v>0.94112956411406201</v>
      </c>
      <c r="D50" s="1">
        <v>0.94962832550860699</v>
      </c>
      <c r="E50" s="1">
        <v>0.942451863990167</v>
      </c>
      <c r="F50" s="1">
        <v>0.94209705183426895</v>
      </c>
      <c r="G50" s="1">
        <v>0.94527876497885099</v>
      </c>
    </row>
    <row r="51" spans="1:7" x14ac:dyDescent="0.25">
      <c r="B51" s="1" t="s">
        <v>34</v>
      </c>
      <c r="C51" s="1">
        <v>0.94741969279913596</v>
      </c>
      <c r="D51" s="1">
        <v>0.95528169014084496</v>
      </c>
      <c r="E51" s="1">
        <v>0.94882220401474804</v>
      </c>
      <c r="F51" s="1">
        <v>0.94850283991135098</v>
      </c>
      <c r="G51" s="1">
        <v>0.951326665540981</v>
      </c>
    </row>
    <row r="52" spans="1:7" x14ac:dyDescent="0.25">
      <c r="B52" s="1" t="s">
        <v>35</v>
      </c>
      <c r="C52" s="1">
        <v>0.94784649318874303</v>
      </c>
      <c r="D52" s="1">
        <v>0.95577073552425595</v>
      </c>
      <c r="E52" s="1">
        <v>0.94930356411306804</v>
      </c>
      <c r="F52" s="1">
        <v>0.94898382004071802</v>
      </c>
      <c r="G52" s="1">
        <v>0.95178727039578004</v>
      </c>
    </row>
    <row r="53" spans="1:7" x14ac:dyDescent="0.25">
      <c r="A53" s="1" t="s">
        <v>200</v>
      </c>
      <c r="B53" s="1" t="s">
        <v>31</v>
      </c>
      <c r="C53" s="1">
        <v>1</v>
      </c>
      <c r="D53" s="1">
        <v>0.99859849980260496</v>
      </c>
      <c r="E53" s="1">
        <v>0.99926630153973295</v>
      </c>
      <c r="F53" s="1">
        <v>0.99929924990130203</v>
      </c>
      <c r="G53" s="1">
        <v>0.99929872444192303</v>
      </c>
    </row>
    <row r="54" spans="1:7" x14ac:dyDescent="0.25">
      <c r="B54" s="1" t="s">
        <v>32</v>
      </c>
      <c r="C54" s="1">
        <v>0.91254368530312802</v>
      </c>
      <c r="D54" s="1">
        <v>0.95079744816586897</v>
      </c>
      <c r="E54" s="1">
        <v>0.92727272727272703</v>
      </c>
      <c r="F54" s="1">
        <v>0.92638500195600404</v>
      </c>
      <c r="G54" s="1">
        <v>0.931264797272645</v>
      </c>
    </row>
    <row r="55" spans="1:7" x14ac:dyDescent="0.25">
      <c r="B55" s="1" t="s">
        <v>33</v>
      </c>
      <c r="C55" s="1">
        <v>0.99992107340173597</v>
      </c>
      <c r="D55" s="1">
        <v>1</v>
      </c>
      <c r="E55" s="1">
        <v>0.99995866487547702</v>
      </c>
      <c r="F55" s="1">
        <v>0.99995662546085395</v>
      </c>
      <c r="G55" s="1">
        <v>0.99996052891257103</v>
      </c>
    </row>
    <row r="56" spans="1:7" x14ac:dyDescent="0.25">
      <c r="B56" s="1" t="s">
        <v>34</v>
      </c>
      <c r="C56" s="1">
        <v>0.99010462717159298</v>
      </c>
      <c r="D56" s="1">
        <v>0.98825503355704603</v>
      </c>
      <c r="E56" s="1">
        <v>0.98866384209982405</v>
      </c>
      <c r="F56" s="1">
        <v>0.98868401211575996</v>
      </c>
      <c r="G56" s="1">
        <v>0.98914930309511995</v>
      </c>
    </row>
    <row r="57" spans="1:7" x14ac:dyDescent="0.25">
      <c r="B57" s="1" t="s">
        <v>35</v>
      </c>
      <c r="C57" s="1">
        <v>0.99992107340173597</v>
      </c>
      <c r="D57" s="1">
        <v>1</v>
      </c>
      <c r="E57" s="1">
        <v>0.99995866487547702</v>
      </c>
      <c r="F57" s="1">
        <v>0.99995662546085395</v>
      </c>
      <c r="G57" s="1">
        <v>0.99996052891257103</v>
      </c>
    </row>
    <row r="58" spans="1:7" x14ac:dyDescent="0.25">
      <c r="A58" s="1" t="s">
        <v>159</v>
      </c>
      <c r="B58" s="1" t="s">
        <v>31</v>
      </c>
      <c r="C58" s="1">
        <v>0.66170940170940096</v>
      </c>
      <c r="D58" s="1">
        <v>0.75723787167449097</v>
      </c>
      <c r="E58" s="1">
        <v>0.670217124129455</v>
      </c>
      <c r="F58" s="1">
        <v>0.66591472259562901</v>
      </c>
      <c r="G58" s="1">
        <v>0.70625798212005098</v>
      </c>
    </row>
    <row r="59" spans="1:7" x14ac:dyDescent="0.25">
      <c r="B59" s="1" t="s">
        <v>32</v>
      </c>
      <c r="C59" s="1">
        <v>0.92093287827076198</v>
      </c>
      <c r="D59" s="1">
        <v>0.95011737089201798</v>
      </c>
      <c r="E59" s="1">
        <v>0.93117574764440803</v>
      </c>
      <c r="F59" s="1">
        <v>0.93023925294385901</v>
      </c>
      <c r="G59" s="1">
        <v>0.93529751588677001</v>
      </c>
    </row>
    <row r="60" spans="1:7" x14ac:dyDescent="0.25">
      <c r="B60" s="1" t="s">
        <v>33</v>
      </c>
      <c r="C60" s="1">
        <v>0.95020584199176605</v>
      </c>
      <c r="D60" s="1">
        <v>0.94816118935837201</v>
      </c>
      <c r="E60" s="1">
        <v>0.94684555510036805</v>
      </c>
      <c r="F60" s="1">
        <v>0.94678050869466301</v>
      </c>
      <c r="G60" s="1">
        <v>0.94918241456966601</v>
      </c>
    </row>
    <row r="61" spans="1:7" x14ac:dyDescent="0.25">
      <c r="B61" s="1" t="s">
        <v>34</v>
      </c>
      <c r="C61" s="1">
        <v>0.95518640139076605</v>
      </c>
      <c r="D61" s="1">
        <v>0.96733176838810597</v>
      </c>
      <c r="E61" s="1">
        <v>0.95913560016386701</v>
      </c>
      <c r="F61" s="1">
        <v>0.95873037258614202</v>
      </c>
      <c r="G61" s="1">
        <v>0.96122072115851798</v>
      </c>
    </row>
    <row r="62" spans="1:7" x14ac:dyDescent="0.25">
      <c r="B62" s="1" t="s">
        <v>35</v>
      </c>
      <c r="C62" s="1">
        <v>0.96126283168700299</v>
      </c>
      <c r="D62" s="1">
        <v>0.97085289514866902</v>
      </c>
      <c r="E62" s="1">
        <v>0.96425645227365797</v>
      </c>
      <c r="F62" s="1">
        <v>0.96393031687786002</v>
      </c>
      <c r="G62" s="1">
        <v>0.96603406326034003</v>
      </c>
    </row>
    <row r="63" spans="1:7" x14ac:dyDescent="0.25">
      <c r="A63" s="1" t="s">
        <v>36</v>
      </c>
      <c r="C63" s="1">
        <v>0.95</v>
      </c>
      <c r="D63" s="1">
        <v>0.95520344287949899</v>
      </c>
      <c r="E63" s="1">
        <v>0.95022531749283001</v>
      </c>
      <c r="F63" s="1">
        <v>0.949979193494779</v>
      </c>
      <c r="G63" s="1">
        <v>0.95259461568474402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F803-2FAA-4EB2-8913-30F494F4FF57}">
  <dimension ref="A1:AH43"/>
  <sheetViews>
    <sheetView topLeftCell="M1" zoomScale="80" zoomScaleNormal="80" workbookViewId="0">
      <selection activeCell="X3" sqref="X3"/>
    </sheetView>
  </sheetViews>
  <sheetFormatPr defaultRowHeight="15" x14ac:dyDescent="0.25"/>
  <cols>
    <col min="1" max="1" width="13" bestFit="1" customWidth="1"/>
    <col min="2" max="2" width="7.42578125" customWidth="1"/>
    <col min="3" max="4" width="7.140625" customWidth="1"/>
    <col min="5" max="5" width="7.28515625" customWidth="1"/>
    <col min="6" max="7" width="6.28515625" customWidth="1"/>
    <col min="8" max="10" width="6.85546875" customWidth="1"/>
    <col min="11" max="23" width="7.140625" customWidth="1"/>
    <col min="24" max="24" width="6.85546875" customWidth="1"/>
    <col min="25" max="26" width="7.140625" customWidth="1"/>
    <col min="27" max="27" width="6.7109375" customWidth="1"/>
    <col min="28" max="28" width="7.140625" customWidth="1"/>
  </cols>
  <sheetData>
    <row r="1" spans="1:34" x14ac:dyDescent="0.25">
      <c r="B1" t="s">
        <v>109</v>
      </c>
      <c r="E1" t="s">
        <v>110</v>
      </c>
      <c r="H1" t="s">
        <v>111</v>
      </c>
      <c r="K1" t="s">
        <v>112</v>
      </c>
      <c r="N1" t="s">
        <v>113</v>
      </c>
      <c r="Q1" t="s">
        <v>114</v>
      </c>
      <c r="T1" t="s">
        <v>115</v>
      </c>
      <c r="W1" t="s">
        <v>116</v>
      </c>
      <c r="Z1" t="s">
        <v>117</v>
      </c>
      <c r="AC1" t="s">
        <v>119</v>
      </c>
    </row>
    <row r="2" spans="1:34" x14ac:dyDescent="0.25">
      <c r="B2" t="s">
        <v>30</v>
      </c>
      <c r="C2" t="s">
        <v>202</v>
      </c>
      <c r="D2" t="s">
        <v>201</v>
      </c>
      <c r="E2" t="s">
        <v>30</v>
      </c>
      <c r="F2" t="s">
        <v>202</v>
      </c>
      <c r="G2" t="s">
        <v>201</v>
      </c>
      <c r="H2" t="s">
        <v>30</v>
      </c>
      <c r="I2" t="s">
        <v>202</v>
      </c>
      <c r="J2" t="s">
        <v>201</v>
      </c>
      <c r="K2" t="s">
        <v>30</v>
      </c>
      <c r="L2" t="s">
        <v>202</v>
      </c>
      <c r="M2" t="s">
        <v>201</v>
      </c>
      <c r="N2" t="s">
        <v>30</v>
      </c>
      <c r="O2" t="s">
        <v>202</v>
      </c>
      <c r="P2" t="s">
        <v>201</v>
      </c>
      <c r="Q2" t="s">
        <v>30</v>
      </c>
      <c r="R2" t="s">
        <v>202</v>
      </c>
      <c r="S2" t="s">
        <v>201</v>
      </c>
      <c r="T2" t="s">
        <v>30</v>
      </c>
      <c r="U2" t="s">
        <v>202</v>
      </c>
      <c r="V2" t="s">
        <v>201</v>
      </c>
      <c r="W2" t="s">
        <v>30</v>
      </c>
      <c r="X2" t="s">
        <v>202</v>
      </c>
      <c r="Y2" t="s">
        <v>201</v>
      </c>
      <c r="Z2" t="s">
        <v>30</v>
      </c>
      <c r="AA2" t="s">
        <v>202</v>
      </c>
      <c r="AB2" t="s">
        <v>201</v>
      </c>
    </row>
    <row r="3" spans="1:34" x14ac:dyDescent="0.25">
      <c r="A3" t="s">
        <v>31</v>
      </c>
      <c r="B3">
        <f>'COVID Africa'!F37</f>
        <v>0.5</v>
      </c>
      <c r="C3">
        <f>'COVID Africa'!F42</f>
        <v>0.502142857142857</v>
      </c>
      <c r="D3">
        <f>'COVID Africa'!F47</f>
        <v>0.79604481307254205</v>
      </c>
      <c r="E3">
        <f>'COVID America'!F42</f>
        <v>0.72055214723926397</v>
      </c>
      <c r="F3">
        <f>'COVID America'!F47</f>
        <v>0.74265370877032999</v>
      </c>
      <c r="G3">
        <f>'COVID America'!F52</f>
        <v>0.88783439732482095</v>
      </c>
      <c r="H3">
        <f>'COVID Asia'!F36</f>
        <v>0.51909094992538596</v>
      </c>
      <c r="I3">
        <f>'COVID Asia'!F41</f>
        <v>0.52060071901952498</v>
      </c>
      <c r="J3">
        <f>'COVID Asia'!F46</f>
        <v>0.94765259478652597</v>
      </c>
      <c r="K3">
        <f>'COVID Europe'!F37</f>
        <v>0.64379545257311399</v>
      </c>
      <c r="L3">
        <f>'COVID Europe'!F42</f>
        <v>0.67808039026977796</v>
      </c>
      <c r="M3">
        <f>'COVID Europe'!F47</f>
        <v>0.80689451580473603</v>
      </c>
      <c r="N3">
        <f>'COVID Oceania'!F37</f>
        <v>0.52689953796656896</v>
      </c>
      <c r="O3">
        <f>'COVID Oceania'!F42</f>
        <v>0.65933380101115102</v>
      </c>
      <c r="P3">
        <f>'COVID Oceania'!F47</f>
        <v>0.97761194029850695</v>
      </c>
      <c r="Q3">
        <f>CRIME!F28</f>
        <v>0.67085565721241103</v>
      </c>
      <c r="R3">
        <f>CRIME!F33</f>
        <v>0.607888108127285</v>
      </c>
      <c r="S3">
        <f>CRIME!F38</f>
        <v>0.64708587063090295</v>
      </c>
      <c r="T3">
        <f>AQ!F46</f>
        <v>0.5</v>
      </c>
      <c r="U3">
        <f>AQ!F51</f>
        <v>0.70158917950549904</v>
      </c>
      <c r="V3">
        <f>AQ!F56</f>
        <v>0.90302996810971403</v>
      </c>
      <c r="W3">
        <f>ENERGY!F26</f>
        <v>0.596474560283907</v>
      </c>
      <c r="X3">
        <f>ENERGY!F31</f>
        <v>0.59729776978764404</v>
      </c>
      <c r="Y3">
        <f>ENERGY!F36</f>
        <v>0.71445746853558401</v>
      </c>
      <c r="Z3">
        <f>GCCD!F48</f>
        <v>0.53201160723776997</v>
      </c>
      <c r="AA3">
        <f>GCCD!F53</f>
        <v>0.99929924990130203</v>
      </c>
      <c r="AB3">
        <f>GCCD!F58</f>
        <v>0.66591472259562901</v>
      </c>
      <c r="AC3" s="6">
        <f>AVERAGE(Z3,W3,T3,Q3,N3,K3,H3,E3,B3)</f>
        <v>0.578853323604269</v>
      </c>
      <c r="AD3" s="6">
        <f>AVERAGE(AA3,X3,U3,R3,O3,L3,I3,F3,C3)</f>
        <v>0.66765397594837461</v>
      </c>
      <c r="AE3" s="6">
        <f>AVERAGE(AB3,Y3,V3,S3,P3,M3,J3,G3,D3)</f>
        <v>0.81628069901766231</v>
      </c>
      <c r="AF3" s="6">
        <f>_xlfn.STDEV.P(Z3,W3,T3,Q3,N3,K3,H3,E3,B3)</f>
        <v>7.7439260022055784E-2</v>
      </c>
      <c r="AG3" s="6">
        <f t="shared" ref="AG3:AH7" si="0">_xlfn.STDEV.P(AA3,X3,U3,R3,O3,L3,I3,F3,C3)</f>
        <v>0.13923745770329987</v>
      </c>
      <c r="AH3" s="6">
        <f t="shared" si="0"/>
        <v>0.11452029923886649</v>
      </c>
    </row>
    <row r="4" spans="1:34" x14ac:dyDescent="0.25">
      <c r="A4" t="s">
        <v>32</v>
      </c>
      <c r="B4">
        <f>'COVID Africa'!F38</f>
        <v>0.87505261203268103</v>
      </c>
      <c r="C4">
        <f>'COVID Africa'!F43</f>
        <v>0.91708405545927196</v>
      </c>
      <c r="D4">
        <f>'COVID Africa'!F48</f>
        <v>0.95984773458776895</v>
      </c>
      <c r="E4">
        <f>'COVID America'!F43</f>
        <v>0.95189161554192203</v>
      </c>
      <c r="F4">
        <f>'COVID America'!F48</f>
        <v>0.92330283857729101</v>
      </c>
      <c r="G4">
        <f>'COVID America'!F53</f>
        <v>0.969034997720018</v>
      </c>
      <c r="H4">
        <f>'COVID Asia'!F37</f>
        <v>0.93612072163696403</v>
      </c>
      <c r="I4">
        <f>'COVID Asia'!F42</f>
        <v>0.94268991270949898</v>
      </c>
      <c r="J4">
        <f>'COVID Asia'!F47</f>
        <v>0.97760342352224106</v>
      </c>
      <c r="K4">
        <f>'COVID Europe'!F38</f>
        <v>0.92717322073000996</v>
      </c>
      <c r="L4">
        <f>'COVID Europe'!F43</f>
        <v>0.93244525604384698</v>
      </c>
      <c r="M4">
        <f>'COVID Europe'!F48</f>
        <v>0.97510260378120095</v>
      </c>
      <c r="N4">
        <f>'COVID Oceania'!F38</f>
        <v>0.82891216526766398</v>
      </c>
      <c r="O4">
        <f>'COVID Oceania'!F43</f>
        <v>0.96405089624809504</v>
      </c>
      <c r="P4">
        <f>'COVID Oceania'!F48</f>
        <v>0.98507462686567104</v>
      </c>
      <c r="Q4">
        <f>CRIME!F29</f>
        <v>0.96926090735329395</v>
      </c>
      <c r="R4">
        <f>CRIME!F34</f>
        <v>0.98747616108914105</v>
      </c>
      <c r="S4">
        <f>CRIME!F39</f>
        <v>0.84984211693944001</v>
      </c>
      <c r="T4">
        <f>AQ!F47</f>
        <v>0.82644801563513604</v>
      </c>
      <c r="U4">
        <f>AQ!F52</f>
        <v>0.90172558857830398</v>
      </c>
      <c r="V4">
        <f>AQ!F57</f>
        <v>0.91854718948939496</v>
      </c>
      <c r="W4">
        <f>ENERGY!F27</f>
        <v>0.80393241778957703</v>
      </c>
      <c r="X4">
        <f>ENERGY!F32</f>
        <v>0.93134201189335097</v>
      </c>
      <c r="Y4">
        <f>ENERGY!F37</f>
        <v>0.92981982495920801</v>
      </c>
      <c r="Z4">
        <f>GCCD!F49</f>
        <v>0.94915513310108002</v>
      </c>
      <c r="AA4">
        <f>GCCD!F54</f>
        <v>0.92638500195600404</v>
      </c>
      <c r="AB4">
        <f>GCCD!F59</f>
        <v>0.93023925294385901</v>
      </c>
      <c r="AC4" s="6">
        <f t="shared" ref="AC4:AD7" si="1">AVERAGE(Z4,W4,T4,Q4,N4,K4,H4,E4,B4)</f>
        <v>0.89643853434314758</v>
      </c>
      <c r="AD4" s="6">
        <f t="shared" si="1"/>
        <v>0.93627796917275596</v>
      </c>
      <c r="AE4" s="6">
        <f t="shared" ref="AE4:AE7" si="2">AVERAGE(AB4,Y4,V4,S4,P4,M4,J4,G4,D4)</f>
        <v>0.94390130786764481</v>
      </c>
      <c r="AF4" s="6">
        <f t="shared" ref="AF4:AF7" si="3">_xlfn.STDEV.P(Z4,W4,T4,Q4,N4,K4,H4,E4,B4)</f>
        <v>5.9767792746427274E-2</v>
      </c>
      <c r="AG4" s="6">
        <f t="shared" si="0"/>
        <v>2.4269905600365176E-2</v>
      </c>
      <c r="AH4" s="6">
        <f t="shared" si="0"/>
        <v>4.0229189481129815E-2</v>
      </c>
    </row>
    <row r="5" spans="1:34" x14ac:dyDescent="0.25">
      <c r="A5" t="s">
        <v>33</v>
      </c>
      <c r="B5">
        <f>'COVID Africa'!F39</f>
        <v>0.87737558801683502</v>
      </c>
      <c r="C5">
        <f>'COVID Africa'!F44</f>
        <v>0.86702215895023504</v>
      </c>
      <c r="D5">
        <f>'COVID Africa'!F49</f>
        <v>0.98237187422629302</v>
      </c>
      <c r="E5">
        <f>'COVID America'!F44</f>
        <v>0.94591002044989703</v>
      </c>
      <c r="F5">
        <f>'COVID America'!F49</f>
        <v>0.92248584511323894</v>
      </c>
      <c r="G5">
        <f>'COVID America'!F54</f>
        <v>0.958399832801337</v>
      </c>
      <c r="H5">
        <f>'COVID Asia'!F38</f>
        <v>0.94045003324480902</v>
      </c>
      <c r="I5">
        <f>'COVID Asia'!F43</f>
        <v>0.93107732593056303</v>
      </c>
      <c r="J5">
        <f>'COVID Asia'!F48</f>
        <v>0.969399524979079</v>
      </c>
      <c r="K5">
        <f>'COVID Europe'!F39</f>
        <v>0.92216111499521702</v>
      </c>
      <c r="L5">
        <f>'COVID Europe'!F44</f>
        <v>0.92477697755441701</v>
      </c>
      <c r="M5">
        <f>'COVID Europe'!F49</f>
        <v>0.94701944425755202</v>
      </c>
      <c r="N5">
        <f>'COVID Oceania'!F39</f>
        <v>0.82440068700258795</v>
      </c>
      <c r="O5">
        <f>'COVID Oceania'!F44</f>
        <v>0.97939838893054898</v>
      </c>
      <c r="P5">
        <f>'COVID Oceania'!F49</f>
        <v>0.99010619511841103</v>
      </c>
      <c r="Q5">
        <f>CRIME!F30</f>
        <v>0.98884042436725295</v>
      </c>
      <c r="R5">
        <f>CRIME!F35</f>
        <v>0.99219529094624603</v>
      </c>
      <c r="S5">
        <f>CRIME!F40</f>
        <v>0.98963440379845102</v>
      </c>
      <c r="T5">
        <f>AQ!F48</f>
        <v>0.92267936474046797</v>
      </c>
      <c r="U5">
        <f>AQ!F53</f>
        <v>0.92514693196765196</v>
      </c>
      <c r="V5">
        <f>AQ!F58</f>
        <v>0.98754002251661599</v>
      </c>
      <c r="W5">
        <f>ENERGY!F28</f>
        <v>0.67613111321305597</v>
      </c>
      <c r="X5">
        <f>ENERGY!F33</f>
        <v>0.70191528249165702</v>
      </c>
      <c r="Y5">
        <f>ENERGY!F38</f>
        <v>0.81708382992734496</v>
      </c>
      <c r="Z5">
        <f>GCCD!F50</f>
        <v>0.94209705183426895</v>
      </c>
      <c r="AA5">
        <f>GCCD!F55</f>
        <v>0.99995662546085395</v>
      </c>
      <c r="AB5">
        <f>GCCD!F60</f>
        <v>0.94678050869466301</v>
      </c>
      <c r="AC5" s="6">
        <f t="shared" si="1"/>
        <v>0.89333837754048817</v>
      </c>
      <c r="AD5" s="6">
        <f t="shared" si="1"/>
        <v>0.91599720303837928</v>
      </c>
      <c r="AE5" s="6">
        <f t="shared" si="2"/>
        <v>0.95425951514663865</v>
      </c>
      <c r="AF5" s="6">
        <f t="shared" si="3"/>
        <v>8.8417689428782545E-2</v>
      </c>
      <c r="AG5" s="6">
        <f t="shared" si="0"/>
        <v>8.5332670438651392E-2</v>
      </c>
      <c r="AH5" s="6">
        <f t="shared" si="0"/>
        <v>5.1214309006730581E-2</v>
      </c>
    </row>
    <row r="6" spans="1:34" x14ac:dyDescent="0.25">
      <c r="A6" t="s">
        <v>34</v>
      </c>
      <c r="B6">
        <f>'COVID Africa'!F40</f>
        <v>0.87031257737063605</v>
      </c>
      <c r="C6">
        <f>'COVID Africa'!F45</f>
        <v>0.91344392176281197</v>
      </c>
      <c r="D6">
        <f>'COVID Africa'!F50</f>
        <v>0.96920029710324296</v>
      </c>
      <c r="E6">
        <f>'COVID America'!F45</f>
        <v>0.953169734151329</v>
      </c>
      <c r="F6">
        <f>'COVID America'!F50</f>
        <v>0.94534646222830199</v>
      </c>
      <c r="G6">
        <f>'COVID America'!F55</f>
        <v>0.97725243198054401</v>
      </c>
      <c r="H6">
        <f>'COVID Asia'!F39</f>
        <v>0.93399518879114696</v>
      </c>
      <c r="I6">
        <f>'COVID Asia'!F44</f>
        <v>0.95671029435658905</v>
      </c>
      <c r="J6">
        <f>'COVID Asia'!F49</f>
        <v>0.979556798716123</v>
      </c>
      <c r="K6">
        <f>'COVID Europe'!F40</f>
        <v>0.93022728358622198</v>
      </c>
      <c r="L6">
        <f>'COVID Europe'!F45</f>
        <v>0.94102550151285103</v>
      </c>
      <c r="M6">
        <f>'COVID Europe'!F50</f>
        <v>0.97846203050664604</v>
      </c>
      <c r="N6">
        <f>'COVID Oceania'!F40</f>
        <v>0.81834950047170896</v>
      </c>
      <c r="O6">
        <f>'COVID Oceania'!F45</f>
        <v>0.88450736592563906</v>
      </c>
      <c r="P6">
        <f>'COVID Oceania'!F50</f>
        <v>0.97761194029850695</v>
      </c>
      <c r="Q6">
        <f>CRIME!F31</f>
        <v>0.97822462333188498</v>
      </c>
      <c r="R6">
        <f>CRIME!F36</f>
        <v>0.97218340365669198</v>
      </c>
      <c r="S6">
        <f>CRIME!F41</f>
        <v>0.99577119609398901</v>
      </c>
      <c r="T6">
        <f>AQ!F49</f>
        <v>0.956308991024577</v>
      </c>
      <c r="U6">
        <f>AQ!F54</f>
        <v>0.94252971890983905</v>
      </c>
      <c r="V6">
        <f>AQ!F59</f>
        <v>0.99077690830800003</v>
      </c>
      <c r="W6">
        <f>ENERGY!F29</f>
        <v>0.79591156306133104</v>
      </c>
      <c r="X6">
        <f>ENERGY!F34</f>
        <v>0.87380599791619096</v>
      </c>
      <c r="Y6">
        <f>ENERGY!F39</f>
        <v>0.90642517806395695</v>
      </c>
      <c r="Z6">
        <f>GCCD!F51</f>
        <v>0.94850283991135098</v>
      </c>
      <c r="AA6">
        <f>GCCD!F56</f>
        <v>0.98868401211575996</v>
      </c>
      <c r="AB6">
        <f>GCCD!F61</f>
        <v>0.95873037258614202</v>
      </c>
      <c r="AC6" s="6">
        <f t="shared" si="1"/>
        <v>0.90944470018890955</v>
      </c>
      <c r="AD6" s="6">
        <f t="shared" si="1"/>
        <v>0.93535963093163055</v>
      </c>
      <c r="AE6" s="6">
        <f t="shared" si="2"/>
        <v>0.97042079485079447</v>
      </c>
      <c r="AF6" s="6">
        <f t="shared" si="3"/>
        <v>6.1570583158014322E-2</v>
      </c>
      <c r="AG6" s="6">
        <f t="shared" si="0"/>
        <v>3.6045774367047638E-2</v>
      </c>
      <c r="AH6" s="6">
        <f t="shared" si="0"/>
        <v>2.4803943749828639E-2</v>
      </c>
    </row>
    <row r="7" spans="1:34" x14ac:dyDescent="0.25">
      <c r="A7" t="s">
        <v>35</v>
      </c>
      <c r="B7">
        <f>'COVID Africa'!F41</f>
        <v>0.87045741520178199</v>
      </c>
      <c r="C7">
        <f>'COVID Africa'!F46</f>
        <v>0.91478398118346105</v>
      </c>
      <c r="D7">
        <f>'COVID Africa'!F51</f>
        <v>0.96550507551374098</v>
      </c>
      <c r="E7">
        <f>'COVID America'!F46</f>
        <v>0.95189161554192203</v>
      </c>
      <c r="F7">
        <f>'COVID America'!F51</f>
        <v>0.94754521963824201</v>
      </c>
      <c r="G7">
        <f>'COVID America'!F56</f>
        <v>0.97045048639610798</v>
      </c>
      <c r="H7">
        <f>'COVID Asia'!F40</f>
        <v>0.93738768439224096</v>
      </c>
      <c r="I7">
        <f>'COVID Asia'!F45</f>
        <v>0.95430757355032902</v>
      </c>
      <c r="J7">
        <f>'COVID Asia'!F50</f>
        <v>0.96920127611270301</v>
      </c>
      <c r="K7">
        <f>'COVID Europe'!F41</f>
        <v>0.93066230021637197</v>
      </c>
      <c r="L7">
        <f>'COVID Europe'!F46</f>
        <v>0.93995373688382799</v>
      </c>
      <c r="M7">
        <f>'COVID Europe'!F51</f>
        <v>0.98112485337093203</v>
      </c>
      <c r="N7">
        <f>'COVID Oceania'!F41</f>
        <v>0.82556907520743095</v>
      </c>
      <c r="O7">
        <f>'COVID Oceania'!F46</f>
        <v>0.97629841070175805</v>
      </c>
      <c r="P7">
        <f>'COVID Oceania'!F51</f>
        <v>0.99253731343283502</v>
      </c>
      <c r="Q7">
        <f>CRIME!F32</f>
        <v>0.99295768310681698</v>
      </c>
      <c r="R7">
        <f>CRIME!F37</f>
        <v>0.99614521480638196</v>
      </c>
      <c r="S7">
        <f>CRIME!F42</f>
        <v>0.99960118120708896</v>
      </c>
      <c r="T7">
        <f>AQ!F50</f>
        <v>0.97700247173111499</v>
      </c>
      <c r="U7">
        <f>AQ!F55</f>
        <v>0.970163189424749</v>
      </c>
      <c r="V7">
        <f>AQ!F60</f>
        <v>0.99129995760213396</v>
      </c>
      <c r="W7">
        <f>ENERGY!F30</f>
        <v>0.77147764243223804</v>
      </c>
      <c r="X7">
        <f>ENERGY!F35</f>
        <v>0.91615689674670198</v>
      </c>
      <c r="Y7">
        <f>ENERGY!F40</f>
        <v>0.96533827311213505</v>
      </c>
      <c r="Z7">
        <f>GCCD!F52</f>
        <v>0.94898382004071802</v>
      </c>
      <c r="AA7">
        <f>GCCD!F57</f>
        <v>0.99995662546085395</v>
      </c>
      <c r="AB7">
        <f>GCCD!F62</f>
        <v>0.96393031687786002</v>
      </c>
      <c r="AC7" s="6">
        <f t="shared" si="1"/>
        <v>0.91182107865229289</v>
      </c>
      <c r="AD7" s="6">
        <f t="shared" si="1"/>
        <v>0.95725676093292278</v>
      </c>
      <c r="AE7" s="6">
        <f t="shared" si="2"/>
        <v>0.97766541484728209</v>
      </c>
      <c r="AF7" s="6">
        <f t="shared" si="3"/>
        <v>6.9660895822925867E-2</v>
      </c>
      <c r="AG7" s="6">
        <f t="shared" si="0"/>
        <v>2.9364174762335861E-2</v>
      </c>
      <c r="AH7" s="6">
        <f t="shared" si="0"/>
        <v>1.2963203109539023E-2</v>
      </c>
    </row>
    <row r="8" spans="1:34" x14ac:dyDescent="0.25">
      <c r="A8" t="s">
        <v>12</v>
      </c>
      <c r="C8">
        <f>'COVID Africa'!F52</f>
        <v>0.87770487744491199</v>
      </c>
      <c r="F8">
        <f>'COVID America'!F57</f>
        <v>0.91587817297461604</v>
      </c>
      <c r="I8">
        <f>'COVID Asia'!F51</f>
        <v>0.93749338015148898</v>
      </c>
      <c r="L8">
        <f>'COVID Europe'!F52</f>
        <v>0.92980969581713302</v>
      </c>
      <c r="O8">
        <f>'COVID Oceania'!F52</f>
        <v>0.82592709064079906</v>
      </c>
      <c r="R8">
        <f>CRIME!F43</f>
        <v>1</v>
      </c>
      <c r="U8">
        <f>AQ!F61</f>
        <v>0.98964270747669103</v>
      </c>
      <c r="X8">
        <f>ENERGY!F41</f>
        <v>0.89298726080506996</v>
      </c>
      <c r="AA8">
        <f>GCCD!F63</f>
        <v>0.949979193494779</v>
      </c>
      <c r="AD8" s="6">
        <f>AVERAGE(AA8,X8,U8,R8,O8,L8,I8,F8,C8)</f>
        <v>0.92438026431172104</v>
      </c>
      <c r="AF8" s="6"/>
      <c r="AG8" s="6"/>
      <c r="AH8" s="6"/>
    </row>
    <row r="9" spans="1:34" x14ac:dyDescent="0.25">
      <c r="AF9">
        <f t="shared" ref="AF9:AH13" si="4">AVERAGE(Z3,W3,T3,Q3,N3,K3,H3,E3,B3)-_xlfn.STDEV.P(Z3,W3,T3,Q3,N3,K3,H3,E3,B3)</f>
        <v>0.50141406358221319</v>
      </c>
      <c r="AG9">
        <f t="shared" si="4"/>
        <v>0.52841651824507474</v>
      </c>
      <c r="AH9">
        <f t="shared" si="4"/>
        <v>0.70176039977879578</v>
      </c>
    </row>
    <row r="10" spans="1:34" x14ac:dyDescent="0.25">
      <c r="AF10">
        <f t="shared" si="4"/>
        <v>0.83667074159672028</v>
      </c>
      <c r="AG10">
        <f t="shared" si="4"/>
        <v>0.91200806357239084</v>
      </c>
      <c r="AH10">
        <f t="shared" si="4"/>
        <v>0.90367211838651496</v>
      </c>
    </row>
    <row r="11" spans="1:34" x14ac:dyDescent="0.25">
      <c r="N11" t="s">
        <v>120</v>
      </c>
      <c r="AF11">
        <f t="shared" si="4"/>
        <v>0.80492068811170558</v>
      </c>
      <c r="AG11">
        <f t="shared" si="4"/>
        <v>0.83066453259972794</v>
      </c>
      <c r="AH11">
        <f t="shared" si="4"/>
        <v>0.90304520613990802</v>
      </c>
    </row>
    <row r="12" spans="1:34" x14ac:dyDescent="0.25">
      <c r="AF12">
        <f t="shared" si="4"/>
        <v>0.84787411703089521</v>
      </c>
      <c r="AG12">
        <f t="shared" si="4"/>
        <v>0.89931385656458296</v>
      </c>
      <c r="AH12">
        <f t="shared" si="4"/>
        <v>0.94561685110096583</v>
      </c>
    </row>
    <row r="13" spans="1:34" x14ac:dyDescent="0.25">
      <c r="AF13">
        <f t="shared" si="4"/>
        <v>0.842160182829367</v>
      </c>
      <c r="AG13">
        <f t="shared" si="4"/>
        <v>0.9278925861705869</v>
      </c>
      <c r="AH13">
        <f t="shared" si="4"/>
        <v>0.96470221173774307</v>
      </c>
    </row>
    <row r="14" spans="1:34" x14ac:dyDescent="0.25">
      <c r="AG14">
        <f>AVERAGE(AA8,X8,U8,R8,O8,L8,I8,F8,C8)-_xlfn.STDEV.P(AA8,X8,U8,R8,O8,L8,I8,F8,C8)</f>
        <v>0.87299534002717094</v>
      </c>
    </row>
    <row r="21" spans="26:29" x14ac:dyDescent="0.25">
      <c r="AA21" t="s">
        <v>33</v>
      </c>
      <c r="AB21" t="s">
        <v>34</v>
      </c>
      <c r="AC21" t="s">
        <v>35</v>
      </c>
    </row>
    <row r="22" spans="26:29" x14ac:dyDescent="0.25">
      <c r="Z22" t="s">
        <v>121</v>
      </c>
      <c r="AA22">
        <v>0.86383582441302753</v>
      </c>
      <c r="AB22">
        <v>0.46698610814001262</v>
      </c>
      <c r="AC22">
        <v>0.763147128597917</v>
      </c>
    </row>
    <row r="23" spans="26:29" x14ac:dyDescent="0.25">
      <c r="Z23" t="s">
        <v>122</v>
      </c>
      <c r="AA23">
        <v>0.85173890089405369</v>
      </c>
      <c r="AB23">
        <v>0.52654183580290359</v>
      </c>
      <c r="AC23">
        <v>0.83285040009580147</v>
      </c>
    </row>
    <row r="24" spans="26:29" x14ac:dyDescent="0.25">
      <c r="Z24" t="s">
        <v>123</v>
      </c>
      <c r="AA24" s="1">
        <v>0.98727545048674692</v>
      </c>
      <c r="AB24" s="1">
        <v>0.57231501519013661</v>
      </c>
      <c r="AC24" s="1">
        <v>0.91593663350539867</v>
      </c>
    </row>
    <row r="25" spans="26:29" x14ac:dyDescent="0.25">
      <c r="Z25" t="s">
        <v>124</v>
      </c>
      <c r="AA25">
        <v>0.96756965322853083</v>
      </c>
      <c r="AB25">
        <v>0.75554358830480584</v>
      </c>
      <c r="AC25">
        <v>0.95456641165987388</v>
      </c>
    </row>
    <row r="26" spans="26:29" x14ac:dyDescent="0.25">
      <c r="Z26" t="s">
        <v>125</v>
      </c>
      <c r="AA26">
        <v>0.73132805376884702</v>
      </c>
      <c r="AB26">
        <v>0.59429732316146311</v>
      </c>
      <c r="AC26">
        <v>0.73320355532092607</v>
      </c>
    </row>
    <row r="27" spans="26:29" x14ac:dyDescent="0.25">
      <c r="Z27" t="s">
        <v>114</v>
      </c>
      <c r="AA27">
        <v>8.3359065811420788E-2</v>
      </c>
      <c r="AB27">
        <v>0.21637688480702158</v>
      </c>
      <c r="AC27">
        <v>5.4240376908551796E-2</v>
      </c>
    </row>
    <row r="28" spans="26:29" x14ac:dyDescent="0.25">
      <c r="Z28" t="s">
        <v>126</v>
      </c>
      <c r="AA28" s="1">
        <v>0</v>
      </c>
      <c r="AB28" s="1">
        <v>0.49252643671731877</v>
      </c>
      <c r="AC28" s="1">
        <v>7.1864572405787299E-3</v>
      </c>
    </row>
    <row r="29" spans="26:29" x14ac:dyDescent="0.25">
      <c r="Z29" t="s">
        <v>116</v>
      </c>
      <c r="AA29">
        <v>0.48787331777382986</v>
      </c>
      <c r="AB29">
        <v>0.34028457755996355</v>
      </c>
      <c r="AC29">
        <v>0.33851633888422561</v>
      </c>
    </row>
    <row r="30" spans="26:29" x14ac:dyDescent="0.25">
      <c r="Z30" t="s">
        <v>117</v>
      </c>
      <c r="AA30">
        <v>0.4</v>
      </c>
      <c r="AB30">
        <v>0.6</v>
      </c>
      <c r="AC30">
        <v>0.4</v>
      </c>
    </row>
    <row r="31" spans="26:29" x14ac:dyDescent="0.25">
      <c r="AA31">
        <f>1-AA22</f>
        <v>0.13616417558697247</v>
      </c>
      <c r="AB31">
        <v>0.16</v>
      </c>
      <c r="AC31">
        <f t="shared" ref="AC31" si="5">1-AC22</f>
        <v>0.236852871402083</v>
      </c>
    </row>
    <row r="32" spans="26:29" x14ac:dyDescent="0.25">
      <c r="AA32">
        <f t="shared" ref="AA32" si="6">1-AA23</f>
        <v>0.14826109910594631</v>
      </c>
      <c r="AB32">
        <f t="shared" ref="AB32:AC39" si="7">1-AB23</f>
        <v>0.47345816419709641</v>
      </c>
      <c r="AC32">
        <f t="shared" si="7"/>
        <v>0.16714959990419853</v>
      </c>
    </row>
    <row r="33" spans="18:29" x14ac:dyDescent="0.25">
      <c r="AA33">
        <f t="shared" ref="AA33" si="8">1-AA24</f>
        <v>1.2724549513253081E-2</v>
      </c>
      <c r="AB33">
        <f t="shared" si="7"/>
        <v>0.42768498480986339</v>
      </c>
      <c r="AC33">
        <f t="shared" si="7"/>
        <v>8.4063366494601333E-2</v>
      </c>
    </row>
    <row r="34" spans="18:29" x14ac:dyDescent="0.25">
      <c r="AA34">
        <f t="shared" ref="AA34" si="9">1-AA25</f>
        <v>3.2430346771469165E-2</v>
      </c>
      <c r="AB34">
        <f t="shared" si="7"/>
        <v>0.24445641169519416</v>
      </c>
      <c r="AC34">
        <f t="shared" si="7"/>
        <v>4.5433588340126119E-2</v>
      </c>
    </row>
    <row r="35" spans="18:29" x14ac:dyDescent="0.25">
      <c r="AA35">
        <f t="shared" ref="AA35" si="10">1-AA26</f>
        <v>0.26867194623115298</v>
      </c>
      <c r="AB35">
        <f t="shared" si="7"/>
        <v>0.40570267683853689</v>
      </c>
      <c r="AC35">
        <f t="shared" si="7"/>
        <v>0.26679644467907393</v>
      </c>
    </row>
    <row r="36" spans="18:29" x14ac:dyDescent="0.25">
      <c r="AA36">
        <f t="shared" ref="AA36" si="11">1-AA27</f>
        <v>0.91664093418857917</v>
      </c>
      <c r="AB36">
        <f t="shared" si="7"/>
        <v>0.78362311519297845</v>
      </c>
      <c r="AC36">
        <f t="shared" si="7"/>
        <v>0.94575962309144823</v>
      </c>
    </row>
    <row r="37" spans="18:29" x14ac:dyDescent="0.25">
      <c r="AA37">
        <f t="shared" ref="AA37" si="12">1-AA28</f>
        <v>1</v>
      </c>
      <c r="AB37">
        <f t="shared" si="7"/>
        <v>0.50747356328268123</v>
      </c>
      <c r="AC37">
        <f t="shared" si="7"/>
        <v>0.99281354275942124</v>
      </c>
    </row>
    <row r="38" spans="18:29" x14ac:dyDescent="0.25">
      <c r="AA38">
        <f t="shared" ref="AA38" si="13">1-AA29</f>
        <v>0.51212668222617008</v>
      </c>
      <c r="AB38">
        <f t="shared" si="7"/>
        <v>0.65971542244003645</v>
      </c>
      <c r="AC38">
        <f t="shared" si="7"/>
        <v>0.66148366111577439</v>
      </c>
    </row>
    <row r="39" spans="18:29" x14ac:dyDescent="0.25">
      <c r="R39" s="1"/>
      <c r="S39" s="1"/>
      <c r="T39" s="1"/>
      <c r="AA39">
        <f t="shared" ref="AA39" si="14">1-AA30</f>
        <v>0.6</v>
      </c>
      <c r="AB39">
        <f t="shared" si="7"/>
        <v>0.4</v>
      </c>
      <c r="AC39">
        <f t="shared" si="7"/>
        <v>0.6</v>
      </c>
    </row>
    <row r="43" spans="18:29" x14ac:dyDescent="0.25">
      <c r="R43" s="1"/>
      <c r="S43" s="1"/>
      <c r="T43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6A00-BDC5-4A21-9957-D2F5D8618C68}">
  <dimension ref="A2:BH85"/>
  <sheetViews>
    <sheetView tabSelected="1" topLeftCell="A73" zoomScale="85" zoomScaleNormal="85" workbookViewId="0">
      <selection activeCell="M35" sqref="M35"/>
    </sheetView>
  </sheetViews>
  <sheetFormatPr defaultRowHeight="15" x14ac:dyDescent="0.25"/>
  <cols>
    <col min="12" max="12" width="16.28515625" bestFit="1" customWidth="1"/>
    <col min="23" max="23" width="16.28515625" bestFit="1" customWidth="1"/>
    <col min="31" max="31" width="13" bestFit="1" customWidth="1"/>
    <col min="40" max="40" width="13" bestFit="1" customWidth="1"/>
    <col min="42" max="42" width="16" bestFit="1" customWidth="1"/>
    <col min="43" max="44" width="13" bestFit="1" customWidth="1"/>
    <col min="46" max="46" width="13" bestFit="1" customWidth="1"/>
    <col min="47" max="47" width="12" bestFit="1" customWidth="1"/>
  </cols>
  <sheetData>
    <row r="2" spans="1:40" x14ac:dyDescent="0.25">
      <c r="A2" s="1">
        <v>3.0238799999551699E-2</v>
      </c>
      <c r="B2" s="1">
        <v>6.4901200000349393E-2</v>
      </c>
      <c r="C2" s="1">
        <v>5.7082300000729398E-2</v>
      </c>
      <c r="D2" s="1">
        <v>5.2807099999881701E-2</v>
      </c>
      <c r="E2" s="1">
        <v>5.7082300000729398E-2</v>
      </c>
      <c r="F2" s="1">
        <v>0.62817820000054703</v>
      </c>
      <c r="G2" s="1">
        <v>0.59393470000031801</v>
      </c>
      <c r="H2" s="1">
        <v>0.62817820000054703</v>
      </c>
      <c r="I2" s="1">
        <v>0.12740060000214701</v>
      </c>
    </row>
    <row r="3" spans="1:40" x14ac:dyDescent="0.25">
      <c r="A3">
        <v>17.414748699986301</v>
      </c>
      <c r="B3">
        <v>9.5902656000107491</v>
      </c>
      <c r="C3">
        <v>12.9381538999732</v>
      </c>
      <c r="D3">
        <v>22.0844770999392</v>
      </c>
      <c r="E3">
        <v>3.0225062000099499</v>
      </c>
      <c r="F3">
        <v>14.387936099898001</v>
      </c>
      <c r="G3">
        <v>46.0366669999202</v>
      </c>
      <c r="H3" s="1">
        <v>59.925451099988997</v>
      </c>
      <c r="I3" s="1">
        <v>16.888970700092599</v>
      </c>
      <c r="K3" t="s">
        <v>146</v>
      </c>
      <c r="U3" t="s">
        <v>189</v>
      </c>
      <c r="AE3" t="s">
        <v>145</v>
      </c>
    </row>
    <row r="4" spans="1:40" x14ac:dyDescent="0.25">
      <c r="A4">
        <v>13.3693462000228</v>
      </c>
      <c r="B4">
        <v>9.3729057000018603</v>
      </c>
      <c r="C4">
        <v>14.2328357999213</v>
      </c>
      <c r="D4">
        <v>23.442585500073601</v>
      </c>
      <c r="E4">
        <v>2.3627283000387198</v>
      </c>
      <c r="F4">
        <v>13.461174200056099</v>
      </c>
      <c r="G4">
        <v>41.168693799991097</v>
      </c>
      <c r="H4" s="1">
        <v>109.45438140002</v>
      </c>
      <c r="I4" s="1">
        <v>17.963313100044601</v>
      </c>
      <c r="K4">
        <v>4.2781000025570353E-3</v>
      </c>
      <c r="L4">
        <v>5.7353001320734585E-4</v>
      </c>
      <c r="M4">
        <v>1.34499100153334E-2</v>
      </c>
      <c r="N4">
        <v>42.806294049962844</v>
      </c>
      <c r="O4">
        <v>5.8241000049747485E-3</v>
      </c>
      <c r="P4">
        <v>4.1828739900258318</v>
      </c>
      <c r="Q4">
        <v>0.33943900001468086</v>
      </c>
      <c r="R4">
        <v>207.77007619998139</v>
      </c>
      <c r="S4">
        <v>0.42320546001428683</v>
      </c>
      <c r="T4">
        <v>515.98489318995269</v>
      </c>
      <c r="U4">
        <v>5.34895000055257E-3</v>
      </c>
      <c r="V4">
        <v>1.9674599994687E-3</v>
      </c>
      <c r="W4">
        <v>2.6474130000133302E-2</v>
      </c>
      <c r="X4">
        <v>5.3262050699999151</v>
      </c>
      <c r="Y4">
        <v>1.7848349999621801E-2</v>
      </c>
      <c r="Z4">
        <v>0.95372679000047345</v>
      </c>
      <c r="AA4">
        <v>0.225858409999636</v>
      </c>
      <c r="AB4">
        <v>8.3853504499986151</v>
      </c>
      <c r="AC4">
        <v>1.4063715299996999</v>
      </c>
      <c r="AD4">
        <v>79.346686539998473</v>
      </c>
      <c r="AE4">
        <f>'COVID Africa'!B4</f>
        <v>5.34895000055257E-3</v>
      </c>
      <c r="AF4">
        <f>'COVID Africa'!C4</f>
        <v>1.9674599994687E-3</v>
      </c>
      <c r="AG4">
        <f>'COVID Africa'!D4</f>
        <v>2.6474130000133302E-2</v>
      </c>
      <c r="AH4">
        <f>'COVID Africa'!E4</f>
        <v>5.3262050699999151</v>
      </c>
      <c r="AI4">
        <f>'COVID Africa'!F4</f>
        <v>1.7848349999621801E-2</v>
      </c>
      <c r="AJ4">
        <f>'COVID Africa'!G4</f>
        <v>0.95372679000047345</v>
      </c>
      <c r="AK4">
        <f>'COVID Africa'!H4</f>
        <v>0.225858409999636</v>
      </c>
      <c r="AL4">
        <f>'COVID Africa'!I4</f>
        <v>8.3853504499986151</v>
      </c>
      <c r="AM4">
        <f>'COVID Africa'!J4</f>
        <v>1.4063715299996999</v>
      </c>
      <c r="AN4">
        <f>'COVID Africa'!K4</f>
        <v>79.346686539998473</v>
      </c>
    </row>
    <row r="5" spans="1:40" x14ac:dyDescent="0.25">
      <c r="A5">
        <v>13.401634700014201</v>
      </c>
      <c r="B5">
        <v>8.5587941999547095</v>
      </c>
      <c r="C5">
        <v>10.9035375999519</v>
      </c>
      <c r="D5">
        <v>24.071844200021498</v>
      </c>
      <c r="E5">
        <v>1.9807713999180101</v>
      </c>
      <c r="F5">
        <v>16.930091899935999</v>
      </c>
      <c r="G5">
        <v>47.955808999948196</v>
      </c>
      <c r="H5" s="1">
        <v>97.572505699936301</v>
      </c>
      <c r="I5" s="1">
        <v>18.5130779999308</v>
      </c>
      <c r="K5">
        <v>2.990019996650513E-3</v>
      </c>
      <c r="L5">
        <v>5.9256998356431684E-4</v>
      </c>
      <c r="M5">
        <v>1.1897339997813068E-2</v>
      </c>
      <c r="N5">
        <v>42.849553689896091</v>
      </c>
      <c r="O5">
        <v>1.057706999126817E-2</v>
      </c>
      <c r="P5">
        <v>5.3824992199894011</v>
      </c>
      <c r="Q5">
        <v>7.4271079991012734E-2</v>
      </c>
      <c r="R5">
        <v>210.88788369997613</v>
      </c>
      <c r="S5">
        <v>0.47337879998376547</v>
      </c>
      <c r="T5">
        <v>759.32981202995836</v>
      </c>
      <c r="U5">
        <v>1.30957500003205E-2</v>
      </c>
      <c r="V5">
        <v>3.9146400000390699E-3</v>
      </c>
      <c r="W5">
        <v>2.5915930000155601E-2</v>
      </c>
      <c r="X5">
        <v>6.0876628600002638</v>
      </c>
      <c r="Y5">
        <v>2.4192870000115298E-2</v>
      </c>
      <c r="Z5">
        <v>1.2504692100004737</v>
      </c>
      <c r="AA5">
        <v>0.19007317000032301</v>
      </c>
      <c r="AB5">
        <v>27.067896609999657</v>
      </c>
      <c r="AC5">
        <v>5.1554747799998903</v>
      </c>
      <c r="AD5">
        <v>111.03291392999907</v>
      </c>
      <c r="AE5">
        <f>'COVID America'!B4</f>
        <v>1.30957500003205E-2</v>
      </c>
      <c r="AF5">
        <f>'COVID America'!C4</f>
        <v>3.9146400000390699E-3</v>
      </c>
      <c r="AG5">
        <f>'COVID America'!D4</f>
        <v>2.5915930000155601E-2</v>
      </c>
      <c r="AH5">
        <f>'COVID America'!E4</f>
        <v>6.0876628600002638</v>
      </c>
      <c r="AI5">
        <f>'COVID America'!F4</f>
        <v>2.4192870000115298E-2</v>
      </c>
      <c r="AJ5">
        <f>'COVID America'!G4</f>
        <v>1.2504692100004737</v>
      </c>
      <c r="AK5">
        <f>'COVID America'!H4</f>
        <v>0.19007317000032301</v>
      </c>
      <c r="AL5">
        <f>'COVID America'!I4</f>
        <v>27.067896609999657</v>
      </c>
      <c r="AM5">
        <f>'COVID America'!J4</f>
        <v>5.1554747799998903</v>
      </c>
      <c r="AN5">
        <f>'COVID America'!K4</f>
        <v>111.03291392999907</v>
      </c>
    </row>
    <row r="6" spans="1:40" x14ac:dyDescent="0.25">
      <c r="A6">
        <v>15.056606399943099</v>
      </c>
      <c r="B6">
        <v>8.9112379000289295</v>
      </c>
      <c r="C6">
        <v>10.4336613999912</v>
      </c>
      <c r="D6">
        <v>24.055778900044899</v>
      </c>
      <c r="E6">
        <v>1.9057962000369999</v>
      </c>
      <c r="F6">
        <v>17.675338699948</v>
      </c>
      <c r="G6">
        <v>46.045587599975903</v>
      </c>
      <c r="H6" s="1">
        <v>99.649926899932296</v>
      </c>
      <c r="I6" s="1">
        <v>17.920474799931899</v>
      </c>
      <c r="K6">
        <v>2.340459986589845E-3</v>
      </c>
      <c r="L6">
        <v>4.5209000818431335E-4</v>
      </c>
      <c r="M6">
        <v>1.0452680010348521E-2</v>
      </c>
      <c r="N6">
        <v>36.205591930029854</v>
      </c>
      <c r="O6">
        <v>7.9690799699164896E-3</v>
      </c>
      <c r="P6">
        <v>4.618428560055321</v>
      </c>
      <c r="Q6">
        <v>3.103136001154776E-2</v>
      </c>
      <c r="R6">
        <v>198.47365009998893</v>
      </c>
      <c r="S6">
        <v>0.40708878000732474</v>
      </c>
      <c r="T6">
        <v>652.00839227002484</v>
      </c>
      <c r="U6">
        <v>9.3964300000152403E-3</v>
      </c>
      <c r="V6">
        <v>3.6319700002422901E-3</v>
      </c>
      <c r="W6">
        <v>2.63429600003291E-2</v>
      </c>
      <c r="X6">
        <v>5.5404377500000903</v>
      </c>
      <c r="Y6">
        <v>1.41795700003058E-2</v>
      </c>
      <c r="Z6">
        <v>1.0631224699996884</v>
      </c>
      <c r="AA6">
        <v>0.19090569999989301</v>
      </c>
      <c r="AB6">
        <v>26.156782099999091</v>
      </c>
      <c r="AC6">
        <v>2.3331863700001101</v>
      </c>
      <c r="AD6">
        <v>106.2207928999993</v>
      </c>
      <c r="AE6">
        <f>'COVID Asia'!B4</f>
        <v>9.3964300000152403E-3</v>
      </c>
      <c r="AF6">
        <f>'COVID Asia'!C4</f>
        <v>3.6319700002422901E-3</v>
      </c>
      <c r="AG6">
        <f>'COVID Asia'!D4</f>
        <v>2.63429600003291E-2</v>
      </c>
      <c r="AH6">
        <f>'COVID Asia'!E4</f>
        <v>5.5404377500000903</v>
      </c>
      <c r="AI6">
        <f>'COVID Asia'!F4</f>
        <v>1.41795700003058E-2</v>
      </c>
      <c r="AJ6">
        <f>'COVID Asia'!G4</f>
        <v>1.0631224699996884</v>
      </c>
      <c r="AK6">
        <f>'COVID Asia'!H4</f>
        <v>0.19090569999989301</v>
      </c>
      <c r="AL6">
        <f>'COVID Asia'!I4</f>
        <v>26.156782099999091</v>
      </c>
      <c r="AM6">
        <f>'COVID Asia'!J4</f>
        <v>2.3331863700001101</v>
      </c>
      <c r="AN6">
        <f>'COVID Asia'!K4</f>
        <v>106.2207928999993</v>
      </c>
    </row>
    <row r="7" spans="1:40" x14ac:dyDescent="0.25">
      <c r="A7">
        <v>14.1140643999679</v>
      </c>
      <c r="B7">
        <v>8.4753559000091592</v>
      </c>
      <c r="C7">
        <v>13.6945917999837</v>
      </c>
      <c r="D7">
        <v>23.894646600005199</v>
      </c>
      <c r="E7">
        <v>2.9545938000082899</v>
      </c>
      <c r="F7">
        <v>15.4968143999576</v>
      </c>
      <c r="G7">
        <v>39.060295299976097</v>
      </c>
      <c r="H7" s="1">
        <v>101.74676769995099</v>
      </c>
      <c r="I7" s="1">
        <v>17.491364500019699</v>
      </c>
      <c r="K7">
        <v>2.959380031097675E-3</v>
      </c>
      <c r="L7">
        <v>6.7612002603709641E-4</v>
      </c>
      <c r="M7">
        <v>2.0125720032956405E-2</v>
      </c>
      <c r="N7">
        <v>71.360470050026137</v>
      </c>
      <c r="O7">
        <v>2.0985760015901116E-2</v>
      </c>
      <c r="P7">
        <v>10.743639680056273</v>
      </c>
      <c r="Q7">
        <v>0.18293013999937049</v>
      </c>
      <c r="R7">
        <v>270.59861522006082</v>
      </c>
      <c r="S7">
        <v>1.7409116700175169</v>
      </c>
      <c r="T7">
        <v>1681.6603511699966</v>
      </c>
      <c r="U7">
        <v>1.8564670000341701E-2</v>
      </c>
      <c r="V7">
        <v>6.6348199996355099E-3</v>
      </c>
      <c r="W7">
        <v>4.3246560000079599E-2</v>
      </c>
      <c r="X7">
        <v>10.447703940000705</v>
      </c>
      <c r="Y7">
        <v>4.9990649999926903E-2</v>
      </c>
      <c r="Z7">
        <v>2.405612279998778</v>
      </c>
      <c r="AA7">
        <v>0.19526916000031599</v>
      </c>
      <c r="AB7">
        <v>44.24928359000041</v>
      </c>
      <c r="AC7">
        <v>13.64655509</v>
      </c>
      <c r="AD7">
        <v>269.25615487000033</v>
      </c>
      <c r="AE7">
        <f>'COVID Europe'!B4</f>
        <v>1.8564670000341701E-2</v>
      </c>
      <c r="AF7">
        <f>'COVID Europe'!C4</f>
        <v>6.6348199996355099E-3</v>
      </c>
      <c r="AG7">
        <f>'COVID Europe'!D4</f>
        <v>4.3246560000079599E-2</v>
      </c>
      <c r="AH7">
        <f>'COVID Europe'!E4</f>
        <v>10.447703940000705</v>
      </c>
      <c r="AI7">
        <f>'COVID Europe'!F4</f>
        <v>4.9990649999926903E-2</v>
      </c>
      <c r="AJ7">
        <f>'COVID Europe'!G4</f>
        <v>2.405612279998778</v>
      </c>
      <c r="AK7">
        <f>'COVID Europe'!H4</f>
        <v>0.19526916000031599</v>
      </c>
      <c r="AL7">
        <f>'COVID Europe'!I4</f>
        <v>44.24928359000041</v>
      </c>
      <c r="AM7">
        <f>'COVID Europe'!J4</f>
        <v>13.64655509</v>
      </c>
      <c r="AN7">
        <f>'COVID Europe'!K4</f>
        <v>269.25615487000033</v>
      </c>
    </row>
    <row r="8" spans="1:4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15</v>
      </c>
      <c r="G8" s="1">
        <v>0</v>
      </c>
      <c r="H8" s="1">
        <v>94.804999999934793</v>
      </c>
      <c r="I8" s="1">
        <v>113.837442499934</v>
      </c>
      <c r="K8">
        <v>1.0862800176255369E-3</v>
      </c>
      <c r="L8">
        <v>2.1503999596461597E-4</v>
      </c>
      <c r="M8">
        <v>1.607849996071304E-3</v>
      </c>
      <c r="N8">
        <v>8.2735110700363279</v>
      </c>
      <c r="O8">
        <v>8.6158002959564205E-4</v>
      </c>
      <c r="P8">
        <v>1.2412560200318625</v>
      </c>
      <c r="Q8">
        <v>5.7081569998990625E-2</v>
      </c>
      <c r="R8">
        <v>151.23270929004013</v>
      </c>
      <c r="S8">
        <v>7.0723199867643357E-3</v>
      </c>
      <c r="T8">
        <v>66.600662169966327</v>
      </c>
      <c r="U8">
        <v>2.4390700004005301E-3</v>
      </c>
      <c r="V8">
        <v>8.59689999924739E-4</v>
      </c>
      <c r="W8">
        <v>4.3176599998332602E-3</v>
      </c>
      <c r="X8">
        <v>0.1281102499990083</v>
      </c>
      <c r="Y8">
        <v>2.0053099999131499E-3</v>
      </c>
      <c r="Z8">
        <v>9.0015959999800457E-2</v>
      </c>
      <c r="AA8">
        <v>2.7604599999904101E-2</v>
      </c>
      <c r="AB8">
        <v>9.6531370000593503E-2</v>
      </c>
      <c r="AC8">
        <v>1.1531479999939601E-2</v>
      </c>
      <c r="AD8">
        <v>2.3276410000471464E-2</v>
      </c>
      <c r="AE8">
        <f>'COVID Oceania'!B4</f>
        <v>2.4390700004005301E-3</v>
      </c>
      <c r="AF8">
        <f>'COVID Oceania'!C4</f>
        <v>8.59689999924739E-4</v>
      </c>
      <c r="AG8">
        <f>'COVID Oceania'!D4</f>
        <v>4.3176599998332602E-3</v>
      </c>
      <c r="AH8">
        <f>'COVID Oceania'!E4</f>
        <v>0.1281102499990083</v>
      </c>
      <c r="AI8">
        <f>'COVID Oceania'!F4</f>
        <v>2.0053099999131499E-3</v>
      </c>
      <c r="AJ8">
        <f>'COVID Oceania'!G4</f>
        <v>9.0015959999800457E-2</v>
      </c>
      <c r="AK8">
        <f>'COVID Oceania'!H4</f>
        <v>2.7604599999904101E-2</v>
      </c>
      <c r="AL8">
        <f>'COVID Oceania'!I4</f>
        <v>9.6531370000593503E-2</v>
      </c>
      <c r="AM8">
        <f>'COVID Oceania'!J4</f>
        <v>1.1531479999939601E-2</v>
      </c>
      <c r="AN8">
        <f>'COVID Oceania'!K4</f>
        <v>2.3276410000471464E-2</v>
      </c>
    </row>
    <row r="9" spans="1:4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16</v>
      </c>
      <c r="G9" s="1">
        <v>0</v>
      </c>
      <c r="H9" s="1">
        <v>49.078294200000499</v>
      </c>
      <c r="I9" s="1">
        <v>112.576187200029</v>
      </c>
      <c r="K9">
        <v>8.0195000045932795E-3</v>
      </c>
      <c r="L9">
        <v>1.4291199855506367E-3</v>
      </c>
      <c r="M9">
        <v>5.1837299996986941E-2</v>
      </c>
      <c r="N9">
        <v>3.2292054099729226</v>
      </c>
      <c r="O9">
        <v>3.6514889984391591E-2</v>
      </c>
      <c r="P9">
        <v>8.2595715899718893</v>
      </c>
      <c r="Q9">
        <v>3.2676409988198381E-2</v>
      </c>
      <c r="R9">
        <v>109.54640583994298</v>
      </c>
      <c r="S9">
        <v>0.16643105997936752</v>
      </c>
      <c r="T9">
        <v>3.6612303899950285</v>
      </c>
      <c r="U9">
        <v>7.2921999992104202E-3</v>
      </c>
      <c r="V9">
        <v>1.7918100005772401E-3</v>
      </c>
      <c r="W9">
        <v>7.0900299999630004E-2</v>
      </c>
      <c r="X9">
        <v>0.67323220000216499</v>
      </c>
      <c r="Y9">
        <v>4.5381980000456602E-2</v>
      </c>
      <c r="Z9">
        <v>1.1224239200011574</v>
      </c>
      <c r="AA9">
        <v>4.1415669999696501E-2</v>
      </c>
      <c r="AB9">
        <v>3.5722813799988193</v>
      </c>
      <c r="AC9">
        <v>0.23504546000003701</v>
      </c>
      <c r="AD9">
        <v>0.5390532600013096</v>
      </c>
      <c r="AE9">
        <f>CRIME!B4</f>
        <v>7.2921999992104202E-3</v>
      </c>
      <c r="AF9">
        <f>CRIME!C4</f>
        <v>1.7918100005772401E-3</v>
      </c>
      <c r="AG9">
        <f>CRIME!D4</f>
        <v>7.0900299999630004E-2</v>
      </c>
      <c r="AH9">
        <f>CRIME!E4</f>
        <v>0.67323220000216499</v>
      </c>
      <c r="AI9">
        <f>CRIME!F4</f>
        <v>4.5381980000456602E-2</v>
      </c>
      <c r="AJ9">
        <f>CRIME!G4</f>
        <v>1.1224239200011574</v>
      </c>
      <c r="AK9">
        <f>CRIME!H4</f>
        <v>4.1415669999696501E-2</v>
      </c>
      <c r="AL9">
        <f>CRIME!I4</f>
        <v>3.5722813799988193</v>
      </c>
      <c r="AM9">
        <f>CRIME!J4</f>
        <v>0.23504546000003701</v>
      </c>
      <c r="AN9">
        <f>CRIME!K4</f>
        <v>0.5390532600013096</v>
      </c>
    </row>
    <row r="10" spans="1:4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15</v>
      </c>
      <c r="G10" s="1">
        <v>0</v>
      </c>
      <c r="H10" s="1">
        <v>45.1717142999996</v>
      </c>
      <c r="I10" s="1">
        <v>113.9104545</v>
      </c>
      <c r="K10">
        <v>2.5196440028957972E-2</v>
      </c>
      <c r="L10">
        <v>7.9307900043204364E-3</v>
      </c>
      <c r="M10">
        <v>1.6166200046427489E-3</v>
      </c>
      <c r="N10">
        <v>707.82786913003076</v>
      </c>
      <c r="O10">
        <v>5.5230499990284385E-2</v>
      </c>
      <c r="P10">
        <v>0.65980459995334928</v>
      </c>
      <c r="Q10">
        <v>2.8344829997513386E-2</v>
      </c>
      <c r="R10">
        <v>0.52677981993183498</v>
      </c>
      <c r="S10">
        <v>0.60937554000411143</v>
      </c>
      <c r="T10">
        <v>5.8189790699863737</v>
      </c>
      <c r="U10">
        <v>0.283147769999959</v>
      </c>
      <c r="V10">
        <v>0.10713332000032</v>
      </c>
      <c r="W10">
        <v>0.21566605999942101</v>
      </c>
      <c r="X10">
        <v>2163.5402956799994</v>
      </c>
      <c r="Y10">
        <v>0.47248944000057203</v>
      </c>
      <c r="Z10">
        <v>1.1304174500015423</v>
      </c>
      <c r="AA10">
        <v>0.28184405000065399</v>
      </c>
      <c r="AB10">
        <v>1.0398012600009678</v>
      </c>
      <c r="AC10">
        <v>3.5748790300000102</v>
      </c>
      <c r="AD10">
        <v>4.156759139998023</v>
      </c>
      <c r="AE10">
        <f>AQ!B4</f>
        <v>0.283147769999959</v>
      </c>
      <c r="AF10">
        <f>AQ!C4</f>
        <v>0.10713332000032</v>
      </c>
      <c r="AG10">
        <f>AQ!D4</f>
        <v>0.21566605999942101</v>
      </c>
      <c r="AH10">
        <f>AQ!E4</f>
        <v>2163.5402956799994</v>
      </c>
      <c r="AI10">
        <f>AQ!F4</f>
        <v>0.47248944000057203</v>
      </c>
      <c r="AJ10">
        <f>AQ!G4</f>
        <v>1.1304174500015423</v>
      </c>
      <c r="AK10">
        <f>AQ!H4</f>
        <v>0.28184405000065399</v>
      </c>
      <c r="AL10">
        <f>AQ!I4</f>
        <v>1.0398012600009678</v>
      </c>
      <c r="AM10">
        <f>AQ!J4</f>
        <v>3.5748790300000102</v>
      </c>
      <c r="AN10">
        <f>AQ!K4</f>
        <v>4.156759139998023</v>
      </c>
    </row>
    <row r="11" spans="1:40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15</v>
      </c>
      <c r="G11" s="1">
        <v>0</v>
      </c>
      <c r="H11" s="1">
        <v>0</v>
      </c>
      <c r="I11" s="1">
        <v>111.74753779999401</v>
      </c>
      <c r="K11">
        <v>1.4967900002375221E-2</v>
      </c>
      <c r="L11">
        <v>3.4650500165298546E-3</v>
      </c>
      <c r="M11">
        <v>9.5163599995430503E-2</v>
      </c>
      <c r="N11">
        <v>125.0063424999237</v>
      </c>
      <c r="O11">
        <v>0.16179310006555098</v>
      </c>
      <c r="P11">
        <v>45.415553149941807</v>
      </c>
      <c r="Q11">
        <v>8.6011974499560857</v>
      </c>
      <c r="R11">
        <v>872.15064999996616</v>
      </c>
      <c r="S11">
        <v>7.9793386000001147</v>
      </c>
      <c r="T11">
        <v>678.82786910000038</v>
      </c>
      <c r="U11">
        <v>3.5096080000948798E-2</v>
      </c>
      <c r="V11">
        <v>1.0151990001395401E-2</v>
      </c>
      <c r="W11">
        <v>5.4013599998142996E-3</v>
      </c>
      <c r="X11">
        <v>2248.3823997600002</v>
      </c>
      <c r="Y11">
        <v>0.687537009999869</v>
      </c>
      <c r="Z11">
        <v>21.738535809999647</v>
      </c>
      <c r="AA11">
        <v>12.7936176299994</v>
      </c>
      <c r="AB11">
        <v>561.72246479000057</v>
      </c>
      <c r="AC11">
        <v>317.82398973999898</v>
      </c>
      <c r="AD11">
        <v>4757.8462557199991</v>
      </c>
      <c r="AE11">
        <f>ENERGY!B4</f>
        <v>3.5096080000948798E-2</v>
      </c>
      <c r="AF11">
        <f>ENERGY!C4</f>
        <v>1.0151990001395401E-2</v>
      </c>
      <c r="AG11">
        <f>ENERGY!D4</f>
        <v>5.4013599998142996E-3</v>
      </c>
      <c r="AH11">
        <f>ENERGY!E4</f>
        <v>2248.3823997600002</v>
      </c>
      <c r="AI11">
        <f>ENERGY!F4</f>
        <v>0.687537009999869</v>
      </c>
      <c r="AJ11">
        <f>ENERGY!G4</f>
        <v>21.738535809999647</v>
      </c>
      <c r="AK11">
        <f>ENERGY!H4</f>
        <v>12.7936176299994</v>
      </c>
      <c r="AL11">
        <f>ENERGY!I4</f>
        <v>561.72246479000057</v>
      </c>
      <c r="AM11">
        <f>ENERGY!J4</f>
        <v>317.82398973999898</v>
      </c>
      <c r="AN11">
        <f>ENERGY!K4</f>
        <v>4757.8462557199991</v>
      </c>
    </row>
    <row r="12" spans="1:40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47.607339199999799</v>
      </c>
      <c r="I12" s="1">
        <v>111.405563700012</v>
      </c>
      <c r="K12">
        <v>5.875350034330035E-3</v>
      </c>
      <c r="L12">
        <v>1.0340000153519205E-3</v>
      </c>
      <c r="M12">
        <v>5.875350034330035E-3</v>
      </c>
      <c r="N12">
        <v>6.1245975000153523</v>
      </c>
      <c r="O12">
        <v>5.4709699994418749E-2</v>
      </c>
      <c r="P12">
        <v>22.853179900033787</v>
      </c>
      <c r="Q12">
        <v>0.34965524997096453</v>
      </c>
      <c r="R12">
        <v>429.28222824999813</v>
      </c>
      <c r="S12">
        <v>2.4801765999873098</v>
      </c>
      <c r="T12">
        <v>2407.0279675500265</v>
      </c>
      <c r="U12">
        <v>1.1330199951771602E-2</v>
      </c>
      <c r="V12">
        <v>3.6012000637128897E-3</v>
      </c>
      <c r="W12">
        <v>7.08999999915249E-4</v>
      </c>
      <c r="X12">
        <v>123.65139309999901</v>
      </c>
      <c r="Y12">
        <v>2.8916849987581299E-2</v>
      </c>
      <c r="Z12">
        <v>0.42820665001636332</v>
      </c>
      <c r="AA12">
        <v>3.1014300009701349E-2</v>
      </c>
      <c r="AB12">
        <v>0.63203854992752861</v>
      </c>
      <c r="AC12">
        <v>0.27606649999506699</v>
      </c>
      <c r="AD12">
        <v>2.990542149986132</v>
      </c>
      <c r="AE12">
        <f>GCCD!B4</f>
        <v>1.8491200054995698E-2</v>
      </c>
      <c r="AF12">
        <f>GCCD!C4</f>
        <v>6.5158000215887997E-3</v>
      </c>
      <c r="AG12">
        <f>GCCD!D4</f>
        <v>2.09099997300654E-3</v>
      </c>
      <c r="AH12">
        <f>GCCD!E4</f>
        <v>239.36616870004198</v>
      </c>
      <c r="AI12">
        <f>GCCD!F4</f>
        <v>0.16364619997329999</v>
      </c>
      <c r="AJ12">
        <f>GCCD!G4</f>
        <v>6.4902333001373318</v>
      </c>
      <c r="AK12">
        <f>GCCD!H4</f>
        <v>0.87133699993137204</v>
      </c>
      <c r="AL12">
        <f>GCCD!I4</f>
        <v>93.335706899990299</v>
      </c>
      <c r="AM12">
        <f>GCCD!J4</f>
        <v>20.4063912000274</v>
      </c>
      <c r="AN12">
        <f>GCCD!K4</f>
        <v>543.25595290004242</v>
      </c>
    </row>
    <row r="13" spans="1:40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66.226924899999105</v>
      </c>
      <c r="I13" s="1">
        <v>112.062300499994</v>
      </c>
    </row>
    <row r="14" spans="1:4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47.556696900000098</v>
      </c>
      <c r="I14" s="1">
        <v>113.930546399904</v>
      </c>
    </row>
    <row r="15" spans="1:40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1.0083341999997999</v>
      </c>
      <c r="I15" s="1">
        <v>115.315736999968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  <c r="R15" t="s">
        <v>114</v>
      </c>
      <c r="S15" t="s">
        <v>126</v>
      </c>
      <c r="T15" t="s">
        <v>116</v>
      </c>
      <c r="U15" t="s">
        <v>117</v>
      </c>
    </row>
    <row r="16" spans="1:40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0.48331969999708202</v>
      </c>
      <c r="G16" s="1">
        <v>0</v>
      </c>
      <c r="I16" s="1">
        <v>111.631388999987</v>
      </c>
    </row>
    <row r="17" spans="1:50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G17" s="1">
        <v>0</v>
      </c>
      <c r="I17" s="1">
        <v>112.118010399979</v>
      </c>
      <c r="M17" t="s">
        <v>132</v>
      </c>
      <c r="V17" t="s">
        <v>133</v>
      </c>
      <c r="AN17" t="s">
        <v>136</v>
      </c>
      <c r="AP17" t="s">
        <v>136</v>
      </c>
      <c r="AQ17" t="s">
        <v>137</v>
      </c>
    </row>
    <row r="18" spans="1:50" x14ac:dyDescent="0.25">
      <c r="A18" s="1">
        <v>9.0228086000001895</v>
      </c>
      <c r="B18" s="1">
        <v>9.1602903999992105</v>
      </c>
      <c r="C18" s="1">
        <v>1.6888520000002201</v>
      </c>
      <c r="D18" s="1">
        <v>40.293437699999203</v>
      </c>
      <c r="E18" s="1">
        <v>1.6888520000002201</v>
      </c>
      <c r="G18" s="1">
        <v>0</v>
      </c>
      <c r="I18" s="1">
        <v>121.136770899989</v>
      </c>
      <c r="L18" t="s">
        <v>118</v>
      </c>
      <c r="M18">
        <v>4.2781000025570353E-3</v>
      </c>
      <c r="N18">
        <v>2.990019996650513E-3</v>
      </c>
      <c r="O18">
        <v>2.340459986589845E-3</v>
      </c>
      <c r="P18">
        <v>2.959380031097675E-3</v>
      </c>
      <c r="Q18">
        <v>1.0862800176255369E-3</v>
      </c>
      <c r="R18">
        <v>8.0195000045932795E-3</v>
      </c>
      <c r="S18">
        <v>2.5196440028957972E-2</v>
      </c>
      <c r="T18">
        <v>1.4967900002375221E-2</v>
      </c>
      <c r="U18">
        <v>5.875350034330035E-3</v>
      </c>
      <c r="V18">
        <f>SUM(M18,M19)/10</f>
        <v>4.8516300157643813E-4</v>
      </c>
      <c r="W18">
        <f t="shared" ref="W18:AD18" si="0">SUM(N18,N19)/10</f>
        <v>3.5825899802148303E-4</v>
      </c>
      <c r="X18">
        <f t="shared" si="0"/>
        <v>2.7925499947741586E-4</v>
      </c>
      <c r="Y18">
        <f t="shared" si="0"/>
        <v>3.6355000571347714E-4</v>
      </c>
      <c r="Z18">
        <f t="shared" si="0"/>
        <v>1.3013200135901528E-4</v>
      </c>
      <c r="AA18">
        <f t="shared" si="0"/>
        <v>9.4486199901439168E-4</v>
      </c>
      <c r="AB18">
        <f t="shared" si="0"/>
        <v>3.3127230033278407E-3</v>
      </c>
      <c r="AC18">
        <f t="shared" si="0"/>
        <v>1.8432950018905075E-3</v>
      </c>
      <c r="AD18">
        <f t="shared" si="0"/>
        <v>6.909350049681955E-4</v>
      </c>
      <c r="AE18">
        <f>V18/V19</f>
        <v>3.299082018063635E-8</v>
      </c>
      <c r="AF18">
        <f t="shared" ref="AF18:AM18" si="1">W18/W19</f>
        <v>2.6068471077747437E-8</v>
      </c>
      <c r="AG18">
        <f t="shared" si="1"/>
        <v>2.1090174418655379E-8</v>
      </c>
      <c r="AH18">
        <f t="shared" si="1"/>
        <v>1.6368016105239618E-8</v>
      </c>
      <c r="AI18">
        <f t="shared" si="1"/>
        <v>5.3310938696851815E-8</v>
      </c>
      <c r="AJ18">
        <f t="shared" si="1"/>
        <v>3.3752304029948975E-8</v>
      </c>
      <c r="AK18">
        <f t="shared" si="1"/>
        <v>3.5169150936660941E-8</v>
      </c>
      <c r="AL18">
        <f t="shared" si="1"/>
        <v>1.7487240075615773E-8</v>
      </c>
      <c r="AM18">
        <f t="shared" si="1"/>
        <v>5.0953908920958368E-9</v>
      </c>
      <c r="AN18" s="5">
        <f>AVERAGE(AE18:AM18)</f>
        <v>2.6814722934828014E-8</v>
      </c>
      <c r="AO18">
        <f>_xlfn.STDEV.P(AE18:AM18)</f>
        <v>1.3162710281488046E-8</v>
      </c>
      <c r="AP18">
        <v>2.6814722934828014E-8</v>
      </c>
      <c r="AQ18" s="5">
        <v>6.3222075698295766E-3</v>
      </c>
      <c r="AR18">
        <v>5.3078853629163286E-2</v>
      </c>
      <c r="AS18" t="s">
        <v>31</v>
      </c>
    </row>
    <row r="19" spans="1:50" x14ac:dyDescent="0.25">
      <c r="A19" s="1">
        <v>5.8025109999998596</v>
      </c>
      <c r="B19" s="1">
        <v>6.3608193999998504</v>
      </c>
      <c r="C19" s="1">
        <v>0.89251559999956898</v>
      </c>
      <c r="D19" s="1">
        <v>14.7490154000006</v>
      </c>
      <c r="E19" s="1">
        <v>0.89251559999956898</v>
      </c>
      <c r="G19" s="1">
        <v>0</v>
      </c>
      <c r="I19" s="1">
        <v>123.336492300033</v>
      </c>
      <c r="M19">
        <v>5.7353001320734585E-4</v>
      </c>
      <c r="N19">
        <v>5.9256998356431684E-4</v>
      </c>
      <c r="O19">
        <v>4.5209000818431335E-4</v>
      </c>
      <c r="P19">
        <v>6.7612002603709641E-4</v>
      </c>
      <c r="Q19">
        <v>2.1503999596461597E-4</v>
      </c>
      <c r="R19">
        <v>1.4291199855506367E-3</v>
      </c>
      <c r="S19">
        <v>7.9307900043204364E-3</v>
      </c>
      <c r="T19">
        <v>3.4650500165298546E-3</v>
      </c>
      <c r="U19">
        <v>1.0340000153519205E-3</v>
      </c>
      <c r="V19">
        <v>14706</v>
      </c>
      <c r="W19">
        <v>13743</v>
      </c>
      <c r="X19">
        <v>13241</v>
      </c>
      <c r="Y19">
        <v>22211</v>
      </c>
      <c r="Z19">
        <v>2441</v>
      </c>
      <c r="AA19">
        <v>27994</v>
      </c>
      <c r="AB19">
        <v>94194</v>
      </c>
      <c r="AC19">
        <v>105408</v>
      </c>
      <c r="AD19">
        <v>135600</v>
      </c>
      <c r="AN19" s="5"/>
      <c r="AP19">
        <v>2.6925876395925521E-4</v>
      </c>
      <c r="AQ19" s="5">
        <v>1.2081447220049028E-2</v>
      </c>
      <c r="AR19">
        <v>6.2472636259195982E-2</v>
      </c>
      <c r="AS19" t="s">
        <v>32</v>
      </c>
    </row>
    <row r="20" spans="1:50" x14ac:dyDescent="0.25">
      <c r="A20" s="1">
        <v>6.3592114000002704</v>
      </c>
      <c r="B20" s="1">
        <v>6.5093819999992704</v>
      </c>
      <c r="C20" s="1">
        <v>1.24487210000006</v>
      </c>
      <c r="D20" s="1">
        <v>12.641268999999699</v>
      </c>
      <c r="E20" s="1">
        <v>1.24487210000006</v>
      </c>
      <c r="G20" s="1">
        <v>0</v>
      </c>
      <c r="I20" s="1">
        <v>124.61825779999999</v>
      </c>
      <c r="M20">
        <v>1.34499100153334E-2</v>
      </c>
      <c r="N20">
        <v>1.1897339997813068E-2</v>
      </c>
      <c r="O20">
        <v>1.0452680010348521E-2</v>
      </c>
      <c r="P20">
        <v>2.0125720032956405E-2</v>
      </c>
      <c r="Q20">
        <v>1.607849996071304E-3</v>
      </c>
      <c r="R20">
        <v>5.1837299996986941E-2</v>
      </c>
      <c r="S20">
        <v>1.6166200046427489E-3</v>
      </c>
      <c r="T20">
        <v>9.5163599995430503E-2</v>
      </c>
      <c r="U20">
        <v>5.875350034330035E-3</v>
      </c>
      <c r="V20">
        <f>SUM(M20,M21)/10</f>
        <v>4.2819743959978176</v>
      </c>
      <c r="W20">
        <f t="shared" ref="W20" si="2">SUM(N20,N21)/10</f>
        <v>4.2861451029893907</v>
      </c>
      <c r="X20">
        <f t="shared" ref="X20" si="3">SUM(O20,O21)/10</f>
        <v>3.6216044610040199</v>
      </c>
      <c r="Y20">
        <f t="shared" ref="Y20" si="4">SUM(P20,P21)/10</f>
        <v>7.138059577005909</v>
      </c>
      <c r="Z20">
        <f t="shared" ref="Z20" si="5">SUM(Q20,Q21)/10</f>
        <v>0.82751189200323994</v>
      </c>
      <c r="AA20">
        <f t="shared" ref="AA20" si="6">SUM(R20,R21)/10</f>
        <v>0.32810427099699097</v>
      </c>
      <c r="AB20">
        <f t="shared" ref="AB20" si="7">SUM(S20,S21)/10</f>
        <v>70.78294857500353</v>
      </c>
      <c r="AC20">
        <f t="shared" ref="AC20" si="8">SUM(T20,T21)/10</f>
        <v>12.510150609991914</v>
      </c>
      <c r="AD20">
        <f t="shared" ref="AD20" si="9">SUM(U20,U21)/10</f>
        <v>0.61304728500496819</v>
      </c>
      <c r="AE20">
        <f>V20/V21</f>
        <v>2.9117192955241519E-4</v>
      </c>
      <c r="AF20">
        <f t="shared" ref="AF20" si="10">W20/W21</f>
        <v>3.1187841832128286E-4</v>
      </c>
      <c r="AG20">
        <f t="shared" ref="AG20" si="11">X20/X21</f>
        <v>2.7351442194728645E-4</v>
      </c>
      <c r="AH20">
        <f t="shared" ref="AH20" si="12">Y20/Y21</f>
        <v>3.2137497532780645E-4</v>
      </c>
      <c r="AI20">
        <f t="shared" ref="AI20" si="13">Z20/Z21</f>
        <v>3.3900528144335926E-4</v>
      </c>
      <c r="AJ20">
        <f t="shared" ref="AJ20" si="14">AA20/AA21</f>
        <v>1.1720521218725118E-5</v>
      </c>
      <c r="AK20">
        <f t="shared" ref="AK20" si="15">AB20/AB21</f>
        <v>7.5145920732746813E-4</v>
      </c>
      <c r="AL20">
        <f t="shared" ref="AL20" si="16">AC20/AC21</f>
        <v>1.1868312281792571E-4</v>
      </c>
      <c r="AM20">
        <f t="shared" ref="AM20" si="17">AD20/AD21</f>
        <v>4.520997677027789E-6</v>
      </c>
      <c r="AN20" s="5">
        <f t="shared" ref="AN20:AN26" si="18">AVERAGE(AE20:AM20)</f>
        <v>2.6925876395925521E-4</v>
      </c>
      <c r="AO20">
        <f>_xlfn.STDEV.P(AE20:AM20)</f>
        <v>2.11212828744779E-4</v>
      </c>
      <c r="AP20">
        <v>3.2504794538951687E-5</v>
      </c>
      <c r="AQ20" s="5">
        <v>6.4034350380392036E-3</v>
      </c>
      <c r="AR20">
        <v>5.3273450720705856E-2</v>
      </c>
      <c r="AS20" t="s">
        <v>33</v>
      </c>
    </row>
    <row r="21" spans="1:50" x14ac:dyDescent="0.25">
      <c r="A21" s="1">
        <v>6.2531166000003298</v>
      </c>
      <c r="B21" s="1">
        <v>6.3374360000007002</v>
      </c>
      <c r="C21" s="1">
        <v>1.1713522000000001</v>
      </c>
      <c r="D21" s="1">
        <v>9.7934275000006892</v>
      </c>
      <c r="E21" s="1">
        <v>1.1713522000000001</v>
      </c>
      <c r="G21" s="1">
        <v>0</v>
      </c>
      <c r="I21" s="1">
        <v>128.887155200005</v>
      </c>
      <c r="M21">
        <v>42.806294049962844</v>
      </c>
      <c r="N21">
        <v>42.849553689896091</v>
      </c>
      <c r="O21">
        <v>36.205591930029854</v>
      </c>
      <c r="P21">
        <v>71.360470050026137</v>
      </c>
      <c r="Q21">
        <v>8.2735110700363279</v>
      </c>
      <c r="R21">
        <v>3.2292054099729226</v>
      </c>
      <c r="S21">
        <v>707.82786913003076</v>
      </c>
      <c r="T21">
        <v>125.0063424999237</v>
      </c>
      <c r="U21">
        <v>6.1245975000153523</v>
      </c>
      <c r="V21">
        <v>14706</v>
      </c>
      <c r="W21">
        <v>13743</v>
      </c>
      <c r="X21">
        <v>13241</v>
      </c>
      <c r="Y21">
        <v>22211</v>
      </c>
      <c r="Z21">
        <v>2441</v>
      </c>
      <c r="AA21">
        <v>27994</v>
      </c>
      <c r="AB21">
        <v>94194</v>
      </c>
      <c r="AC21">
        <v>105408</v>
      </c>
      <c r="AD21">
        <v>135600</v>
      </c>
      <c r="AN21" s="5"/>
      <c r="AP21">
        <v>1.4900861079899972E-3</v>
      </c>
      <c r="AQ21" s="5">
        <v>7.8464715002224943E-3</v>
      </c>
      <c r="AR21">
        <v>5.5267159053594882E-2</v>
      </c>
      <c r="AS21" t="s">
        <v>34</v>
      </c>
    </row>
    <row r="22" spans="1:50" x14ac:dyDescent="0.25">
      <c r="A22" s="1">
        <v>0</v>
      </c>
      <c r="B22" s="1">
        <v>0</v>
      </c>
      <c r="C22" s="1">
        <v>0</v>
      </c>
      <c r="D22" s="1">
        <v>9.6354481999997006</v>
      </c>
      <c r="E22" s="1">
        <v>0</v>
      </c>
      <c r="G22" s="1">
        <v>0</v>
      </c>
      <c r="I22" s="1">
        <v>126.364688800065</v>
      </c>
      <c r="M22">
        <v>5.8241000049747485E-3</v>
      </c>
      <c r="N22">
        <v>1.057706999126817E-2</v>
      </c>
      <c r="O22">
        <v>7.9690799699164896E-3</v>
      </c>
      <c r="P22">
        <v>2.0985760015901116E-2</v>
      </c>
      <c r="Q22">
        <v>8.6158002959564205E-4</v>
      </c>
      <c r="R22">
        <v>3.6514889984391591E-2</v>
      </c>
      <c r="S22">
        <v>5.5230499990284385E-2</v>
      </c>
      <c r="T22">
        <v>0.16179310006555098</v>
      </c>
      <c r="U22">
        <v>5.4709699994418749E-2</v>
      </c>
      <c r="V22">
        <f>SUM(M22,M23)/10</f>
        <v>0.41886980900308063</v>
      </c>
      <c r="W22">
        <f t="shared" ref="W22" si="19">SUM(N22,N23)/10</f>
        <v>0.53930762899806695</v>
      </c>
      <c r="X22">
        <f t="shared" ref="X22" si="20">SUM(O22,O23)/10</f>
        <v>0.46263976400252371</v>
      </c>
      <c r="Y22">
        <f t="shared" ref="Y22" si="21">SUM(P22,P23)/10</f>
        <v>1.0764625440072173</v>
      </c>
      <c r="Z22">
        <f t="shared" ref="Z22" si="22">SUM(Q22,Q23)/10</f>
        <v>0.12421176000614582</v>
      </c>
      <c r="AA22">
        <f t="shared" ref="AA22" si="23">SUM(R22,R23)/10</f>
        <v>0.82960864799562817</v>
      </c>
      <c r="AB22">
        <f t="shared" ref="AB22" si="24">SUM(S22,S23)/10</f>
        <v>7.1503509994363362E-2</v>
      </c>
      <c r="AC22">
        <f t="shared" ref="AC22" si="25">SUM(T22,T23)/10</f>
        <v>4.5577346250007356</v>
      </c>
      <c r="AD22">
        <f t="shared" ref="AD22" si="26">SUM(U22,U23)/10</f>
        <v>2.2907889600028204</v>
      </c>
      <c r="AE22">
        <f>V22/V23</f>
        <v>2.8482919148856293E-5</v>
      </c>
      <c r="AF22">
        <f t="shared" ref="AF22" si="27">W22/W23</f>
        <v>3.924235094215724E-5</v>
      </c>
      <c r="AG22">
        <f t="shared" ref="AG22" si="28">X22/X23</f>
        <v>3.4939941394345119E-5</v>
      </c>
      <c r="AH22">
        <f t="shared" ref="AH22" si="29">Y22/Y23</f>
        <v>4.8465289451497782E-5</v>
      </c>
      <c r="AI22">
        <f t="shared" ref="AI22" si="30">Z22/Z23</f>
        <v>5.0885604263066706E-5</v>
      </c>
      <c r="AJ22">
        <f t="shared" ref="AJ22" si="31">AA22/AA23</f>
        <v>2.9635230692135035E-5</v>
      </c>
      <c r="AK22">
        <f t="shared" ref="AK22" si="32">AB22/AB23</f>
        <v>7.5910896654100437E-7</v>
      </c>
      <c r="AL22">
        <f t="shared" ref="AL22" si="33">AC22/AC23</f>
        <v>4.3238982098139949E-5</v>
      </c>
      <c r="AM22">
        <f t="shared" ref="AM22" si="34">AD22/AD23</f>
        <v>1.689372389382611E-5</v>
      </c>
      <c r="AN22" s="5">
        <f t="shared" si="18"/>
        <v>3.2504794538951687E-5</v>
      </c>
      <c r="AO22">
        <f>_xlfn.STDEV.P(AE22:AM22)</f>
        <v>1.5037149960795059E-5</v>
      </c>
      <c r="AP22">
        <v>2.9693635137218199E-3</v>
      </c>
      <c r="AQ22" s="5">
        <v>1.6715633793400589E-2</v>
      </c>
      <c r="AR22">
        <v>5.596417267130871E-2</v>
      </c>
      <c r="AS22" t="s">
        <v>35</v>
      </c>
    </row>
    <row r="23" spans="1:50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G23" s="1">
        <v>0</v>
      </c>
      <c r="I23" s="1">
        <v>123.232457200065</v>
      </c>
      <c r="M23">
        <v>4.1828739900258318</v>
      </c>
      <c r="N23">
        <v>5.3824992199894011</v>
      </c>
      <c r="O23">
        <v>4.618428560055321</v>
      </c>
      <c r="P23">
        <v>10.743639680056273</v>
      </c>
      <c r="Q23">
        <v>1.2412560200318625</v>
      </c>
      <c r="R23">
        <v>8.2595715899718893</v>
      </c>
      <c r="S23">
        <v>0.65980459995334928</v>
      </c>
      <c r="T23">
        <v>45.415553149941807</v>
      </c>
      <c r="U23">
        <v>22.853179900033787</v>
      </c>
      <c r="V23">
        <v>14706</v>
      </c>
      <c r="W23">
        <v>13743</v>
      </c>
      <c r="X23">
        <v>13241</v>
      </c>
      <c r="Y23">
        <v>22211</v>
      </c>
      <c r="Z23">
        <v>2441</v>
      </c>
      <c r="AA23">
        <v>27994</v>
      </c>
      <c r="AB23">
        <v>94194</v>
      </c>
      <c r="AC23">
        <v>105408</v>
      </c>
      <c r="AD23">
        <v>135600</v>
      </c>
      <c r="AN23" s="5"/>
      <c r="AQ23">
        <v>0.29367103180143683</v>
      </c>
      <c r="AR23" s="5"/>
      <c r="AS23" t="s">
        <v>12</v>
      </c>
    </row>
    <row r="24" spans="1:50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G24" s="1">
        <v>0</v>
      </c>
      <c r="I24" s="1">
        <v>126.06607629999</v>
      </c>
      <c r="M24">
        <v>0.33943900001468086</v>
      </c>
      <c r="N24">
        <v>7.4271079991012734E-2</v>
      </c>
      <c r="O24">
        <v>3.103136001154776E-2</v>
      </c>
      <c r="P24">
        <v>0.18293013999937049</v>
      </c>
      <c r="Q24">
        <v>5.7081569998990625E-2</v>
      </c>
      <c r="R24">
        <v>3.2676409988198381E-2</v>
      </c>
      <c r="S24">
        <v>2.8344829997513386E-2</v>
      </c>
      <c r="T24">
        <v>8.6011974499560857</v>
      </c>
      <c r="U24">
        <v>0.34965524997096453</v>
      </c>
      <c r="V24">
        <f>SUM(M24,M25)/10</f>
        <v>20.810951519999609</v>
      </c>
      <c r="W24">
        <f t="shared" ref="W24" si="35">SUM(N24,N25)/10</f>
        <v>21.096215477996715</v>
      </c>
      <c r="X24">
        <f t="shared" ref="X24" si="36">SUM(O24,O25)/10</f>
        <v>19.850468146000047</v>
      </c>
      <c r="Y24">
        <f t="shared" ref="Y24" si="37">SUM(P24,P25)/10</f>
        <v>27.078154536006018</v>
      </c>
      <c r="Z24">
        <f t="shared" ref="Z24" si="38">SUM(Q24,Q25)/10</f>
        <v>15.128979086003913</v>
      </c>
      <c r="AA24">
        <f t="shared" ref="AA24" si="39">SUM(R24,R25)/10</f>
        <v>10.957908224993117</v>
      </c>
      <c r="AB24">
        <f t="shared" ref="AB24" si="40">SUM(S24,S25)/10</f>
        <v>5.5512464992934843E-2</v>
      </c>
      <c r="AC24">
        <f t="shared" ref="AC24" si="41">SUM(T24,T25)/10</f>
        <v>88.075184744992228</v>
      </c>
      <c r="AD24">
        <f t="shared" ref="AD24" si="42">SUM(U24,U25)/10</f>
        <v>42.963188349996912</v>
      </c>
      <c r="AE24">
        <f>V24/V25</f>
        <v>1.415133382292915E-3</v>
      </c>
      <c r="AF24">
        <f t="shared" ref="AF24" si="43">W24/W25</f>
        <v>1.5350516974457335E-3</v>
      </c>
      <c r="AG24">
        <f t="shared" ref="AG24" si="44">X24/X25</f>
        <v>1.4991668413261874E-3</v>
      </c>
      <c r="AH24">
        <f t="shared" ref="AH24" si="45">Y24/Y25</f>
        <v>1.219132616091397E-3</v>
      </c>
      <c r="AI24">
        <f t="shared" ref="AI24" si="46">Z24/Z25</f>
        <v>6.1978611577238477E-3</v>
      </c>
      <c r="AJ24">
        <f t="shared" ref="AJ24" si="47">AA24/AA25</f>
        <v>3.9143774469504598E-4</v>
      </c>
      <c r="AK24">
        <f t="shared" ref="AK24" si="48">AB24/AB25</f>
        <v>5.8934183698467892E-7</v>
      </c>
      <c r="AL24">
        <f t="shared" ref="AL24" si="49">AC24/AC25</f>
        <v>8.3556451830024507E-4</v>
      </c>
      <c r="AM24">
        <f t="shared" ref="AM24" si="50">AD24/AD25</f>
        <v>3.1683767219761733E-4</v>
      </c>
      <c r="AN24" s="5">
        <f t="shared" si="18"/>
        <v>1.4900861079899972E-3</v>
      </c>
      <c r="AO24">
        <f>_xlfn.STDEV.P(AE24:AM24)</f>
        <v>1.7472143935966336E-3</v>
      </c>
      <c r="AR24" s="5"/>
    </row>
    <row r="25" spans="1:50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G25" s="1">
        <v>0</v>
      </c>
      <c r="I25" s="1">
        <v>127.82604319998001</v>
      </c>
      <c r="M25">
        <v>207.77007619998139</v>
      </c>
      <c r="N25">
        <v>210.88788369997613</v>
      </c>
      <c r="O25">
        <v>198.47365009998893</v>
      </c>
      <c r="P25">
        <v>270.59861522006082</v>
      </c>
      <c r="Q25">
        <v>151.23270929004013</v>
      </c>
      <c r="R25">
        <v>109.54640583994298</v>
      </c>
      <c r="S25">
        <v>0.52677981993183498</v>
      </c>
      <c r="T25">
        <v>872.15064999996616</v>
      </c>
      <c r="U25">
        <v>429.28222824999813</v>
      </c>
      <c r="V25">
        <v>14706</v>
      </c>
      <c r="W25">
        <v>13743</v>
      </c>
      <c r="X25">
        <v>13241</v>
      </c>
      <c r="Y25">
        <v>22211</v>
      </c>
      <c r="Z25">
        <v>2441</v>
      </c>
      <c r="AA25">
        <v>27994</v>
      </c>
      <c r="AB25">
        <v>94194</v>
      </c>
      <c r="AC25">
        <v>105408</v>
      </c>
      <c r="AD25">
        <v>135600</v>
      </c>
      <c r="AN25" s="5"/>
      <c r="AR25" s="5"/>
    </row>
    <row r="26" spans="1:50" x14ac:dyDescent="0.25">
      <c r="A26" s="1">
        <v>0.27919040000006101</v>
      </c>
      <c r="B26" s="1">
        <v>0.25262449999990999</v>
      </c>
      <c r="C26" s="1">
        <v>5.3466399999706399E-2</v>
      </c>
      <c r="D26" s="1">
        <v>0</v>
      </c>
      <c r="E26" s="1">
        <v>5.3466399999706399E-2</v>
      </c>
      <c r="G26" s="1">
        <v>0</v>
      </c>
      <c r="I26" s="1">
        <v>124.77654879994201</v>
      </c>
      <c r="M26">
        <v>0.42320546001428683</v>
      </c>
      <c r="N26">
        <v>0.47337879998376547</v>
      </c>
      <c r="O26">
        <v>0.40708878000732474</v>
      </c>
      <c r="P26">
        <v>1.7409116700175169</v>
      </c>
      <c r="Q26">
        <v>7.0723199867643357E-3</v>
      </c>
      <c r="R26">
        <v>0.16643105997936752</v>
      </c>
      <c r="S26">
        <v>0.60937554000411143</v>
      </c>
      <c r="T26">
        <v>7.9793386000001147</v>
      </c>
      <c r="U26">
        <v>2.4801765999873098</v>
      </c>
      <c r="V26">
        <f>SUM(M26,M27)/10</f>
        <v>51.640809864996697</v>
      </c>
      <c r="W26">
        <f t="shared" ref="W26" si="51">SUM(N26,N27)/10</f>
        <v>75.980319082994214</v>
      </c>
      <c r="X26">
        <f t="shared" ref="X26" si="52">SUM(O26,O27)/10</f>
        <v>65.241548105003218</v>
      </c>
      <c r="Y26">
        <f t="shared" ref="Y26" si="53">SUM(P26,P27)/10</f>
        <v>168.34012628400143</v>
      </c>
      <c r="Z26">
        <f t="shared" ref="Z26" si="54">SUM(Q26,Q27)/10</f>
        <v>6.6607734489953092</v>
      </c>
      <c r="AA26">
        <f t="shared" ref="AA26" si="55">SUM(R26,R27)/10</f>
        <v>0.38276614499743961</v>
      </c>
      <c r="AB26">
        <f t="shared" ref="AB26" si="56">SUM(S26,S27)/10</f>
        <v>0.64283546099904854</v>
      </c>
      <c r="AC26">
        <f t="shared" ref="AC26" si="57">SUM(T26,T27)/10</f>
        <v>68.68072077000005</v>
      </c>
      <c r="AD26">
        <f t="shared" ref="AD26" si="58">SUM(U26,U27)/10</f>
        <v>240.95081441500139</v>
      </c>
      <c r="AE26">
        <f>V26/V27</f>
        <v>3.5115469784439478E-3</v>
      </c>
      <c r="AF26">
        <f t="shared" ref="AF26" si="59">W26/W27</f>
        <v>5.5286559763511765E-3</v>
      </c>
      <c r="AG26">
        <f t="shared" ref="AG26" si="60">X26/X27</f>
        <v>4.9272372256629572E-3</v>
      </c>
      <c r="AH26">
        <f t="shared" ref="AH26" si="61">Y26/Y27</f>
        <v>7.5791331450182986E-3</v>
      </c>
      <c r="AI26">
        <f t="shared" ref="AI26" si="62">Z26/Z27</f>
        <v>2.7287068615302374E-3</v>
      </c>
      <c r="AJ26">
        <f t="shared" ref="AJ26" si="63">AA26/AA27</f>
        <v>1.3673149424785297E-5</v>
      </c>
      <c r="AK26">
        <f t="shared" ref="AK26" si="64">AB26/AB27</f>
        <v>6.8245903242143721E-6</v>
      </c>
      <c r="AL26">
        <f t="shared" ref="AL26" si="65">AC26/AC27</f>
        <v>6.5157028660063805E-4</v>
      </c>
      <c r="AM26">
        <f t="shared" ref="AM26" si="66">AD26/AD27</f>
        <v>1.7769234101401282E-3</v>
      </c>
      <c r="AN26" s="5">
        <f t="shared" si="18"/>
        <v>2.9693635137218199E-3</v>
      </c>
      <c r="AO26">
        <f>_xlfn.STDEV.P(AE26:AM26)</f>
        <v>2.5009314534795487E-3</v>
      </c>
      <c r="AR26" s="5"/>
    </row>
    <row r="27" spans="1:50" x14ac:dyDescent="0.25">
      <c r="D27" s="1">
        <v>0.44130089999998701</v>
      </c>
      <c r="G27" s="1">
        <v>0</v>
      </c>
      <c r="I27" s="1">
        <v>125.42302470002301</v>
      </c>
      <c r="M27">
        <v>515.98489318995269</v>
      </c>
      <c r="N27">
        <v>759.32981202995836</v>
      </c>
      <c r="O27">
        <v>652.00839227002484</v>
      </c>
      <c r="P27">
        <v>1681.6603511699966</v>
      </c>
      <c r="Q27">
        <v>66.600662169966327</v>
      </c>
      <c r="R27">
        <v>3.6612303899950285</v>
      </c>
      <c r="S27">
        <v>5.8189790699863737</v>
      </c>
      <c r="T27">
        <v>678.82786910000038</v>
      </c>
      <c r="U27">
        <v>2407.0279675500265</v>
      </c>
      <c r="V27">
        <v>14706</v>
      </c>
      <c r="W27">
        <v>13743</v>
      </c>
      <c r="X27">
        <v>13241</v>
      </c>
      <c r="Y27">
        <v>22211</v>
      </c>
      <c r="Z27">
        <v>2441</v>
      </c>
      <c r="AA27">
        <v>27994</v>
      </c>
      <c r="AB27">
        <v>94194</v>
      </c>
      <c r="AC27">
        <v>105408</v>
      </c>
      <c r="AD27">
        <v>135600</v>
      </c>
    </row>
    <row r="28" spans="1:50" x14ac:dyDescent="0.25">
      <c r="G28" s="1">
        <v>0</v>
      </c>
      <c r="I28" s="1">
        <v>1426.6022946999799</v>
      </c>
      <c r="L28" t="s">
        <v>127</v>
      </c>
      <c r="M28">
        <v>14706</v>
      </c>
      <c r="N28">
        <v>13743</v>
      </c>
      <c r="O28">
        <v>13241</v>
      </c>
      <c r="P28">
        <v>22211</v>
      </c>
      <c r="Q28">
        <v>2441</v>
      </c>
      <c r="R28">
        <v>27994</v>
      </c>
      <c r="S28">
        <v>94194</v>
      </c>
      <c r="T28">
        <v>105408</v>
      </c>
      <c r="U28">
        <v>135600</v>
      </c>
    </row>
    <row r="29" spans="1:50" x14ac:dyDescent="0.25">
      <c r="G29" s="1">
        <v>0</v>
      </c>
      <c r="I29" s="1">
        <v>1433.52352830005</v>
      </c>
      <c r="L29" t="s">
        <v>128</v>
      </c>
    </row>
    <row r="30" spans="1:50" x14ac:dyDescent="0.25">
      <c r="G30" s="1">
        <v>0</v>
      </c>
      <c r="I30" s="1">
        <v>1322.5127742</v>
      </c>
    </row>
    <row r="31" spans="1:50" x14ac:dyDescent="0.25">
      <c r="G31" s="1">
        <v>0</v>
      </c>
      <c r="I31" s="1">
        <v>1325.41607599996</v>
      </c>
      <c r="M31" t="s">
        <v>129</v>
      </c>
      <c r="V31" t="s">
        <v>130</v>
      </c>
      <c r="AE31" t="s">
        <v>131</v>
      </c>
      <c r="AW31" t="s">
        <v>144</v>
      </c>
      <c r="AX31" t="s">
        <v>187</v>
      </c>
    </row>
    <row r="32" spans="1:50" x14ac:dyDescent="0.25">
      <c r="G32" s="1">
        <v>42.6162542000001</v>
      </c>
      <c r="I32" s="1">
        <v>1325.5374518000101</v>
      </c>
      <c r="L32" t="s">
        <v>188</v>
      </c>
      <c r="M32">
        <v>5.34895000055257E-3</v>
      </c>
      <c r="N32">
        <v>1.30957500003205E-2</v>
      </c>
      <c r="O32">
        <v>9.3964300000152403E-3</v>
      </c>
      <c r="P32">
        <v>1.8564670000341701E-2</v>
      </c>
      <c r="Q32">
        <v>2.4390700004005301E-3</v>
      </c>
      <c r="R32">
        <v>7.2921999992104202E-3</v>
      </c>
      <c r="S32">
        <v>0.283147769999959</v>
      </c>
      <c r="T32">
        <v>3.5096080000948798E-2</v>
      </c>
      <c r="U32">
        <v>1.1330199951771602E-2</v>
      </c>
      <c r="V32">
        <f>SUM(M32,M33)</f>
        <v>7.3164100000212701E-3</v>
      </c>
      <c r="W32">
        <f t="shared" ref="W32:AD32" si="67">SUM(N32,N33)</f>
        <v>1.701039000035957E-2</v>
      </c>
      <c r="X32">
        <f t="shared" si="67"/>
        <v>1.3028400000257531E-2</v>
      </c>
      <c r="Y32">
        <f t="shared" si="67"/>
        <v>2.5199489999977211E-2</v>
      </c>
      <c r="Z32">
        <f t="shared" si="67"/>
        <v>3.2987600003252689E-3</v>
      </c>
      <c r="AA32">
        <f t="shared" si="67"/>
        <v>9.0840099997876594E-3</v>
      </c>
      <c r="AB32">
        <f t="shared" si="67"/>
        <v>0.390281090000279</v>
      </c>
      <c r="AC32">
        <f t="shared" si="67"/>
        <v>4.5248070002344196E-2</v>
      </c>
      <c r="AD32">
        <f t="shared" si="67"/>
        <v>1.4931400015484491E-2</v>
      </c>
      <c r="AE32">
        <f>SUM(V32,V33)</f>
        <v>101.11079360993457</v>
      </c>
      <c r="AF32">
        <f t="shared" ref="AF32:AM32" si="68">SUM(W32,W33)</f>
        <v>73.611023190005056</v>
      </c>
      <c r="AG32">
        <f t="shared" si="68"/>
        <v>67.323949499821836</v>
      </c>
      <c r="AH32">
        <f t="shared" si="68"/>
        <v>205.18123759008412</v>
      </c>
      <c r="AI32">
        <f t="shared" si="68"/>
        <v>17.337835260012582</v>
      </c>
      <c r="AJ32">
        <f t="shared" si="68"/>
        <v>140.07193720979311</v>
      </c>
      <c r="AK32">
        <f t="shared" si="68"/>
        <v>389.33952768981175</v>
      </c>
      <c r="AL32">
        <f t="shared" si="68"/>
        <v>820.47676276976529</v>
      </c>
      <c r="AM32">
        <f t="shared" si="68"/>
        <v>13842.275019299886</v>
      </c>
      <c r="AN32">
        <f>AE32/AE33</f>
        <v>6.8754789616438583E-3</v>
      </c>
      <c r="AO32">
        <f t="shared" ref="AO32:AV32" si="69">AF32/AF33</f>
        <v>5.3562557803976613E-3</v>
      </c>
      <c r="AP32">
        <f t="shared" si="69"/>
        <v>5.0845064194412681E-3</v>
      </c>
      <c r="AQ32">
        <f t="shared" si="69"/>
        <v>9.237820791053267E-3</v>
      </c>
      <c r="AR32">
        <f t="shared" si="69"/>
        <v>7.1027592216356336E-3</v>
      </c>
      <c r="AS32">
        <f t="shared" si="69"/>
        <v>5.0036413949343826E-3</v>
      </c>
      <c r="AT32">
        <f t="shared" si="69"/>
        <v>4.1333792777651628E-3</v>
      </c>
      <c r="AU32">
        <f t="shared" si="69"/>
        <v>7.7838187117653806E-3</v>
      </c>
      <c r="AV32">
        <f t="shared" si="69"/>
        <v>0.10208167418362749</v>
      </c>
      <c r="AW32" s="5">
        <f>AVERAGE(AN32:AU32)</f>
        <v>6.3222075698295766E-3</v>
      </c>
      <c r="AX32">
        <f>_xlfn.STDEV.P(AN32:AU32)</f>
        <v>1.6026162495682322E-3</v>
      </c>
    </row>
    <row r="33" spans="1:60" x14ac:dyDescent="0.25">
      <c r="G33" s="1">
        <v>40.3779916999992</v>
      </c>
      <c r="I33" s="1">
        <v>1361.8389098999901</v>
      </c>
      <c r="M33">
        <v>1.9674599994687E-3</v>
      </c>
      <c r="N33">
        <v>3.9146400000390699E-3</v>
      </c>
      <c r="O33">
        <v>3.6319700002422901E-3</v>
      </c>
      <c r="P33">
        <v>6.6348199996355099E-3</v>
      </c>
      <c r="Q33">
        <v>8.59689999924739E-4</v>
      </c>
      <c r="R33">
        <v>1.7918100005772401E-3</v>
      </c>
      <c r="S33">
        <v>0.10713332000032</v>
      </c>
      <c r="T33">
        <v>1.0151990001395401E-2</v>
      </c>
      <c r="U33">
        <v>3.6012000637128897E-3</v>
      </c>
      <c r="V33">
        <v>101.10347719993456</v>
      </c>
      <c r="W33">
        <v>73.594012800004691</v>
      </c>
      <c r="X33">
        <v>67.310921099821584</v>
      </c>
      <c r="Y33">
        <v>205.15603810008415</v>
      </c>
      <c r="Z33">
        <v>17.334536500012256</v>
      </c>
      <c r="AA33">
        <v>140.06285319979332</v>
      </c>
      <c r="AB33">
        <v>388.94924659981149</v>
      </c>
      <c r="AC33">
        <v>820.43151469976294</v>
      </c>
      <c r="AD33">
        <v>13842.260087899871</v>
      </c>
      <c r="AE33">
        <v>14706</v>
      </c>
      <c r="AF33">
        <v>13743</v>
      </c>
      <c r="AG33">
        <v>13241</v>
      </c>
      <c r="AH33">
        <v>22211</v>
      </c>
      <c r="AI33">
        <v>2441</v>
      </c>
      <c r="AJ33">
        <v>27994</v>
      </c>
      <c r="AK33">
        <v>94194</v>
      </c>
      <c r="AL33">
        <v>105408</v>
      </c>
      <c r="AM33">
        <v>135600</v>
      </c>
      <c r="AW33" s="5"/>
    </row>
    <row r="34" spans="1:60" x14ac:dyDescent="0.25">
      <c r="G34" s="1">
        <v>40.073401499999797</v>
      </c>
      <c r="I34" s="1">
        <v>1602.8467805999601</v>
      </c>
      <c r="M34">
        <v>2.6474130000133302E-2</v>
      </c>
      <c r="N34">
        <v>2.5915930000155601E-2</v>
      </c>
      <c r="O34">
        <v>2.63429600003291E-2</v>
      </c>
      <c r="P34">
        <v>4.3246560000079599E-2</v>
      </c>
      <c r="Q34">
        <v>4.3176599998332602E-3</v>
      </c>
      <c r="R34">
        <v>7.0900299999630004E-2</v>
      </c>
      <c r="S34">
        <v>0.21566605999942101</v>
      </c>
      <c r="T34">
        <v>5.4013599998142996E-3</v>
      </c>
      <c r="U34">
        <v>7.08999999915249E-4</v>
      </c>
      <c r="V34">
        <f>SUM(M34,M35)</f>
        <v>5.3526792000000487</v>
      </c>
      <c r="W34">
        <f t="shared" ref="W34" si="70">SUM(N34,N35)</f>
        <v>6.1135787900004193</v>
      </c>
      <c r="X34">
        <f t="shared" ref="X34" si="71">SUM(O34,O35)</f>
        <v>5.5667807100004199</v>
      </c>
      <c r="Y34">
        <f t="shared" ref="Y34" si="72">SUM(P34,P35)</f>
        <v>10.490950500000785</v>
      </c>
      <c r="Z34">
        <f t="shared" ref="Z34" si="73">SUM(Q34,Q35)</f>
        <v>0.13242790999884158</v>
      </c>
      <c r="AA34">
        <f t="shared" ref="AA34" si="74">SUM(R34,R35)</f>
        <v>0.74413250000179498</v>
      </c>
      <c r="AB34">
        <f t="shared" ref="AB34" si="75">SUM(S34,S35)</f>
        <v>2163.7559617399988</v>
      </c>
      <c r="AC34">
        <f t="shared" ref="AC34" si="76">SUM(T34,T35)</f>
        <v>2248.3878011199999</v>
      </c>
      <c r="AD34">
        <f t="shared" ref="AD34" si="77">SUM(U34,U35)</f>
        <v>123.65210209999893</v>
      </c>
      <c r="AE34">
        <f>SUM(V34,V35)</f>
        <v>106.45615639993461</v>
      </c>
      <c r="AF34">
        <f t="shared" ref="AF34" si="78">SUM(W34,W35)</f>
        <v>79.707591590005109</v>
      </c>
      <c r="AG34">
        <f t="shared" ref="AG34" si="79">SUM(X34,X35)</f>
        <v>72.877701809822</v>
      </c>
      <c r="AH34">
        <f t="shared" ref="AH34" si="80">SUM(Y34,Y35)</f>
        <v>215.64698860008494</v>
      </c>
      <c r="AI34">
        <f t="shared" ref="AI34" si="81">SUM(Z34,Z35)</f>
        <v>17.466964410011098</v>
      </c>
      <c r="AJ34">
        <f t="shared" ref="AJ34" si="82">SUM(AA34,AA35)</f>
        <v>140.80698569979512</v>
      </c>
      <c r="AK34">
        <f t="shared" ref="AK34" si="83">SUM(AB34,AB35)</f>
        <v>2552.7052083398103</v>
      </c>
      <c r="AL34">
        <f t="shared" ref="AL34" si="84">SUM(AC34,AC35)</f>
        <v>3068.8193158197628</v>
      </c>
      <c r="AM34">
        <f t="shared" ref="AM34" si="85">SUM(AD34,AD35)</f>
        <v>13965.91218999987</v>
      </c>
      <c r="AN34">
        <f>AE34/AE35</f>
        <v>7.238960723509766E-3</v>
      </c>
      <c r="AO34">
        <f t="shared" ref="AO34" si="86">AF34/AF35</f>
        <v>5.7998684122829887E-3</v>
      </c>
      <c r="AP34">
        <f t="shared" ref="AP34" si="87">AG34/AG35</f>
        <v>5.5039424371136625E-3</v>
      </c>
      <c r="AQ34">
        <f t="shared" ref="AQ34" si="88">AH34/AH35</f>
        <v>9.709017540861958E-3</v>
      </c>
      <c r="AR34">
        <f t="shared" ref="AR34" si="89">AI34/AI35</f>
        <v>7.1556593240520681E-3</v>
      </c>
      <c r="AS34">
        <f t="shared" ref="AS34" si="90">AJ34/AJ35</f>
        <v>5.0298987532969609E-3</v>
      </c>
      <c r="AT34">
        <f t="shared" ref="AT34" si="91">AK34/AK35</f>
        <v>2.7100507551859037E-2</v>
      </c>
      <c r="AU34">
        <f t="shared" ref="AU34" si="92">AL34/AL35</f>
        <v>2.9113723017415782E-2</v>
      </c>
      <c r="AV34">
        <f t="shared" ref="AV34" si="93">AM34/AM35</f>
        <v>0.10299345272861261</v>
      </c>
      <c r="AW34" s="5">
        <f t="shared" ref="AW34:AW40" si="94">AVERAGE(AN34:AU34)</f>
        <v>1.2081447220049028E-2</v>
      </c>
      <c r="AX34">
        <f>_xlfn.STDEV.P(AN34:AU34)</f>
        <v>9.363881498896328E-3</v>
      </c>
    </row>
    <row r="35" spans="1:60" x14ac:dyDescent="0.25">
      <c r="G35" s="1">
        <v>41.797065300000199</v>
      </c>
      <c r="I35" s="1">
        <v>1447.0536656000099</v>
      </c>
      <c r="M35">
        <v>5.3262050699999151</v>
      </c>
      <c r="N35">
        <v>6.0876628600002638</v>
      </c>
      <c r="O35">
        <v>5.5404377500000903</v>
      </c>
      <c r="P35">
        <v>10.447703940000705</v>
      </c>
      <c r="Q35">
        <v>0.1281102499990083</v>
      </c>
      <c r="R35">
        <v>0.67323220000216499</v>
      </c>
      <c r="S35">
        <v>2163.5402956799994</v>
      </c>
      <c r="T35">
        <v>2248.3823997600002</v>
      </c>
      <c r="U35">
        <v>123.65139309999901</v>
      </c>
      <c r="V35">
        <v>101.10347719993456</v>
      </c>
      <c r="W35">
        <v>73.594012800004691</v>
      </c>
      <c r="X35">
        <v>67.310921099821584</v>
      </c>
      <c r="Y35">
        <v>205.15603810008415</v>
      </c>
      <c r="Z35">
        <v>17.334536500012256</v>
      </c>
      <c r="AA35">
        <v>140.06285319979332</v>
      </c>
      <c r="AB35">
        <v>388.94924659981149</v>
      </c>
      <c r="AC35">
        <v>820.43151469976294</v>
      </c>
      <c r="AD35">
        <v>13842.260087899871</v>
      </c>
      <c r="AE35">
        <v>14706</v>
      </c>
      <c r="AF35">
        <v>13743</v>
      </c>
      <c r="AG35">
        <v>13241</v>
      </c>
      <c r="AH35">
        <v>22211</v>
      </c>
      <c r="AI35">
        <v>2441</v>
      </c>
      <c r="AJ35">
        <v>27994</v>
      </c>
      <c r="AK35">
        <v>94194</v>
      </c>
      <c r="AL35">
        <v>105408</v>
      </c>
      <c r="AM35">
        <v>135600</v>
      </c>
      <c r="AW35" s="5"/>
    </row>
    <row r="36" spans="1:60" x14ac:dyDescent="0.25">
      <c r="G36" s="1">
        <v>3.2235465000003298</v>
      </c>
      <c r="I36" s="1">
        <v>62.077413700055303</v>
      </c>
      <c r="M36">
        <v>1.7848349999621801E-2</v>
      </c>
      <c r="N36">
        <v>2.4192870000115298E-2</v>
      </c>
      <c r="O36">
        <v>1.41795700003058E-2</v>
      </c>
      <c r="P36">
        <v>4.9990649999926903E-2</v>
      </c>
      <c r="Q36">
        <v>2.0053099999131499E-3</v>
      </c>
      <c r="R36">
        <v>4.5381980000456602E-2</v>
      </c>
      <c r="S36">
        <v>0.47248944000057203</v>
      </c>
      <c r="T36">
        <v>0.687537009999869</v>
      </c>
      <c r="U36">
        <v>2.8916849987581299E-2</v>
      </c>
      <c r="V36">
        <f>SUM(M36,M37)</f>
        <v>0.97157514000009526</v>
      </c>
      <c r="W36">
        <f t="shared" ref="W36" si="95">SUM(N36,N37)</f>
        <v>1.274662080000589</v>
      </c>
      <c r="X36">
        <f t="shared" ref="X36" si="96">SUM(O36,O37)</f>
        <v>1.0773020399999942</v>
      </c>
      <c r="Y36">
        <f t="shared" ref="Y36" si="97">SUM(P36,P37)</f>
        <v>2.455602929998705</v>
      </c>
      <c r="Z36">
        <f t="shared" ref="Z36" si="98">SUM(Q36,Q37)</f>
        <v>9.2021269999713606E-2</v>
      </c>
      <c r="AA36">
        <f t="shared" ref="AA36" si="99">SUM(R36,R37)</f>
        <v>1.1678059000016141</v>
      </c>
      <c r="AB36">
        <f t="shared" ref="AB36" si="100">SUM(S36,S37)</f>
        <v>1.6029068900021142</v>
      </c>
      <c r="AC36">
        <f t="shared" ref="AC36" si="101">SUM(T36,T37)</f>
        <v>22.426072819999515</v>
      </c>
      <c r="AD36">
        <f t="shared" ref="AD36" si="102">SUM(U36,U37)</f>
        <v>0.45712350000394464</v>
      </c>
      <c r="AE36">
        <f>SUM(V36,V37)</f>
        <v>102.07505233993466</v>
      </c>
      <c r="AF36">
        <f t="shared" ref="AF36" si="103">SUM(W36,W37)</f>
        <v>74.868674880005287</v>
      </c>
      <c r="AG36">
        <f t="shared" ref="AG36" si="104">SUM(X36,X37)</f>
        <v>68.388223139821577</v>
      </c>
      <c r="AH36">
        <f t="shared" ref="AH36" si="105">SUM(Y36,Y37)</f>
        <v>207.61164103008286</v>
      </c>
      <c r="AI36">
        <f t="shared" ref="AI36" si="106">SUM(Z36,Z37)</f>
        <v>17.426557770011968</v>
      </c>
      <c r="AJ36">
        <f t="shared" ref="AJ36" si="107">SUM(AA36,AA37)</f>
        <v>141.23065909979493</v>
      </c>
      <c r="AK36">
        <f t="shared" ref="AK36" si="108">SUM(AB36,AB37)</f>
        <v>390.55215348981358</v>
      </c>
      <c r="AL36">
        <f t="shared" ref="AL36" si="109">SUM(AC36,AC37)</f>
        <v>842.85758751976243</v>
      </c>
      <c r="AM36">
        <f t="shared" ref="AM36" si="110">SUM(AD36,AD37)</f>
        <v>13842.717211399875</v>
      </c>
      <c r="AN36">
        <f>AE36/AE37</f>
        <v>6.9410480307313107E-3</v>
      </c>
      <c r="AO36">
        <f t="shared" ref="AO36" si="111">AF36/AF37</f>
        <v>5.4477679458637329E-3</v>
      </c>
      <c r="AP36">
        <f t="shared" ref="AP36" si="112">AG36/AG37</f>
        <v>5.1648835540987524E-3</v>
      </c>
      <c r="AQ36">
        <f t="shared" ref="AQ36" si="113">AH36/AH37</f>
        <v>9.3472442046770906E-3</v>
      </c>
      <c r="AR36">
        <f t="shared" ref="AR36" si="114">AI36/AI37</f>
        <v>7.1391060098369387E-3</v>
      </c>
      <c r="AS36">
        <f t="shared" ref="AS36" si="115">AJ36/AJ37</f>
        <v>5.0450331892475152E-3</v>
      </c>
      <c r="AT36">
        <f t="shared" ref="AT36" si="116">AK36/AK37</f>
        <v>4.1462529830967321E-3</v>
      </c>
      <c r="AU36">
        <f t="shared" ref="AU36" si="117">AL36/AL37</f>
        <v>7.9961443867615587E-3</v>
      </c>
      <c r="AV36">
        <f t="shared" ref="AV36" si="118">AM36/AM37</f>
        <v>0.10208493518731471</v>
      </c>
      <c r="AW36" s="5">
        <f t="shared" si="94"/>
        <v>6.4034350380392036E-3</v>
      </c>
      <c r="AX36">
        <f>_xlfn.STDEV.P(AN36:AU36)</f>
        <v>1.6363225067639949E-3</v>
      </c>
    </row>
    <row r="37" spans="1:60" x14ac:dyDescent="0.25">
      <c r="I37" s="1">
        <v>62.442011399951298</v>
      </c>
      <c r="M37">
        <v>0.95372679000047345</v>
      </c>
      <c r="N37">
        <v>1.2504692100004737</v>
      </c>
      <c r="O37">
        <v>1.0631224699996884</v>
      </c>
      <c r="P37">
        <v>2.405612279998778</v>
      </c>
      <c r="Q37">
        <v>9.0015959999800457E-2</v>
      </c>
      <c r="R37">
        <v>1.1224239200011574</v>
      </c>
      <c r="S37">
        <v>1.1304174500015423</v>
      </c>
      <c r="T37">
        <v>21.738535809999647</v>
      </c>
      <c r="U37">
        <v>0.42820665001636332</v>
      </c>
      <c r="V37">
        <v>101.10347719993456</v>
      </c>
      <c r="W37">
        <v>73.594012800004691</v>
      </c>
      <c r="X37">
        <v>67.310921099821584</v>
      </c>
      <c r="Y37">
        <v>205.15603810008415</v>
      </c>
      <c r="Z37">
        <v>17.334536500012256</v>
      </c>
      <c r="AA37">
        <v>140.06285319979332</v>
      </c>
      <c r="AB37">
        <v>388.94924659981149</v>
      </c>
      <c r="AC37">
        <v>820.43151469976294</v>
      </c>
      <c r="AD37">
        <v>13842.260087899871</v>
      </c>
      <c r="AE37">
        <v>14706</v>
      </c>
      <c r="AF37">
        <v>13743</v>
      </c>
      <c r="AG37">
        <v>13241</v>
      </c>
      <c r="AH37">
        <v>22211</v>
      </c>
      <c r="AI37">
        <v>2441</v>
      </c>
      <c r="AJ37">
        <v>27994</v>
      </c>
      <c r="AK37">
        <v>94194</v>
      </c>
      <c r="AL37">
        <v>105408</v>
      </c>
      <c r="AM37">
        <v>135600</v>
      </c>
      <c r="AW37" s="5"/>
    </row>
    <row r="38" spans="1:60" x14ac:dyDescent="0.25">
      <c r="I38" s="1">
        <v>3.3018957999884102</v>
      </c>
      <c r="M38">
        <v>0.225858409999636</v>
      </c>
      <c r="N38">
        <v>0.19007317000032301</v>
      </c>
      <c r="O38">
        <v>0.19090569999989301</v>
      </c>
      <c r="P38">
        <v>0.19526916000031599</v>
      </c>
      <c r="Q38">
        <v>2.7604599999904101E-2</v>
      </c>
      <c r="R38">
        <v>4.1415669999696501E-2</v>
      </c>
      <c r="S38">
        <v>0.28184405000065399</v>
      </c>
      <c r="T38">
        <v>12.7936176299994</v>
      </c>
      <c r="U38">
        <v>3.1014300009701349E-2</v>
      </c>
      <c r="V38">
        <f>SUM(M38,M39)</f>
        <v>8.6112088599982517</v>
      </c>
      <c r="W38">
        <f t="shared" ref="W38" si="119">SUM(N38,N39)</f>
        <v>27.257969779999978</v>
      </c>
      <c r="X38">
        <f t="shared" ref="X38" si="120">SUM(O38,O39)</f>
        <v>26.347687799998983</v>
      </c>
      <c r="Y38">
        <f t="shared" ref="Y38" si="121">SUM(P38,P39)</f>
        <v>44.444552750000724</v>
      </c>
      <c r="Z38">
        <f t="shared" ref="Z38" si="122">SUM(Q38,Q39)</f>
        <v>0.1241359700004976</v>
      </c>
      <c r="AA38">
        <f t="shared" ref="AA38" si="123">SUM(R38,R39)</f>
        <v>3.6136970499985157</v>
      </c>
      <c r="AB38">
        <f t="shared" ref="AB38" si="124">SUM(S38,S39)</f>
        <v>1.3216453100016219</v>
      </c>
      <c r="AC38">
        <f t="shared" ref="AC38" si="125">SUM(T38,T39)</f>
        <v>574.51608241999998</v>
      </c>
      <c r="AD38">
        <f t="shared" ref="AD38" si="126">SUM(U38,U39)</f>
        <v>0.66305284993723002</v>
      </c>
      <c r="AE38">
        <f>SUM(V38,V39)</f>
        <v>109.71468605993282</v>
      </c>
      <c r="AF38">
        <f t="shared" ref="AF38" si="127">SUM(W38,W39)</f>
        <v>100.85198258000467</v>
      </c>
      <c r="AG38">
        <f t="shared" ref="AG38" si="128">SUM(X38,X39)</f>
        <v>93.658608899820564</v>
      </c>
      <c r="AH38">
        <f t="shared" ref="AH38" si="129">SUM(Y38,Y39)</f>
        <v>249.60059085008487</v>
      </c>
      <c r="AI38">
        <f t="shared" ref="AI38" si="130">SUM(Z38,Z39)</f>
        <v>17.458672470012754</v>
      </c>
      <c r="AJ38">
        <f t="shared" ref="AJ38" si="131">SUM(AA38,AA39)</f>
        <v>143.67655024979183</v>
      </c>
      <c r="AK38">
        <f t="shared" ref="AK38" si="132">SUM(AB38,AB39)</f>
        <v>390.27089190981309</v>
      </c>
      <c r="AL38">
        <f t="shared" ref="AL38" si="133">SUM(AC38,AC39)</f>
        <v>1394.947597119763</v>
      </c>
      <c r="AM38">
        <f t="shared" ref="AM38" si="134">SUM(AD38,AD39)</f>
        <v>13842.923140749808</v>
      </c>
      <c r="AN38">
        <f>AE38/AE39</f>
        <v>7.4605389677636896E-3</v>
      </c>
      <c r="AO38">
        <f t="shared" ref="AO38" si="135">AF38/AF39</f>
        <v>7.3384255679258296E-3</v>
      </c>
      <c r="AP38">
        <f t="shared" ref="AP38" si="136">AG38/AG39</f>
        <v>7.073378815785859E-3</v>
      </c>
      <c r="AQ38">
        <f t="shared" ref="AQ38" si="137">AH38/AH39</f>
        <v>1.1237701627575744E-2</v>
      </c>
      <c r="AR38">
        <f t="shared" ref="AR38" si="138">AI38/AI39</f>
        <v>7.1522623801772859E-3</v>
      </c>
      <c r="AS38">
        <f t="shared" ref="AS38" si="139">AJ38/AJ39</f>
        <v>5.1324051671712452E-3</v>
      </c>
      <c r="AT38">
        <f t="shared" ref="AT38" si="140">AK38/AK39</f>
        <v>4.1432670011870513E-3</v>
      </c>
      <c r="AU38">
        <f t="shared" ref="AU38" si="141">AL38/AL39</f>
        <v>1.3233792474193259E-2</v>
      </c>
      <c r="AV38">
        <f t="shared" ref="AV38" si="142">AM38/AM39</f>
        <v>0.10208645384033782</v>
      </c>
      <c r="AW38" s="5">
        <f t="shared" si="94"/>
        <v>7.8464715002224943E-3</v>
      </c>
      <c r="AX38">
        <f>_xlfn.STDEV.P(AN38:AU38)</f>
        <v>2.8082512767100493E-3</v>
      </c>
    </row>
    <row r="39" spans="1:60" x14ac:dyDescent="0.25">
      <c r="M39">
        <v>8.3853504499986151</v>
      </c>
      <c r="N39">
        <v>27.067896609999657</v>
      </c>
      <c r="O39">
        <v>26.156782099999091</v>
      </c>
      <c r="P39">
        <v>44.24928359000041</v>
      </c>
      <c r="Q39">
        <v>9.6531370000593503E-2</v>
      </c>
      <c r="R39">
        <v>3.5722813799988193</v>
      </c>
      <c r="S39">
        <v>1.0398012600009678</v>
      </c>
      <c r="T39">
        <v>561.72246479000057</v>
      </c>
      <c r="U39">
        <v>0.63203854992752861</v>
      </c>
      <c r="V39">
        <v>101.10347719993456</v>
      </c>
      <c r="W39">
        <v>73.594012800004691</v>
      </c>
      <c r="X39">
        <v>67.310921099821584</v>
      </c>
      <c r="Y39">
        <v>205.15603810008415</v>
      </c>
      <c r="Z39">
        <v>17.334536500012256</v>
      </c>
      <c r="AA39">
        <v>140.06285319979332</v>
      </c>
      <c r="AB39">
        <v>388.94924659981149</v>
      </c>
      <c r="AC39">
        <v>820.43151469976294</v>
      </c>
      <c r="AD39">
        <v>13842.260087899871</v>
      </c>
      <c r="AE39">
        <v>14706</v>
      </c>
      <c r="AF39">
        <v>13743</v>
      </c>
      <c r="AG39">
        <v>13241</v>
      </c>
      <c r="AH39">
        <v>22211</v>
      </c>
      <c r="AI39">
        <v>2441</v>
      </c>
      <c r="AJ39">
        <v>27994</v>
      </c>
      <c r="AK39">
        <v>94194</v>
      </c>
      <c r="AL39">
        <v>105408</v>
      </c>
      <c r="AM39">
        <v>135600</v>
      </c>
      <c r="AW39" s="5"/>
    </row>
    <row r="40" spans="1:60" x14ac:dyDescent="0.25">
      <c r="A40" s="13">
        <f t="shared" ref="A40:F40" si="143">SUM(A2:A34)</f>
        <v>101.10347719993456</v>
      </c>
      <c r="B40" s="13">
        <f t="shared" si="143"/>
        <v>73.594012800004691</v>
      </c>
      <c r="C40" s="13">
        <f t="shared" si="143"/>
        <v>67.310921099821584</v>
      </c>
      <c r="D40" s="13">
        <f t="shared" si="143"/>
        <v>205.15603810008415</v>
      </c>
      <c r="E40" s="13">
        <f t="shared" si="143"/>
        <v>17.334536500012256</v>
      </c>
      <c r="F40" s="13">
        <f t="shared" si="143"/>
        <v>140.06285319979332</v>
      </c>
      <c r="G40" s="13">
        <f>SUM(G2:G36)</f>
        <v>388.94924659981149</v>
      </c>
      <c r="H40" s="13">
        <f>SUM(H2:H34)</f>
        <v>820.43151469976294</v>
      </c>
      <c r="I40" s="13">
        <f>SUM(I2:I38)</f>
        <v>13842.260087899871</v>
      </c>
      <c r="M40">
        <v>1.4063715299996999</v>
      </c>
      <c r="N40">
        <v>5.1554747799998903</v>
      </c>
      <c r="O40">
        <v>2.3331863700001101</v>
      </c>
      <c r="P40">
        <v>13.64655509</v>
      </c>
      <c r="Q40">
        <v>1.1531479999939601E-2</v>
      </c>
      <c r="R40">
        <v>0.23504546000003701</v>
      </c>
      <c r="S40">
        <v>3.5748790300000102</v>
      </c>
      <c r="T40">
        <v>317.82398973999898</v>
      </c>
      <c r="U40">
        <v>0.27606649999506699</v>
      </c>
      <c r="V40">
        <f>SUM(M40,M41)</f>
        <v>80.753058069998175</v>
      </c>
      <c r="W40">
        <f t="shared" ref="W40" si="144">SUM(N40,N41)</f>
        <v>116.18838870999896</v>
      </c>
      <c r="X40">
        <f t="shared" ref="X40" si="145">SUM(O40,O41)</f>
        <v>108.5539792699994</v>
      </c>
      <c r="Y40">
        <f t="shared" ref="Y40" si="146">SUM(P40,P41)</f>
        <v>282.90270996000032</v>
      </c>
      <c r="Z40">
        <f t="shared" ref="Z40" si="147">SUM(Q40,Q41)</f>
        <v>3.4807890000411068E-2</v>
      </c>
      <c r="AA40">
        <f t="shared" ref="AA40" si="148">SUM(R40,R41)</f>
        <v>0.77409872000134661</v>
      </c>
      <c r="AB40">
        <f t="shared" ref="AB40" si="149">SUM(S40,S41)</f>
        <v>7.7316381699980337</v>
      </c>
      <c r="AC40">
        <f t="shared" ref="AC40" si="150">SUM(T40,T41)</f>
        <v>5075.6702454599981</v>
      </c>
      <c r="AD40">
        <f t="shared" ref="AD40" si="151">SUM(U40,U41)</f>
        <v>3.2666086499811988</v>
      </c>
      <c r="AE40">
        <f>SUM(V40,V41)</f>
        <v>181.85653526993275</v>
      </c>
      <c r="AF40">
        <f t="shared" ref="AF40" si="152">SUM(W40,W41)</f>
        <v>189.78240151000364</v>
      </c>
      <c r="AG40">
        <f t="shared" ref="AG40" si="153">SUM(X40,X41)</f>
        <v>175.86490036982099</v>
      </c>
      <c r="AH40">
        <f t="shared" ref="AH40" si="154">SUM(Y40,Y41)</f>
        <v>488.05874806008444</v>
      </c>
      <c r="AI40">
        <f t="shared" ref="AI40" si="155">SUM(Z40,Z41)</f>
        <v>17.369344390012667</v>
      </c>
      <c r="AJ40">
        <f t="shared" ref="AJ40" si="156">SUM(AA40,AA41)</f>
        <v>140.83695191979467</v>
      </c>
      <c r="AK40">
        <f t="shared" ref="AK40" si="157">SUM(AB40,AB41)</f>
        <v>396.6808847698095</v>
      </c>
      <c r="AL40">
        <f t="shared" ref="AL40" si="158">SUM(AC40,AC41)</f>
        <v>5896.1017601597614</v>
      </c>
      <c r="AM40">
        <f t="shared" ref="AM40" si="159">SUM(AD40,AD41)</f>
        <v>13845.526696549852</v>
      </c>
      <c r="AN40">
        <f>AE40/AE41</f>
        <v>1.2366145469191674E-2</v>
      </c>
      <c r="AO40">
        <f t="shared" ref="AO40" si="160">AF40/AF41</f>
        <v>1.3809386706687306E-2</v>
      </c>
      <c r="AP40">
        <f t="shared" ref="AP40" si="161">AG40/AG41</f>
        <v>1.3281844299510686E-2</v>
      </c>
      <c r="AQ40">
        <f t="shared" ref="AQ40" si="162">AH40/AH41</f>
        <v>2.1973740401606611E-2</v>
      </c>
      <c r="AR40">
        <f t="shared" ref="AR40" si="163">AI40/AI41</f>
        <v>7.115667509222723E-3</v>
      </c>
      <c r="AS40">
        <f t="shared" ref="AS40" si="164">AJ40/AJ41</f>
        <v>5.0309692048222717E-3</v>
      </c>
      <c r="AT40">
        <f t="shared" ref="AT40" si="165">AK40/AK41</f>
        <v>4.2113179689768935E-3</v>
      </c>
      <c r="AU40">
        <f t="shared" ref="AU40" si="166">AL40/AL41</f>
        <v>5.5935998787186567E-2</v>
      </c>
      <c r="AV40">
        <f t="shared" ref="AV40" si="167">AM40/AM41</f>
        <v>0.10210565410434995</v>
      </c>
      <c r="AW40" s="5">
        <f t="shared" si="94"/>
        <v>1.6715633793400589E-2</v>
      </c>
      <c r="AX40">
        <f>_xlfn.STDEV.P(AN40:AU40)</f>
        <v>1.5772161392350138E-2</v>
      </c>
    </row>
    <row r="41" spans="1:60" x14ac:dyDescent="0.25">
      <c r="M41">
        <v>79.346686539998473</v>
      </c>
      <c r="N41">
        <v>111.03291392999907</v>
      </c>
      <c r="O41">
        <v>106.2207928999993</v>
      </c>
      <c r="P41">
        <v>269.25615487000033</v>
      </c>
      <c r="Q41">
        <v>2.3276410000471464E-2</v>
      </c>
      <c r="R41">
        <v>0.5390532600013096</v>
      </c>
      <c r="S41">
        <v>4.156759139998023</v>
      </c>
      <c r="T41">
        <v>4757.8462557199991</v>
      </c>
      <c r="U41">
        <v>2.990542149986132</v>
      </c>
      <c r="V41">
        <v>101.10347719993456</v>
      </c>
      <c r="W41">
        <v>73.594012800004691</v>
      </c>
      <c r="X41">
        <v>67.310921099821584</v>
      </c>
      <c r="Y41">
        <v>205.15603810008415</v>
      </c>
      <c r="Z41">
        <v>17.334536500012256</v>
      </c>
      <c r="AA41">
        <v>140.06285319979332</v>
      </c>
      <c r="AB41">
        <v>388.94924659981149</v>
      </c>
      <c r="AC41">
        <v>820.43151469976294</v>
      </c>
      <c r="AD41">
        <v>13842.260087899871</v>
      </c>
      <c r="AE41">
        <v>14706</v>
      </c>
      <c r="AF41">
        <v>13743</v>
      </c>
      <c r="AG41">
        <v>13241</v>
      </c>
      <c r="AH41">
        <v>22211</v>
      </c>
      <c r="AI41">
        <v>2441</v>
      </c>
      <c r="AJ41">
        <v>27994</v>
      </c>
      <c r="AK41">
        <v>94194</v>
      </c>
      <c r="AL41">
        <v>105408</v>
      </c>
      <c r="AM41">
        <v>135600</v>
      </c>
    </row>
    <row r="43" spans="1:60" x14ac:dyDescent="0.25">
      <c r="A43" t="s">
        <v>121</v>
      </c>
      <c r="B43" t="s">
        <v>122</v>
      </c>
      <c r="C43" t="s">
        <v>123</v>
      </c>
      <c r="D43" t="s">
        <v>124</v>
      </c>
      <c r="E43" t="s">
        <v>125</v>
      </c>
      <c r="F43" t="s">
        <v>114</v>
      </c>
      <c r="G43" t="s">
        <v>126</v>
      </c>
      <c r="H43" t="s">
        <v>116</v>
      </c>
      <c r="I43" t="s">
        <v>117</v>
      </c>
      <c r="M43" t="s">
        <v>135</v>
      </c>
      <c r="AE43" t="s">
        <v>134</v>
      </c>
    </row>
    <row r="44" spans="1:60" x14ac:dyDescent="0.25">
      <c r="A44" s="7">
        <v>17.414748699986301</v>
      </c>
      <c r="B44" s="7">
        <v>9.5902656000107491</v>
      </c>
      <c r="C44" s="7">
        <v>12.9381538999732</v>
      </c>
      <c r="D44" s="7">
        <v>22.0844770999392</v>
      </c>
      <c r="E44" s="7">
        <v>3.0225062000099499</v>
      </c>
      <c r="F44" s="7">
        <v>14.387936099898001</v>
      </c>
      <c r="G44" s="7">
        <v>46.0366669999202</v>
      </c>
      <c r="H44" s="7">
        <v>59.925451099988997</v>
      </c>
      <c r="I44" s="7">
        <v>16.888970700092599</v>
      </c>
      <c r="J44" s="1"/>
      <c r="M44">
        <v>3600</v>
      </c>
      <c r="N44">
        <v>3600</v>
      </c>
      <c r="O44">
        <v>3600</v>
      </c>
      <c r="P44">
        <v>3600</v>
      </c>
      <c r="Q44">
        <v>3600</v>
      </c>
      <c r="R44">
        <v>3600</v>
      </c>
      <c r="S44">
        <v>3600</v>
      </c>
      <c r="T44">
        <v>3600</v>
      </c>
      <c r="U44">
        <v>3600</v>
      </c>
      <c r="V44">
        <f t="shared" ref="V44:AD44" si="168">M44/L45</f>
        <v>0.24479804161566707</v>
      </c>
      <c r="W44">
        <f t="shared" si="168"/>
        <v>0.26195153896529144</v>
      </c>
      <c r="X44">
        <f t="shared" si="168"/>
        <v>0.27188278830904011</v>
      </c>
      <c r="Y44">
        <f t="shared" si="168"/>
        <v>0.16208185133492414</v>
      </c>
      <c r="Z44">
        <f t="shared" si="168"/>
        <v>1.474805407619828</v>
      </c>
      <c r="AA44">
        <f t="shared" si="168"/>
        <v>0.12859898549689219</v>
      </c>
      <c r="AB44">
        <f t="shared" si="168"/>
        <v>3.8218994840435699E-2</v>
      </c>
      <c r="AC44">
        <f t="shared" si="168"/>
        <v>3.4153005464480878E-2</v>
      </c>
      <c r="AD44">
        <f t="shared" si="168"/>
        <v>2.6548672566371681E-2</v>
      </c>
      <c r="AE44">
        <f>AVERAGE(V44:AD44)</f>
        <v>0.29367103180143683</v>
      </c>
    </row>
    <row r="45" spans="1:60" x14ac:dyDescent="0.25">
      <c r="A45" s="7">
        <v>13.3693462000228</v>
      </c>
      <c r="B45" s="7">
        <v>9.3729057000018603</v>
      </c>
      <c r="C45" s="7">
        <v>14.2328357999213</v>
      </c>
      <c r="D45" s="7">
        <v>23.442585500073601</v>
      </c>
      <c r="E45" s="7">
        <v>2.3627283000387198</v>
      </c>
      <c r="F45" s="7">
        <v>13.461174200056099</v>
      </c>
      <c r="G45" s="7">
        <v>41.168693799991097</v>
      </c>
      <c r="H45" s="7">
        <v>109.45438140002</v>
      </c>
      <c r="I45" s="7">
        <v>17.963313100044601</v>
      </c>
      <c r="J45" s="1"/>
      <c r="K45" t="s">
        <v>127</v>
      </c>
      <c r="L45">
        <v>14706</v>
      </c>
      <c r="M45">
        <v>13743</v>
      </c>
      <c r="N45">
        <v>13241</v>
      </c>
      <c r="O45">
        <v>22211</v>
      </c>
      <c r="P45">
        <v>2441</v>
      </c>
      <c r="Q45">
        <v>27994</v>
      </c>
      <c r="R45">
        <v>94194</v>
      </c>
      <c r="S45">
        <v>105408</v>
      </c>
      <c r="T45">
        <v>135600</v>
      </c>
    </row>
    <row r="46" spans="1:60" x14ac:dyDescent="0.25">
      <c r="A46" s="7">
        <v>13.401634700014201</v>
      </c>
      <c r="B46" s="7">
        <v>8.5587941999547095</v>
      </c>
      <c r="C46" s="7">
        <v>10.9035375999519</v>
      </c>
      <c r="D46" s="7">
        <v>24.071844200021498</v>
      </c>
      <c r="E46" s="7">
        <v>1.9807713999180101</v>
      </c>
      <c r="F46" s="7">
        <v>16.930091899935999</v>
      </c>
      <c r="G46" s="7">
        <v>47.955808999948196</v>
      </c>
      <c r="H46" s="7">
        <v>97.572505699936301</v>
      </c>
      <c r="I46" s="7">
        <v>18.5130779999308</v>
      </c>
      <c r="J46" s="1"/>
      <c r="L46" s="7">
        <f t="shared" ref="L46:L68" si="169">A44/$L$45</f>
        <v>1.184193438051564E-3</v>
      </c>
      <c r="M46" s="7">
        <f t="shared" ref="M46:M68" si="170">B44/$M$45</f>
        <v>6.9782912028019711E-4</v>
      </c>
      <c r="N46" s="7">
        <f t="shared" ref="N46:N68" si="171">C44/$N$45</f>
        <v>9.7712815497116531E-4</v>
      </c>
      <c r="O46" s="7">
        <f t="shared" ref="O46:O69" si="172">D44/$O$45</f>
        <v>9.9430359281163397E-4</v>
      </c>
      <c r="P46" s="7">
        <f t="shared" ref="P46:P68" si="173">E44/$P$45</f>
        <v>1.2382245800942032E-3</v>
      </c>
      <c r="Q46" s="7">
        <f t="shared" ref="Q46:Q58" si="174">F44/$Q$45</f>
        <v>5.139649960669429E-4</v>
      </c>
      <c r="R46" s="7">
        <f t="shared" ref="R46:R78" si="175">G44/$R$45</f>
        <v>4.887430940391129E-4</v>
      </c>
      <c r="S46" s="7">
        <f t="shared" ref="S46:S57" si="176">H44/$S$45</f>
        <v>5.6850951635539044E-4</v>
      </c>
      <c r="T46" s="7">
        <f t="shared" ref="T46:T80" si="177">I44/$T$45</f>
        <v>1.2454993141661208E-4</v>
      </c>
      <c r="V46" t="s">
        <v>147</v>
      </c>
      <c r="AE46" t="s">
        <v>130</v>
      </c>
      <c r="BF46" s="5" t="s">
        <v>185</v>
      </c>
      <c r="BG46" t="s">
        <v>186</v>
      </c>
    </row>
    <row r="47" spans="1:60" x14ac:dyDescent="0.25">
      <c r="A47" s="8">
        <v>15.056606399943099</v>
      </c>
      <c r="B47" s="8">
        <v>8.9112379000289295</v>
      </c>
      <c r="C47" s="8">
        <v>10.4336613999912</v>
      </c>
      <c r="D47" s="8">
        <v>24.055778900044899</v>
      </c>
      <c r="E47" s="8">
        <v>1.9057962000369999</v>
      </c>
      <c r="F47" s="8">
        <v>17.675338699948</v>
      </c>
      <c r="G47" s="8">
        <v>46.045587599975903</v>
      </c>
      <c r="H47" s="7">
        <v>99.649926899932296</v>
      </c>
      <c r="I47" s="8">
        <v>17.920474799931899</v>
      </c>
      <c r="J47" s="1"/>
      <c r="L47" s="7">
        <f t="shared" si="169"/>
        <v>9.0910826873540052E-4</v>
      </c>
      <c r="M47" s="7">
        <f t="shared" si="170"/>
        <v>6.8201307574778866E-4</v>
      </c>
      <c r="N47" s="7">
        <f t="shared" si="171"/>
        <v>1.0749064118964807E-3</v>
      </c>
      <c r="O47" s="7">
        <f t="shared" si="172"/>
        <v>1.0554493494247716E-3</v>
      </c>
      <c r="P47" s="7">
        <f t="shared" si="173"/>
        <v>9.6793457600930757E-4</v>
      </c>
      <c r="Q47" s="7">
        <f t="shared" si="174"/>
        <v>4.8085926270115378E-4</v>
      </c>
      <c r="R47" s="7">
        <f t="shared" si="175"/>
        <v>4.3706280442481576E-4</v>
      </c>
      <c r="S47" s="7">
        <f t="shared" si="176"/>
        <v>1.0383878016850714E-3</v>
      </c>
      <c r="T47" s="7">
        <f t="shared" si="177"/>
        <v>1.3247281047230533E-4</v>
      </c>
      <c r="U47" t="s">
        <v>148</v>
      </c>
      <c r="V47">
        <v>1.6920499969273799E-2</v>
      </c>
      <c r="W47">
        <v>0.331031500012613</v>
      </c>
      <c r="X47">
        <v>7.0819600019603898E-2</v>
      </c>
      <c r="Y47">
        <v>0.17626020009629401</v>
      </c>
      <c r="Z47">
        <v>3.6165000637993199E-3</v>
      </c>
      <c r="AA47">
        <v>1.72220000531524E-2</v>
      </c>
      <c r="AB47">
        <v>8.8740300037898096E-2</v>
      </c>
      <c r="AC47">
        <v>0.13119149999693</v>
      </c>
      <c r="AD47">
        <v>1.8491200054995698E-2</v>
      </c>
      <c r="AE47">
        <f>SUM(V47,V48)</f>
        <v>1.9120699958875758E-2</v>
      </c>
      <c r="AF47">
        <f t="shared" ref="AF47:AM47" si="178">SUM(W47,W48)</f>
        <v>0.3336663999361909</v>
      </c>
      <c r="AG47">
        <f t="shared" si="178"/>
        <v>7.4078400037251343E-2</v>
      </c>
      <c r="AH47">
        <f t="shared" si="178"/>
        <v>0.18170990003272863</v>
      </c>
      <c r="AI47">
        <f t="shared" si="178"/>
        <v>4.287000163458286E-3</v>
      </c>
      <c r="AJ47">
        <f t="shared" si="178"/>
        <v>2.1388300112448591E-2</v>
      </c>
      <c r="AK47">
        <f t="shared" si="178"/>
        <v>0.1239043000387027</v>
      </c>
      <c r="AL47">
        <f t="shared" si="178"/>
        <v>0.1526421000016849</v>
      </c>
      <c r="AM47">
        <f t="shared" si="178"/>
        <v>2.5007000076584497E-2</v>
      </c>
      <c r="AN47">
        <f>SUM(AE47,AE48)</f>
        <v>856.92136579990529</v>
      </c>
      <c r="AO47">
        <f t="shared" ref="AO47:AV47" si="179">SUM(AF47,AF48)</f>
        <v>707.92025619978028</v>
      </c>
      <c r="AP47">
        <f t="shared" si="179"/>
        <v>753.95151299977329</v>
      </c>
      <c r="AQ47">
        <f t="shared" si="179"/>
        <v>1606.7975895001377</v>
      </c>
      <c r="AR47">
        <f t="shared" si="179"/>
        <v>109.50199210003473</v>
      </c>
      <c r="AS47">
        <f t="shared" si="179"/>
        <v>589.55808759992783</v>
      </c>
      <c r="AT47">
        <f t="shared" si="179"/>
        <v>4386.7929671998054</v>
      </c>
      <c r="AU47">
        <f t="shared" si="179"/>
        <v>2536.962917099821</v>
      </c>
      <c r="AV47">
        <f t="shared" si="179"/>
        <v>13842.285094899948</v>
      </c>
      <c r="AW47">
        <f>AN47/AN48</f>
        <v>5.8270186712899859E-2</v>
      </c>
      <c r="AX47">
        <f t="shared" ref="AX47:BE47" si="180">AO47/AO48</f>
        <v>5.1515081953120379E-2</v>
      </c>
      <c r="AY47">
        <f t="shared" si="180"/>
        <v>5.6940677667832736E-2</v>
      </c>
      <c r="AZ47">
        <f t="shared" si="180"/>
        <v>7.234242445185439E-2</v>
      </c>
      <c r="BA47">
        <f t="shared" si="180"/>
        <v>4.4859480581743029E-2</v>
      </c>
      <c r="BB47">
        <f t="shared" si="180"/>
        <v>2.1060158876899614E-2</v>
      </c>
      <c r="BC47">
        <f t="shared" si="180"/>
        <v>4.6571893827630266E-2</v>
      </c>
      <c r="BD47">
        <f t="shared" si="180"/>
        <v>2.4068030103026536E-2</v>
      </c>
      <c r="BE47">
        <f t="shared" si="180"/>
        <v>0.10208174848746274</v>
      </c>
      <c r="BF47" s="5">
        <f>AVERAGE(AW47:BE47)</f>
        <v>5.3078853629163286E-2</v>
      </c>
      <c r="BG47">
        <f>_xlfn.STDEV.P(AW47:BE47)</f>
        <v>2.3078131028062596E-2</v>
      </c>
      <c r="BH47" s="5"/>
    </row>
    <row r="48" spans="1:60" x14ac:dyDescent="0.25">
      <c r="A48" s="8">
        <v>14.1140643999679</v>
      </c>
      <c r="B48" s="8">
        <v>8.4753559000091592</v>
      </c>
      <c r="C48" s="8">
        <v>13.6945917999837</v>
      </c>
      <c r="D48" s="8">
        <v>23.894646600005199</v>
      </c>
      <c r="E48" s="8">
        <v>2.9545938000082899</v>
      </c>
      <c r="F48" s="8">
        <v>15.4968143999576</v>
      </c>
      <c r="G48" s="8">
        <v>39.060295299976097</v>
      </c>
      <c r="H48" s="8">
        <v>101.74676769995099</v>
      </c>
      <c r="I48" s="8">
        <v>17.491364500019699</v>
      </c>
      <c r="J48" s="1"/>
      <c r="L48" s="7">
        <f t="shared" si="169"/>
        <v>9.1130386917001225E-4</v>
      </c>
      <c r="M48" s="7">
        <f t="shared" si="170"/>
        <v>6.2277480899037402E-4</v>
      </c>
      <c r="N48" s="7">
        <f t="shared" si="171"/>
        <v>8.234678347520504E-4</v>
      </c>
      <c r="O48" s="7">
        <f t="shared" si="172"/>
        <v>1.0837802980514834E-3</v>
      </c>
      <c r="P48" s="7">
        <f t="shared" si="173"/>
        <v>8.1145899218271612E-4</v>
      </c>
      <c r="Q48" s="7">
        <f t="shared" si="174"/>
        <v>6.0477573408358927E-4</v>
      </c>
      <c r="R48" s="7">
        <f t="shared" si="175"/>
        <v>5.0911744909387224E-4</v>
      </c>
      <c r="S48" s="7">
        <f t="shared" si="176"/>
        <v>9.2566508898694877E-4</v>
      </c>
      <c r="T48" s="7">
        <f t="shared" si="177"/>
        <v>1.3652712389329499E-4</v>
      </c>
      <c r="V48">
        <v>2.2001999896019602E-3</v>
      </c>
      <c r="W48">
        <v>2.6348999235778999E-3</v>
      </c>
      <c r="X48">
        <v>3.25880001764744E-3</v>
      </c>
      <c r="Y48">
        <v>5.4496999364346196E-3</v>
      </c>
      <c r="Z48">
        <v>6.7050009965896596E-4</v>
      </c>
      <c r="AA48">
        <v>4.1663000592961899E-3</v>
      </c>
      <c r="AB48">
        <v>3.51640000008046E-2</v>
      </c>
      <c r="AC48">
        <v>2.1450600004754902E-2</v>
      </c>
      <c r="AD48">
        <v>6.5158000215887997E-3</v>
      </c>
      <c r="AE48">
        <v>856.90224509994641</v>
      </c>
      <c r="AF48">
        <v>707.58658979984409</v>
      </c>
      <c r="AG48">
        <v>753.87743459973603</v>
      </c>
      <c r="AH48">
        <v>1606.615879600105</v>
      </c>
      <c r="AI48">
        <v>109.49770509987127</v>
      </c>
      <c r="AJ48">
        <v>589.53669929981538</v>
      </c>
      <c r="AK48">
        <v>4386.6690628997667</v>
      </c>
      <c r="AL48">
        <v>2536.8102749998193</v>
      </c>
      <c r="AM48">
        <v>13842.260087899871</v>
      </c>
      <c r="AN48">
        <v>14706</v>
      </c>
      <c r="AO48">
        <v>13742</v>
      </c>
      <c r="AP48" s="4">
        <v>13241</v>
      </c>
      <c r="AQ48" s="4">
        <v>22211</v>
      </c>
      <c r="AR48" s="4">
        <v>2441</v>
      </c>
      <c r="AS48" s="4">
        <v>27994</v>
      </c>
      <c r="AT48" s="4">
        <v>94194</v>
      </c>
      <c r="AU48">
        <v>105408</v>
      </c>
      <c r="AV48">
        <v>135600</v>
      </c>
      <c r="BF48" s="5"/>
      <c r="BH48" s="5"/>
    </row>
    <row r="49" spans="1:60" x14ac:dyDescent="0.25">
      <c r="A49" s="10">
        <v>0</v>
      </c>
      <c r="B49" s="10">
        <v>0</v>
      </c>
      <c r="C49" s="10">
        <v>0</v>
      </c>
      <c r="D49" s="10">
        <v>0</v>
      </c>
      <c r="E49" s="10">
        <v>0</v>
      </c>
      <c r="F49" s="9">
        <v>15</v>
      </c>
      <c r="G49" s="10">
        <v>0</v>
      </c>
      <c r="H49" s="8">
        <v>94.804999999934793</v>
      </c>
      <c r="I49" s="10">
        <v>113.837442499934</v>
      </c>
      <c r="J49" s="1"/>
      <c r="L49" s="8">
        <f t="shared" si="169"/>
        <v>1.0238410444677751E-3</v>
      </c>
      <c r="M49" s="8">
        <f t="shared" si="170"/>
        <v>6.4842013388844712E-4</v>
      </c>
      <c r="N49" s="8">
        <f t="shared" si="171"/>
        <v>7.8798137602833628E-4</v>
      </c>
      <c r="O49" s="8">
        <f t="shared" si="172"/>
        <v>1.083056994284134E-3</v>
      </c>
      <c r="P49" s="8">
        <f t="shared" si="173"/>
        <v>7.8074403934330194E-4</v>
      </c>
      <c r="Q49" s="8">
        <f t="shared" si="174"/>
        <v>6.3139739586868615E-4</v>
      </c>
      <c r="R49" s="8">
        <f t="shared" si="175"/>
        <v>4.888377985856414E-4</v>
      </c>
      <c r="S49" s="7">
        <f t="shared" si="176"/>
        <v>9.4537347165236311E-4</v>
      </c>
      <c r="T49" s="8">
        <f t="shared" si="177"/>
        <v>1.3215689380480751E-4</v>
      </c>
      <c r="V49">
        <v>2.0305999787524299E-3</v>
      </c>
      <c r="W49">
        <v>1.6908999532461099E-3</v>
      </c>
      <c r="X49">
        <v>3.1410000519827E-3</v>
      </c>
      <c r="Y49">
        <v>1.8477999838069001E-3</v>
      </c>
      <c r="Z49">
        <v>1.1655000271275601E-3</v>
      </c>
      <c r="AA49">
        <v>2.98319989815354E-3</v>
      </c>
      <c r="AB49">
        <v>1.0296300053596399E-2</v>
      </c>
      <c r="AC49">
        <v>8.8992000091820903E-3</v>
      </c>
      <c r="AD49">
        <v>2.09099997300654E-3</v>
      </c>
      <c r="AE49">
        <f>SUM(V49,V50)</f>
        <v>5.590925200027403</v>
      </c>
      <c r="AF49">
        <f t="shared" ref="AF49" si="181">SUM(W49,W50)</f>
        <v>4.7922634999267668</v>
      </c>
      <c r="AG49">
        <f t="shared" ref="AG49" si="182">SUM(X49,X50)</f>
        <v>4.8217029400347329</v>
      </c>
      <c r="AH49">
        <f t="shared" ref="AH49" si="183">SUM(Y49,Y50)</f>
        <v>134.6579848999381</v>
      </c>
      <c r="AI49">
        <f t="shared" ref="AI49" si="184">SUM(Z49,Z50)</f>
        <v>0.17435980006121088</v>
      </c>
      <c r="AJ49">
        <f t="shared" ref="AJ49" si="185">SUM(AA49,AA50)</f>
        <v>324.65476819989198</v>
      </c>
      <c r="AK49">
        <f t="shared" ref="AK49" si="186">SUM(AB49,AB50)</f>
        <v>2951.9574743000508</v>
      </c>
      <c r="AL49">
        <f t="shared" ref="AL49" si="187">SUM(AC49,AC50)</f>
        <v>3442.6286756000395</v>
      </c>
      <c r="AM49">
        <f t="shared" ref="AM49" si="188">SUM(AD49,AD50)</f>
        <v>239.36825970001499</v>
      </c>
      <c r="AN49">
        <f>SUM(AE49,AE50)</f>
        <v>862.49317029997383</v>
      </c>
      <c r="AO49">
        <f t="shared" ref="AO49" si="189">SUM(AF49,AF50)</f>
        <v>712.37885329977087</v>
      </c>
      <c r="AP49">
        <f t="shared" ref="AP49" si="190">SUM(AG49,AG50)</f>
        <v>758.69913753977073</v>
      </c>
      <c r="AQ49">
        <f t="shared" ref="AQ49" si="191">SUM(AH49,AH50)</f>
        <v>1741.2738645000431</v>
      </c>
      <c r="AR49">
        <f t="shared" ref="AR49" si="192">SUM(AI49,AI50)</f>
        <v>109.67206489993248</v>
      </c>
      <c r="AS49">
        <f t="shared" ref="AS49" si="193">SUM(AJ49,AJ50)</f>
        <v>914.19146749970741</v>
      </c>
      <c r="AT49">
        <f t="shared" ref="AT49" si="194">SUM(AK49,AK50)</f>
        <v>7338.6265371998179</v>
      </c>
      <c r="AU49">
        <f t="shared" ref="AU49" si="195">SUM(AL49,AL50)</f>
        <v>5979.4389505998588</v>
      </c>
      <c r="AV49">
        <f t="shared" ref="AV49" si="196">SUM(AM49,AM50)</f>
        <v>14081.628347599886</v>
      </c>
      <c r="AW49">
        <f>AN49/AN50</f>
        <v>5.864906638786712E-2</v>
      </c>
      <c r="AX49">
        <f t="shared" ref="AX49" si="197">AO49/AO50</f>
        <v>5.1839532331521679E-2</v>
      </c>
      <c r="AY49">
        <f t="shared" ref="AY49" si="198">AP49/AP50</f>
        <v>5.7299232500549108E-2</v>
      </c>
      <c r="AZ49">
        <f t="shared" ref="AZ49" si="199">AQ49/AQ50</f>
        <v>7.8396914344245783E-2</v>
      </c>
      <c r="BA49">
        <f t="shared" ref="BA49" si="200">AR49/AR50</f>
        <v>4.4929153994236984E-2</v>
      </c>
      <c r="BB49">
        <f t="shared" ref="BB49" si="201">AS49/AS50</f>
        <v>3.2656693130660407E-2</v>
      </c>
      <c r="BC49">
        <f t="shared" ref="BC49" si="202">AT49/AT50</f>
        <v>7.7909702711423418E-2</v>
      </c>
      <c r="BD49">
        <f t="shared" ref="BD49" si="203">AU49/AU50</f>
        <v>5.6726614209546319E-2</v>
      </c>
      <c r="BE49">
        <f t="shared" ref="BE49" si="204">AV49/AV50</f>
        <v>0.10384681672271302</v>
      </c>
      <c r="BF49" s="5">
        <f>AVERAGE(AW49:BE49)</f>
        <v>6.2472636259195982E-2</v>
      </c>
      <c r="BG49">
        <f>_xlfn.STDEV.P(AW49:BE49)</f>
        <v>1.9966461207556862E-2</v>
      </c>
      <c r="BH49" s="5"/>
    </row>
    <row r="50" spans="1:60" x14ac:dyDescent="0.25">
      <c r="A50" s="10">
        <v>0</v>
      </c>
      <c r="B50" s="10">
        <v>0</v>
      </c>
      <c r="C50" s="10">
        <v>0</v>
      </c>
      <c r="D50" s="10">
        <v>0</v>
      </c>
      <c r="E50" s="10">
        <v>0</v>
      </c>
      <c r="F50" s="8">
        <v>16</v>
      </c>
      <c r="G50" s="10">
        <v>0</v>
      </c>
      <c r="H50" s="9">
        <v>49.078294200000499</v>
      </c>
      <c r="I50" s="10">
        <v>112.576187200029</v>
      </c>
      <c r="J50" s="1"/>
      <c r="L50" s="8">
        <f t="shared" si="169"/>
        <v>9.5974870120820756E-4</v>
      </c>
      <c r="M50" s="8">
        <f t="shared" si="170"/>
        <v>6.1670347813498941E-4</v>
      </c>
      <c r="N50" s="8">
        <f t="shared" si="171"/>
        <v>1.0342566120371346E-3</v>
      </c>
      <c r="O50" s="8">
        <f t="shared" si="172"/>
        <v>1.0758023772007204E-3</v>
      </c>
      <c r="P50" s="8">
        <f t="shared" si="173"/>
        <v>1.2104030315478452E-3</v>
      </c>
      <c r="Q50" s="8">
        <f t="shared" si="174"/>
        <v>5.5357628063004932E-4</v>
      </c>
      <c r="R50" s="8">
        <f t="shared" si="175"/>
        <v>4.146792290376892E-4</v>
      </c>
      <c r="S50" s="8">
        <f t="shared" si="176"/>
        <v>9.6526608701380349E-4</v>
      </c>
      <c r="T50" s="8">
        <f t="shared" si="177"/>
        <v>1.289923635694668E-4</v>
      </c>
      <c r="V50">
        <v>5.5888946000486506</v>
      </c>
      <c r="W50">
        <v>4.7905725999735207</v>
      </c>
      <c r="X50">
        <v>4.8185619399827502</v>
      </c>
      <c r="Y50">
        <v>134.65613709995429</v>
      </c>
      <c r="Z50">
        <v>0.17319430003408331</v>
      </c>
      <c r="AA50">
        <v>324.65178499999382</v>
      </c>
      <c r="AB50">
        <v>2951.9471779999972</v>
      </c>
      <c r="AC50">
        <v>3442.6197764000303</v>
      </c>
      <c r="AD50">
        <v>239.36616870004198</v>
      </c>
      <c r="AE50">
        <v>856.90224509994641</v>
      </c>
      <c r="AF50">
        <v>707.58658979984409</v>
      </c>
      <c r="AG50">
        <v>753.87743459973603</v>
      </c>
      <c r="AH50">
        <v>1606.615879600105</v>
      </c>
      <c r="AI50">
        <v>109.49770509987127</v>
      </c>
      <c r="AJ50">
        <v>589.53669929981538</v>
      </c>
      <c r="AK50">
        <v>4386.6690628997667</v>
      </c>
      <c r="AL50">
        <v>2536.8102749998193</v>
      </c>
      <c r="AM50">
        <v>13842.260087899871</v>
      </c>
      <c r="AN50">
        <v>14706</v>
      </c>
      <c r="AO50">
        <v>13742</v>
      </c>
      <c r="AP50" s="4">
        <v>13241</v>
      </c>
      <c r="AQ50" s="4">
        <v>22211</v>
      </c>
      <c r="AR50" s="4">
        <v>2441</v>
      </c>
      <c r="AS50" s="4">
        <v>27994</v>
      </c>
      <c r="AT50" s="4">
        <v>94194</v>
      </c>
      <c r="AU50">
        <v>105408</v>
      </c>
      <c r="AV50">
        <v>135600</v>
      </c>
      <c r="BF50" s="5"/>
      <c r="BH50" s="5"/>
    </row>
    <row r="51" spans="1:60" x14ac:dyDescent="0.25">
      <c r="A51" s="10">
        <v>0</v>
      </c>
      <c r="B51" s="10">
        <v>0</v>
      </c>
      <c r="C51" s="10">
        <v>0</v>
      </c>
      <c r="D51" s="10">
        <v>0</v>
      </c>
      <c r="E51" s="10">
        <v>0</v>
      </c>
      <c r="F51" s="7">
        <v>15</v>
      </c>
      <c r="G51" s="10">
        <v>0</v>
      </c>
      <c r="H51" s="9">
        <v>45.1717142999996</v>
      </c>
      <c r="I51" s="10">
        <v>113.9104545</v>
      </c>
      <c r="J51" s="1"/>
      <c r="L51" s="10">
        <f t="shared" si="169"/>
        <v>0</v>
      </c>
      <c r="M51" s="10">
        <f t="shared" si="170"/>
        <v>0</v>
      </c>
      <c r="N51" s="10">
        <f t="shared" si="171"/>
        <v>0</v>
      </c>
      <c r="O51" s="10">
        <f t="shared" si="172"/>
        <v>0</v>
      </c>
      <c r="P51" s="10">
        <f t="shared" si="173"/>
        <v>0</v>
      </c>
      <c r="Q51" s="9">
        <f t="shared" si="174"/>
        <v>5.3582910623705077E-4</v>
      </c>
      <c r="R51" s="10">
        <f t="shared" si="175"/>
        <v>0</v>
      </c>
      <c r="S51" s="8">
        <f t="shared" si="176"/>
        <v>8.9940991196052283E-4</v>
      </c>
      <c r="T51" s="10">
        <f t="shared" si="177"/>
        <v>8.3950916297886435E-4</v>
      </c>
      <c r="V51">
        <v>6.2408300000242799E-2</v>
      </c>
      <c r="W51">
        <v>0.16183210001327</v>
      </c>
      <c r="X51">
        <v>6.6135200089774998E-2</v>
      </c>
      <c r="Y51">
        <v>0.183601500000804</v>
      </c>
      <c r="Z51">
        <v>5.1644999766722304E-3</v>
      </c>
      <c r="AA51">
        <v>0.110490799997933</v>
      </c>
      <c r="AB51">
        <v>0.79151380003895599</v>
      </c>
      <c r="AC51">
        <v>1.2193322998937199</v>
      </c>
      <c r="AD51">
        <v>0.16364619997329999</v>
      </c>
      <c r="AE51">
        <f>SUM(V51,V52)</f>
        <v>3.7523461000528116</v>
      </c>
      <c r="AF51">
        <f t="shared" ref="AF51" si="205">SUM(W51,W52)</f>
        <v>4.3564545999979583</v>
      </c>
      <c r="AG51">
        <f t="shared" ref="AG51" si="206">SUM(X51,X52)</f>
        <v>3.7534851001109835</v>
      </c>
      <c r="AH51">
        <f t="shared" ref="AH51" si="207">SUM(Y51,Y52)</f>
        <v>6.2709634001366696</v>
      </c>
      <c r="AI51">
        <f t="shared" ref="AI51" si="208">SUM(Z51,Z52)</f>
        <v>1.375789998564869E-2</v>
      </c>
      <c r="AJ51">
        <f t="shared" ref="AJ51" si="209">SUM(AA51,AA52)</f>
        <v>2.8281688999850245</v>
      </c>
      <c r="AK51">
        <f t="shared" ref="AK51" si="210">SUM(AB51,AB52)</f>
        <v>10.162036900059315</v>
      </c>
      <c r="AL51">
        <f t="shared" ref="AL51" si="211">SUM(AC51,AC52)</f>
        <v>41.593517599976579</v>
      </c>
      <c r="AM51">
        <f t="shared" ref="AM51" si="212">SUM(AD51,AD52)</f>
        <v>6.6538795001106319</v>
      </c>
      <c r="AN51">
        <f>SUM(AE51,AE52)</f>
        <v>860.65459119999923</v>
      </c>
      <c r="AO51">
        <f t="shared" ref="AO51" si="213">SUM(AF51,AF52)</f>
        <v>711.94304439984205</v>
      </c>
      <c r="AP51">
        <f t="shared" ref="AP51" si="214">SUM(AG51,AG52)</f>
        <v>757.63091969984703</v>
      </c>
      <c r="AQ51">
        <f t="shared" ref="AQ51" si="215">SUM(AH51,AH52)</f>
        <v>1612.8868430002417</v>
      </c>
      <c r="AR51">
        <f t="shared" ref="AR51" si="216">SUM(AI51,AI52)</f>
        <v>109.51146299985692</v>
      </c>
      <c r="AS51">
        <f t="shared" ref="AS51" si="217">SUM(AJ51,AJ52)</f>
        <v>592.36486819980041</v>
      </c>
      <c r="AT51">
        <f t="shared" ref="AT51" si="218">SUM(AK51,AK52)</f>
        <v>4396.831099799826</v>
      </c>
      <c r="AU51">
        <f t="shared" ref="AU51" si="219">SUM(AL51,AL52)</f>
        <v>2578.4037925997959</v>
      </c>
      <c r="AV51">
        <f t="shared" ref="AV51" si="220">SUM(AM51,AM52)</f>
        <v>13848.913967399982</v>
      </c>
      <c r="AW51">
        <f>AN51/AN52</f>
        <v>5.8524044009247871E-2</v>
      </c>
      <c r="AX51">
        <f t="shared" ref="AX51" si="221">AO51/AO52</f>
        <v>5.1807818687224713E-2</v>
      </c>
      <c r="AY51">
        <f t="shared" ref="AY51" si="222">AP51/AP52</f>
        <v>5.7218557488093576E-2</v>
      </c>
      <c r="AZ51">
        <f t="shared" ref="AZ51" si="223">AQ51/AQ52</f>
        <v>7.2616579307561199E-2</v>
      </c>
      <c r="BA51">
        <f t="shared" ref="BA51" si="224">AR51/AR52</f>
        <v>4.4863360507929911E-2</v>
      </c>
      <c r="BB51">
        <f t="shared" ref="BB51" si="225">AS51/AS52</f>
        <v>2.1160422526248498E-2</v>
      </c>
      <c r="BC51">
        <f t="shared" ref="BC51" si="226">AT51/AT52</f>
        <v>4.6678462532643544E-2</v>
      </c>
      <c r="BD51">
        <f t="shared" ref="BD51" si="227">AU51/AU52</f>
        <v>2.446117744952751E-2</v>
      </c>
      <c r="BE51">
        <f t="shared" ref="BE51" si="228">AV51/AV52</f>
        <v>0.10213063397787597</v>
      </c>
      <c r="BF51" s="5">
        <f>AVERAGE(AW51:BE51)</f>
        <v>5.3273450720705856E-2</v>
      </c>
      <c r="BG51">
        <f>_xlfn.STDEV.P(AW51:BE51)</f>
        <v>2.3050858772521172E-2</v>
      </c>
      <c r="BH51" s="5"/>
    </row>
    <row r="52" spans="1:60" x14ac:dyDescent="0.25">
      <c r="A52" s="10">
        <v>0</v>
      </c>
      <c r="B52" s="10">
        <v>0</v>
      </c>
      <c r="C52" s="10">
        <v>0</v>
      </c>
      <c r="D52" s="10">
        <v>0</v>
      </c>
      <c r="E52" s="10">
        <v>0</v>
      </c>
      <c r="F52" s="8">
        <v>15</v>
      </c>
      <c r="G52" s="10">
        <v>0</v>
      </c>
      <c r="H52" s="10">
        <v>0</v>
      </c>
      <c r="I52" s="10">
        <v>111.74753779999401</v>
      </c>
      <c r="J52" s="1"/>
      <c r="L52" s="10">
        <f t="shared" si="169"/>
        <v>0</v>
      </c>
      <c r="M52" s="10">
        <f t="shared" si="170"/>
        <v>0</v>
      </c>
      <c r="N52" s="10">
        <f t="shared" si="171"/>
        <v>0</v>
      </c>
      <c r="O52" s="10">
        <f t="shared" si="172"/>
        <v>0</v>
      </c>
      <c r="P52" s="10">
        <f t="shared" si="173"/>
        <v>0</v>
      </c>
      <c r="Q52" s="8">
        <f t="shared" si="174"/>
        <v>5.7155104665285422E-4</v>
      </c>
      <c r="R52" s="10">
        <f t="shared" si="175"/>
        <v>0</v>
      </c>
      <c r="S52" s="9">
        <f t="shared" si="176"/>
        <v>4.6560312500000474E-4</v>
      </c>
      <c r="T52" s="10">
        <f t="shared" si="177"/>
        <v>8.3020787020670348E-4</v>
      </c>
      <c r="V52">
        <v>3.6899378000525687</v>
      </c>
      <c r="W52">
        <v>4.1946224999846882</v>
      </c>
      <c r="X52">
        <v>3.6873499000212084</v>
      </c>
      <c r="Y52">
        <v>6.0873619001358659</v>
      </c>
      <c r="Z52">
        <v>8.5934000089764595E-3</v>
      </c>
      <c r="AA52">
        <v>2.7176780999870913</v>
      </c>
      <c r="AB52">
        <v>9.3705231000203586</v>
      </c>
      <c r="AC52">
        <v>40.374185300082857</v>
      </c>
      <c r="AD52">
        <v>6.4902333001373318</v>
      </c>
      <c r="AE52">
        <v>856.90224509994641</v>
      </c>
      <c r="AF52">
        <v>707.58658979984409</v>
      </c>
      <c r="AG52">
        <v>753.87743459973603</v>
      </c>
      <c r="AH52">
        <v>1606.615879600105</v>
      </c>
      <c r="AI52">
        <v>109.49770509987127</v>
      </c>
      <c r="AJ52">
        <v>589.53669929981538</v>
      </c>
      <c r="AK52">
        <v>4386.6690628997667</v>
      </c>
      <c r="AL52">
        <v>2536.8102749998193</v>
      </c>
      <c r="AM52">
        <v>13842.260087899871</v>
      </c>
      <c r="AN52">
        <v>14706</v>
      </c>
      <c r="AO52">
        <v>13742</v>
      </c>
      <c r="AP52" s="4">
        <v>13241</v>
      </c>
      <c r="AQ52" s="4">
        <v>22211</v>
      </c>
      <c r="AR52" s="4">
        <v>2441</v>
      </c>
      <c r="AS52" s="4">
        <v>27994</v>
      </c>
      <c r="AT52" s="4">
        <v>94194</v>
      </c>
      <c r="AU52">
        <v>105408</v>
      </c>
      <c r="AV52">
        <v>135600</v>
      </c>
      <c r="BF52" s="5"/>
      <c r="BH52" s="5"/>
    </row>
    <row r="53" spans="1:60" x14ac:dyDescent="0.25">
      <c r="A53" s="10">
        <v>0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9">
        <v>47.607339199999799</v>
      </c>
      <c r="I53" s="10">
        <v>111.405563700012</v>
      </c>
      <c r="J53" s="1"/>
      <c r="L53" s="10">
        <f t="shared" si="169"/>
        <v>0</v>
      </c>
      <c r="M53" s="10">
        <f t="shared" si="170"/>
        <v>0</v>
      </c>
      <c r="N53" s="10">
        <f t="shared" si="171"/>
        <v>0</v>
      </c>
      <c r="O53" s="10">
        <f t="shared" si="172"/>
        <v>0</v>
      </c>
      <c r="P53" s="10">
        <f t="shared" si="173"/>
        <v>0</v>
      </c>
      <c r="Q53" s="7">
        <f t="shared" si="174"/>
        <v>5.3582910623705077E-4</v>
      </c>
      <c r="R53" s="10">
        <f t="shared" si="175"/>
        <v>0</v>
      </c>
      <c r="S53" s="9">
        <f t="shared" si="176"/>
        <v>4.2854161259107086E-4</v>
      </c>
      <c r="T53" s="10">
        <f t="shared" si="177"/>
        <v>8.4004759955752214E-4</v>
      </c>
      <c r="V53">
        <v>3.0029500019736501E-2</v>
      </c>
      <c r="W53">
        <v>0.16966369992587699</v>
      </c>
      <c r="X53">
        <v>7.19533999217674E-2</v>
      </c>
      <c r="Y53">
        <v>0.29745070007629598</v>
      </c>
      <c r="Z53">
        <v>3.06344999698922E-2</v>
      </c>
      <c r="AA53">
        <v>7.1296600042842301E-2</v>
      </c>
      <c r="AB53">
        <v>0.42377279989887001</v>
      </c>
      <c r="AC53">
        <v>31.8571249999804</v>
      </c>
      <c r="AD53">
        <v>0.87133699993137204</v>
      </c>
      <c r="AE53">
        <f>SUM(V53,V54)</f>
        <v>17.461749600013697</v>
      </c>
      <c r="AF53">
        <f t="shared" ref="AF53" si="229">SUM(W53,W54)</f>
        <v>23.966930499998806</v>
      </c>
      <c r="AG53">
        <f t="shared" ref="AG53" si="230">SUM(X53,X54)</f>
        <v>21.968724200036281</v>
      </c>
      <c r="AH53">
        <f t="shared" ref="AH53" si="231">SUM(Y53,Y54)</f>
        <v>117.12201589997812</v>
      </c>
      <c r="AI53">
        <f t="shared" ref="AI53" si="232">SUM(Z53,Z54)</f>
        <v>9.5037800143472809E-2</v>
      </c>
      <c r="AJ53">
        <f t="shared" ref="AJ53" si="233">SUM(AA53,AA54)</f>
        <v>28.423831099993489</v>
      </c>
      <c r="AK53">
        <f t="shared" ref="AK53" si="234">SUM(AB53,AB54)</f>
        <v>9.9081792999058891</v>
      </c>
      <c r="AL53">
        <f t="shared" ref="AL53" si="235">SUM(AC53,AC54)</f>
        <v>845.54111099999795</v>
      </c>
      <c r="AM53">
        <f t="shared" ref="AM53" si="236">SUM(AD53,AD54)</f>
        <v>94.207043899921672</v>
      </c>
      <c r="AN53">
        <f>SUM(AE53,AE54)</f>
        <v>874.36399469996013</v>
      </c>
      <c r="AO53">
        <f t="shared" ref="AO53" si="237">SUM(AF53,AF54)</f>
        <v>731.55352029984294</v>
      </c>
      <c r="AP53">
        <f t="shared" ref="AP53" si="238">SUM(AG53,AG54)</f>
        <v>775.8461587997723</v>
      </c>
      <c r="AQ53">
        <f t="shared" ref="AQ53" si="239">SUM(AH53,AH54)</f>
        <v>1723.7378955000831</v>
      </c>
      <c r="AR53">
        <f t="shared" ref="AR53" si="240">SUM(AI53,AI54)</f>
        <v>109.59274290001474</v>
      </c>
      <c r="AS53">
        <f t="shared" ref="AS53" si="241">SUM(AJ53,AJ54)</f>
        <v>617.96053039980882</v>
      </c>
      <c r="AT53">
        <f t="shared" ref="AT53" si="242">SUM(AK53,AK54)</f>
        <v>4396.5772421996726</v>
      </c>
      <c r="AU53">
        <f t="shared" ref="AU53" si="243">SUM(AL53,AL54)</f>
        <v>3382.3513859998175</v>
      </c>
      <c r="AV53">
        <f t="shared" ref="AV53" si="244">SUM(AM53,AM54)</f>
        <v>13936.467131799793</v>
      </c>
      <c r="AW53">
        <f>AN53/AN54</f>
        <v>5.9456275989389372E-2</v>
      </c>
      <c r="AX53">
        <f t="shared" ref="AX53" si="245">AO53/AO54</f>
        <v>5.3234865398038345E-2</v>
      </c>
      <c r="AY53">
        <f t="shared" ref="AY53" si="246">AP53/AP54</f>
        <v>5.8594226931483445E-2</v>
      </c>
      <c r="AZ53">
        <f t="shared" ref="AZ53" si="247">AQ53/AQ54</f>
        <v>7.7607397033005412E-2</v>
      </c>
      <c r="BA53">
        <f t="shared" ref="BA53" si="248">AR53/AR54</f>
        <v>4.4896658295786457E-2</v>
      </c>
      <c r="BB53">
        <f t="shared" ref="BB53" si="249">AS53/AS54</f>
        <v>2.2074749246260229E-2</v>
      </c>
      <c r="BC53">
        <f t="shared" ref="BC53" si="250">AT53/AT54</f>
        <v>4.6675767482001744E-2</v>
      </c>
      <c r="BD53">
        <f t="shared" ref="BD53" si="251">AU53/AU54</f>
        <v>3.2088184824679504E-2</v>
      </c>
      <c r="BE53">
        <f t="shared" ref="BE53" si="252">AV53/AV54</f>
        <v>0.10277630628170939</v>
      </c>
      <c r="BF53" s="5">
        <f>AVERAGE(AW53:BE53)</f>
        <v>5.5267159053594882E-2</v>
      </c>
      <c r="BG53">
        <f>_xlfn.STDEV.P(AW53:BE53)</f>
        <v>2.2630642482200321E-2</v>
      </c>
      <c r="BH53" s="5"/>
    </row>
    <row r="54" spans="1:60" x14ac:dyDescent="0.25">
      <c r="A54" s="10">
        <v>0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9">
        <v>66.226924899999105</v>
      </c>
      <c r="I54" s="10">
        <v>112.062300499994</v>
      </c>
      <c r="J54" s="1"/>
      <c r="L54" s="10">
        <f t="shared" si="169"/>
        <v>0</v>
      </c>
      <c r="M54" s="10">
        <f t="shared" si="170"/>
        <v>0</v>
      </c>
      <c r="N54" s="10">
        <f t="shared" si="171"/>
        <v>0</v>
      </c>
      <c r="O54" s="10">
        <f t="shared" si="172"/>
        <v>0</v>
      </c>
      <c r="P54" s="10">
        <f t="shared" si="173"/>
        <v>0</v>
      </c>
      <c r="Q54" s="8">
        <f t="shared" si="174"/>
        <v>5.3582910623705077E-4</v>
      </c>
      <c r="R54" s="10">
        <f t="shared" si="175"/>
        <v>0</v>
      </c>
      <c r="S54" s="10">
        <f t="shared" si="176"/>
        <v>0</v>
      </c>
      <c r="T54" s="10">
        <f t="shared" si="177"/>
        <v>8.2409688643063426E-4</v>
      </c>
      <c r="V54">
        <v>17.43172009999396</v>
      </c>
      <c r="W54">
        <v>23.797266800072929</v>
      </c>
      <c r="X54">
        <v>21.896770800114513</v>
      </c>
      <c r="Y54">
        <v>116.82456519990183</v>
      </c>
      <c r="Z54">
        <v>6.4403300173580605E-2</v>
      </c>
      <c r="AA54">
        <v>28.352534499950647</v>
      </c>
      <c r="AB54">
        <v>9.4844065000070188</v>
      </c>
      <c r="AC54">
        <v>813.68398600001751</v>
      </c>
      <c r="AD54">
        <v>93.335706899990299</v>
      </c>
      <c r="AE54">
        <v>856.90224509994641</v>
      </c>
      <c r="AF54">
        <v>707.58658979984409</v>
      </c>
      <c r="AG54">
        <v>753.87743459973603</v>
      </c>
      <c r="AH54">
        <v>1606.615879600105</v>
      </c>
      <c r="AI54">
        <v>109.49770509987127</v>
      </c>
      <c r="AJ54">
        <v>589.53669929981538</v>
      </c>
      <c r="AK54">
        <v>4386.6690628997667</v>
      </c>
      <c r="AL54">
        <v>2536.8102749998193</v>
      </c>
      <c r="AM54">
        <v>13842.260087899871</v>
      </c>
      <c r="AN54">
        <v>14706</v>
      </c>
      <c r="AO54">
        <v>13742</v>
      </c>
      <c r="AP54" s="4">
        <v>13241</v>
      </c>
      <c r="AQ54" s="4">
        <v>22211</v>
      </c>
      <c r="AR54" s="4">
        <v>2441</v>
      </c>
      <c r="AS54" s="4">
        <v>27994</v>
      </c>
      <c r="AT54" s="4">
        <v>94194</v>
      </c>
      <c r="AU54">
        <v>105408</v>
      </c>
      <c r="AV54">
        <v>135600</v>
      </c>
      <c r="BF54" s="5"/>
      <c r="BH54" s="5"/>
    </row>
    <row r="55" spans="1:60" x14ac:dyDescent="0.25">
      <c r="A55" s="10">
        <v>0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8">
        <v>47.556696900000098</v>
      </c>
      <c r="I55" s="10">
        <v>113.930546399904</v>
      </c>
      <c r="J55" s="1"/>
      <c r="L55" s="10">
        <f t="shared" si="169"/>
        <v>0</v>
      </c>
      <c r="M55" s="10">
        <f t="shared" si="170"/>
        <v>0</v>
      </c>
      <c r="N55" s="10">
        <f t="shared" si="171"/>
        <v>0</v>
      </c>
      <c r="O55" s="10">
        <f t="shared" si="172"/>
        <v>0</v>
      </c>
      <c r="P55" s="10">
        <f t="shared" si="173"/>
        <v>0</v>
      </c>
      <c r="Q55" s="10">
        <f t="shared" si="174"/>
        <v>0</v>
      </c>
      <c r="R55" s="10">
        <f t="shared" si="175"/>
        <v>0</v>
      </c>
      <c r="S55" s="9">
        <f t="shared" si="176"/>
        <v>4.51648254401941E-4</v>
      </c>
      <c r="T55" s="10">
        <f t="shared" si="177"/>
        <v>8.2157495353991146E-4</v>
      </c>
      <c r="V55">
        <v>0.433784900000318</v>
      </c>
      <c r="W55">
        <v>1.6198426999617299</v>
      </c>
      <c r="X55">
        <v>1.3844971000216899</v>
      </c>
      <c r="Y55">
        <v>11.2292358999839</v>
      </c>
      <c r="Z55">
        <v>4.4891300029121298E-2</v>
      </c>
      <c r="AA55">
        <v>0.57996980007737797</v>
      </c>
      <c r="AB55">
        <v>5.9955134999472603</v>
      </c>
      <c r="AC55">
        <v>68.238361999974501</v>
      </c>
      <c r="AD55">
        <v>20.4063912000274</v>
      </c>
      <c r="AE55">
        <f>SUM(V55,V56)</f>
        <v>1.1570419999770807</v>
      </c>
      <c r="AF55">
        <f t="shared" ref="AF55" si="253">SUM(W55,W56)</f>
        <v>13.68077450001142</v>
      </c>
      <c r="AG55">
        <f t="shared" ref="AG55" si="254">SUM(X55,X56)</f>
        <v>14.246597900055347</v>
      </c>
      <c r="AH55">
        <f t="shared" ref="AH55" si="255">SUM(Y55,Y56)</f>
        <v>122.35910559992696</v>
      </c>
      <c r="AI55">
        <f t="shared" ref="AI55" si="256">SUM(Z55,Z56)</f>
        <v>8.665660012047724E-2</v>
      </c>
      <c r="AJ55">
        <f t="shared" ref="AJ55" si="257">SUM(AA55,AA56)</f>
        <v>1.8888149001868348</v>
      </c>
      <c r="AK55">
        <f t="shared" ref="AK55" si="258">SUM(AB55,AB56)</f>
        <v>12.330776100046929</v>
      </c>
      <c r="AL55">
        <f t="shared" ref="AL55" si="259">SUM(AC55,AC56)</f>
        <v>1471.8016832999338</v>
      </c>
      <c r="AM55">
        <f t="shared" ref="AM55" si="260">SUM(AD55,AD56)</f>
        <v>563.66234410006984</v>
      </c>
      <c r="AN55">
        <f>SUM(AE55,AE56)</f>
        <v>858.05928709992349</v>
      </c>
      <c r="AO55">
        <f t="shared" ref="AO55" si="261">SUM(AF55,AF56)</f>
        <v>721.26736429985556</v>
      </c>
      <c r="AP55">
        <f t="shared" ref="AP55" si="262">SUM(AG55,AG56)</f>
        <v>768.12403249979138</v>
      </c>
      <c r="AQ55">
        <f t="shared" ref="AQ55" si="263">SUM(AH55,AH56)</f>
        <v>1728.9749852000321</v>
      </c>
      <c r="AR55">
        <f t="shared" ref="AR55" si="264">SUM(AI55,AI56)</f>
        <v>109.58436169999175</v>
      </c>
      <c r="AS55">
        <f t="shared" ref="AS55" si="265">SUM(AJ55,AJ56)</f>
        <v>591.42551420000223</v>
      </c>
      <c r="AT55">
        <f t="shared" ref="AT55" si="266">SUM(AK55,AK56)</f>
        <v>4398.9998389998136</v>
      </c>
      <c r="AU55">
        <f t="shared" ref="AU55" si="267">SUM(AL55,AL56)</f>
        <v>4008.611958299753</v>
      </c>
      <c r="AV55">
        <f t="shared" ref="AV55" si="268">SUM(AM55,AM56)</f>
        <v>14405.922431999941</v>
      </c>
      <c r="AW55">
        <f>AN55/AN56</f>
        <v>5.8347564742276863E-2</v>
      </c>
      <c r="AX55">
        <f t="shared" ref="AX55" si="269">AO55/AO56</f>
        <v>5.2486345823013793E-2</v>
      </c>
      <c r="AY55">
        <f t="shared" ref="AY55" si="270">AP55/AP56</f>
        <v>5.8011028812007509E-2</v>
      </c>
      <c r="AZ55">
        <f t="shared" ref="AZ55" si="271">AQ55/AQ56</f>
        <v>7.7843185142498397E-2</v>
      </c>
      <c r="BA55">
        <f t="shared" ref="BA55" si="272">AR55/AR56</f>
        <v>4.4893224784920832E-2</v>
      </c>
      <c r="BB55">
        <f t="shared" ref="BB55" si="273">AS55/AS56</f>
        <v>2.1126866978638359E-2</v>
      </c>
      <c r="BC55">
        <f t="shared" ref="BC55" si="274">AT55/AT56</f>
        <v>4.6701486708280927E-2</v>
      </c>
      <c r="BD55">
        <f t="shared" ref="BD55" si="275">AU55/AU56</f>
        <v>3.8029485032443015E-2</v>
      </c>
      <c r="BE55">
        <f t="shared" ref="BE55" si="276">AV55/AV56</f>
        <v>0.10623836601769868</v>
      </c>
      <c r="BF55" s="5">
        <f>AVERAGE(AW55:BE55)</f>
        <v>5.596417267130871E-2</v>
      </c>
      <c r="BG55">
        <f>_xlfn.STDEV.P(AW55:BE55)</f>
        <v>2.3026084937008803E-2</v>
      </c>
      <c r="BH55" s="5"/>
    </row>
    <row r="56" spans="1:60" x14ac:dyDescent="0.25">
      <c r="A56" s="10">
        <v>0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"/>
      <c r="I56" s="10">
        <v>115.315736999968</v>
      </c>
      <c r="J56" s="1"/>
      <c r="L56" s="10">
        <f t="shared" si="169"/>
        <v>0</v>
      </c>
      <c r="M56" s="10">
        <f t="shared" si="170"/>
        <v>0</v>
      </c>
      <c r="N56" s="10">
        <f t="shared" si="171"/>
        <v>0</v>
      </c>
      <c r="O56" s="10">
        <f t="shared" si="172"/>
        <v>0</v>
      </c>
      <c r="P56" s="10">
        <f t="shared" si="173"/>
        <v>0</v>
      </c>
      <c r="Q56" s="10">
        <f t="shared" si="174"/>
        <v>0</v>
      </c>
      <c r="R56" s="10">
        <f t="shared" si="175"/>
        <v>0</v>
      </c>
      <c r="S56" s="9">
        <f t="shared" si="176"/>
        <v>6.2829125777928718E-4</v>
      </c>
      <c r="T56" s="10">
        <f t="shared" si="177"/>
        <v>8.2641814528019173E-4</v>
      </c>
      <c r="V56">
        <v>0.72325709997676269</v>
      </c>
      <c r="W56">
        <v>12.060931800049691</v>
      </c>
      <c r="X56">
        <v>12.862100800033657</v>
      </c>
      <c r="Y56">
        <v>111.12986969994306</v>
      </c>
      <c r="Z56">
        <v>4.1765300091355942E-2</v>
      </c>
      <c r="AA56">
        <v>1.3088451001094568</v>
      </c>
      <c r="AB56">
        <v>6.3352626000996679</v>
      </c>
      <c r="AC56">
        <v>1403.5633212999592</v>
      </c>
      <c r="AD56">
        <v>543.25595290004242</v>
      </c>
      <c r="AE56">
        <v>856.90224509994641</v>
      </c>
      <c r="AF56">
        <v>707.58658979984409</v>
      </c>
      <c r="AG56">
        <v>753.87743459973603</v>
      </c>
      <c r="AH56">
        <v>1606.615879600105</v>
      </c>
      <c r="AI56">
        <v>109.49770509987127</v>
      </c>
      <c r="AJ56">
        <v>589.53669929981538</v>
      </c>
      <c r="AK56">
        <v>4386.6690628997667</v>
      </c>
      <c r="AL56">
        <v>2536.8102749998193</v>
      </c>
      <c r="AM56">
        <v>13842.260087899871</v>
      </c>
      <c r="AN56">
        <v>14706</v>
      </c>
      <c r="AO56">
        <v>13742</v>
      </c>
      <c r="AP56" s="4">
        <v>13241</v>
      </c>
      <c r="AQ56" s="4">
        <v>22211</v>
      </c>
      <c r="AR56" s="4">
        <v>2441</v>
      </c>
      <c r="AS56" s="4">
        <v>27994</v>
      </c>
      <c r="AT56" s="4">
        <v>94194</v>
      </c>
      <c r="AU56">
        <v>105408</v>
      </c>
      <c r="AV56">
        <v>135600</v>
      </c>
    </row>
    <row r="57" spans="1:60" x14ac:dyDescent="0.25">
      <c r="A57" s="10">
        <v>0</v>
      </c>
      <c r="B57" s="10">
        <v>0</v>
      </c>
      <c r="C57" s="10">
        <v>0</v>
      </c>
      <c r="D57" s="10">
        <v>0</v>
      </c>
      <c r="E57" s="10">
        <v>0</v>
      </c>
      <c r="G57" s="10">
        <v>0</v>
      </c>
      <c r="I57" s="10">
        <v>111.631388999987</v>
      </c>
      <c r="J57" s="1"/>
      <c r="L57" s="10">
        <f t="shared" si="169"/>
        <v>0</v>
      </c>
      <c r="M57" s="10">
        <f t="shared" si="170"/>
        <v>0</v>
      </c>
      <c r="N57" s="10">
        <f t="shared" si="171"/>
        <v>0</v>
      </c>
      <c r="O57" s="10">
        <f t="shared" si="172"/>
        <v>0</v>
      </c>
      <c r="P57" s="10">
        <f t="shared" si="173"/>
        <v>0</v>
      </c>
      <c r="Q57" s="10">
        <f t="shared" si="174"/>
        <v>0</v>
      </c>
      <c r="R57" s="10">
        <f t="shared" si="175"/>
        <v>0</v>
      </c>
      <c r="S57" s="8">
        <f t="shared" si="176"/>
        <v>4.5116781363843444E-4</v>
      </c>
      <c r="T57" s="10">
        <f t="shared" si="177"/>
        <v>8.4019576991079654E-4</v>
      </c>
      <c r="W57" s="4"/>
    </row>
    <row r="58" spans="1:60" x14ac:dyDescent="0.25">
      <c r="A58" s="10">
        <v>0</v>
      </c>
      <c r="B58" s="10">
        <v>0</v>
      </c>
      <c r="C58" s="10">
        <v>0</v>
      </c>
      <c r="D58" s="10">
        <v>0</v>
      </c>
      <c r="E58" s="10">
        <v>0</v>
      </c>
      <c r="G58" s="10">
        <v>0</v>
      </c>
      <c r="I58" s="10">
        <v>112.118010399979</v>
      </c>
      <c r="J58" s="1"/>
      <c r="L58" s="10">
        <f t="shared" si="169"/>
        <v>0</v>
      </c>
      <c r="M58" s="10">
        <f t="shared" si="170"/>
        <v>0</v>
      </c>
      <c r="N58" s="10">
        <f t="shared" si="171"/>
        <v>0</v>
      </c>
      <c r="O58" s="10">
        <f t="shared" si="172"/>
        <v>0</v>
      </c>
      <c r="P58" s="10">
        <f t="shared" si="173"/>
        <v>0</v>
      </c>
      <c r="Q58" s="10">
        <f t="shared" si="174"/>
        <v>0</v>
      </c>
      <c r="R58" s="10">
        <f t="shared" si="175"/>
        <v>0</v>
      </c>
      <c r="S58" s="1"/>
      <c r="T58" s="10">
        <f t="shared" si="177"/>
        <v>8.5041103982277282E-4</v>
      </c>
    </row>
    <row r="59" spans="1:60" x14ac:dyDescent="0.25">
      <c r="A59" s="9">
        <v>9.0228086000001895</v>
      </c>
      <c r="B59" s="9">
        <v>9.1602903999992105</v>
      </c>
      <c r="C59" s="9">
        <v>1.6888520000002201</v>
      </c>
      <c r="D59" s="8">
        <v>40.293437699999203</v>
      </c>
      <c r="E59" s="9">
        <v>1.6888520000002201</v>
      </c>
      <c r="G59" s="10">
        <v>0</v>
      </c>
      <c r="I59" s="10">
        <v>121.136770899989</v>
      </c>
      <c r="J59" s="1"/>
      <c r="L59" s="10">
        <f t="shared" si="169"/>
        <v>0</v>
      </c>
      <c r="M59" s="10">
        <f t="shared" si="170"/>
        <v>0</v>
      </c>
      <c r="N59" s="10">
        <f t="shared" si="171"/>
        <v>0</v>
      </c>
      <c r="O59" s="10">
        <f t="shared" si="172"/>
        <v>0</v>
      </c>
      <c r="P59" s="10">
        <f t="shared" si="173"/>
        <v>0</v>
      </c>
      <c r="R59" s="10">
        <f t="shared" si="175"/>
        <v>0</v>
      </c>
      <c r="T59" s="10">
        <f t="shared" si="177"/>
        <v>8.2324033185831116E-4</v>
      </c>
    </row>
    <row r="60" spans="1:60" x14ac:dyDescent="0.25">
      <c r="A60" s="9">
        <v>5.8025109999998596</v>
      </c>
      <c r="B60" s="9">
        <v>6.3608193999998504</v>
      </c>
      <c r="C60" s="9">
        <v>0.89251559999956898</v>
      </c>
      <c r="D60" s="9">
        <v>14.7490154000006</v>
      </c>
      <c r="E60" s="9">
        <v>0.89251559999956898</v>
      </c>
      <c r="G60" s="10">
        <v>0</v>
      </c>
      <c r="I60" s="10">
        <v>123.336492300033</v>
      </c>
      <c r="J60" s="1"/>
      <c r="L60" s="10">
        <f t="shared" si="169"/>
        <v>0</v>
      </c>
      <c r="M60" s="10">
        <f t="shared" si="170"/>
        <v>0</v>
      </c>
      <c r="N60" s="10">
        <f t="shared" si="171"/>
        <v>0</v>
      </c>
      <c r="O60" s="10">
        <f t="shared" si="172"/>
        <v>0</v>
      </c>
      <c r="P60" s="10">
        <f t="shared" si="173"/>
        <v>0</v>
      </c>
      <c r="R60" s="10">
        <f t="shared" si="175"/>
        <v>0</v>
      </c>
      <c r="T60" s="10">
        <f t="shared" si="177"/>
        <v>8.2682898525058255E-4</v>
      </c>
    </row>
    <row r="61" spans="1:60" x14ac:dyDescent="0.25">
      <c r="A61" s="9">
        <v>6.3592114000002704</v>
      </c>
      <c r="B61" s="9">
        <v>6.5093819999992704</v>
      </c>
      <c r="C61" s="9">
        <v>1.24487210000006</v>
      </c>
      <c r="D61" s="9">
        <v>12.641268999999699</v>
      </c>
      <c r="E61" s="9">
        <v>1.24487210000006</v>
      </c>
      <c r="G61" s="10">
        <v>0</v>
      </c>
      <c r="I61" s="10">
        <v>124.61825779999999</v>
      </c>
      <c r="J61" s="1"/>
      <c r="L61" s="9">
        <f t="shared" si="169"/>
        <v>6.1354607643140143E-4</v>
      </c>
      <c r="M61" s="9">
        <f t="shared" si="170"/>
        <v>6.6654226879132731E-4</v>
      </c>
      <c r="N61" s="9">
        <f t="shared" si="171"/>
        <v>1.2754716411148858E-4</v>
      </c>
      <c r="O61" s="8">
        <f t="shared" si="172"/>
        <v>1.8141208275178607E-3</v>
      </c>
      <c r="P61" s="9">
        <f t="shared" si="173"/>
        <v>6.9186890618607951E-4</v>
      </c>
      <c r="R61" s="10">
        <f t="shared" si="175"/>
        <v>0</v>
      </c>
      <c r="T61" s="10">
        <f t="shared" si="177"/>
        <v>8.9333901843649706E-4</v>
      </c>
    </row>
    <row r="62" spans="1:60" x14ac:dyDescent="0.25">
      <c r="A62" s="8">
        <v>6.2531166000003298</v>
      </c>
      <c r="B62" s="8">
        <v>6.3374360000007002</v>
      </c>
      <c r="C62" s="8">
        <v>1.1713522000000001</v>
      </c>
      <c r="D62" s="9">
        <v>9.7934275000006892</v>
      </c>
      <c r="E62" s="8">
        <v>1.1713522000000001</v>
      </c>
      <c r="G62" s="10">
        <v>0</v>
      </c>
      <c r="I62" s="10">
        <v>128.887155200005</v>
      </c>
      <c r="J62" s="1"/>
      <c r="L62" s="9">
        <f t="shared" si="169"/>
        <v>3.9456759145925876E-4</v>
      </c>
      <c r="M62" s="9">
        <f t="shared" si="170"/>
        <v>4.6284067525284513E-4</v>
      </c>
      <c r="N62" s="9">
        <f t="shared" si="171"/>
        <v>6.7405452760332978E-5</v>
      </c>
      <c r="O62" s="9">
        <f t="shared" si="172"/>
        <v>6.6404103372205659E-4</v>
      </c>
      <c r="P62" s="9">
        <f t="shared" si="173"/>
        <v>3.6563523146233878E-4</v>
      </c>
      <c r="R62" s="10">
        <f t="shared" si="175"/>
        <v>0</v>
      </c>
      <c r="T62" s="10">
        <f t="shared" si="177"/>
        <v>9.0956115265511059E-4</v>
      </c>
    </row>
    <row r="63" spans="1:60" x14ac:dyDescent="0.25">
      <c r="A63" s="10">
        <v>0</v>
      </c>
      <c r="B63" s="10">
        <v>0</v>
      </c>
      <c r="C63" s="10">
        <v>0</v>
      </c>
      <c r="D63" s="8">
        <v>9.6354481999997006</v>
      </c>
      <c r="E63" s="10">
        <v>0</v>
      </c>
      <c r="G63" s="10">
        <v>0</v>
      </c>
      <c r="I63" s="10">
        <v>126.364688800065</v>
      </c>
      <c r="J63" s="1"/>
      <c r="L63" s="9">
        <f t="shared" si="169"/>
        <v>4.3242291581669187E-4</v>
      </c>
      <c r="M63" s="9">
        <f t="shared" si="170"/>
        <v>4.736507312813265E-4</v>
      </c>
      <c r="N63" s="9">
        <f t="shared" si="171"/>
        <v>9.4016471565596253E-5</v>
      </c>
      <c r="O63" s="9">
        <f t="shared" si="172"/>
        <v>5.6914452298409348E-4</v>
      </c>
      <c r="P63" s="9">
        <f t="shared" si="173"/>
        <v>5.0998447357642764E-4</v>
      </c>
      <c r="R63" s="10">
        <f t="shared" si="175"/>
        <v>0</v>
      </c>
      <c r="T63" s="10">
        <f t="shared" si="177"/>
        <v>9.1901370058997047E-4</v>
      </c>
    </row>
    <row r="64" spans="1:60" x14ac:dyDescent="0.25">
      <c r="A64" s="9">
        <v>0</v>
      </c>
      <c r="B64" s="9">
        <v>0</v>
      </c>
      <c r="C64" s="9">
        <v>0</v>
      </c>
      <c r="D64" s="10">
        <v>0</v>
      </c>
      <c r="E64" s="9">
        <v>0</v>
      </c>
      <c r="G64" s="10">
        <v>0</v>
      </c>
      <c r="I64" s="10">
        <v>123.232457200065</v>
      </c>
      <c r="J64" s="1"/>
      <c r="L64" s="8">
        <f t="shared" si="169"/>
        <v>4.2520852713180538E-4</v>
      </c>
      <c r="M64" s="8">
        <f t="shared" si="170"/>
        <v>4.6113919813728447E-4</v>
      </c>
      <c r="N64" s="8">
        <f t="shared" si="171"/>
        <v>8.8464028396646781E-5</v>
      </c>
      <c r="O64" s="9">
        <f t="shared" si="172"/>
        <v>4.4092690558735262E-4</v>
      </c>
      <c r="P64" s="8">
        <f t="shared" si="173"/>
        <v>4.7986571077427288E-4</v>
      </c>
      <c r="R64" s="10">
        <f t="shared" si="175"/>
        <v>0</v>
      </c>
      <c r="T64" s="10">
        <f t="shared" si="177"/>
        <v>9.5049524483779499E-4</v>
      </c>
    </row>
    <row r="65" spans="1:20" x14ac:dyDescent="0.25">
      <c r="A65" s="10">
        <v>0</v>
      </c>
      <c r="B65" s="10">
        <v>0</v>
      </c>
      <c r="C65" s="10">
        <v>0</v>
      </c>
      <c r="D65" s="9">
        <v>0</v>
      </c>
      <c r="E65" s="10">
        <v>0</v>
      </c>
      <c r="G65" s="10">
        <v>0</v>
      </c>
      <c r="I65" s="10">
        <v>126.06607629999</v>
      </c>
      <c r="J65" s="1"/>
      <c r="L65" s="10">
        <f t="shared" si="169"/>
        <v>0</v>
      </c>
      <c r="M65" s="10">
        <f t="shared" si="170"/>
        <v>0</v>
      </c>
      <c r="N65" s="10">
        <f t="shared" si="171"/>
        <v>0</v>
      </c>
      <c r="O65" s="8">
        <f t="shared" si="172"/>
        <v>4.3381424519380941E-4</v>
      </c>
      <c r="P65" s="10">
        <f t="shared" si="173"/>
        <v>0</v>
      </c>
      <c r="R65" s="10">
        <f t="shared" si="175"/>
        <v>0</v>
      </c>
      <c r="T65" s="10">
        <f t="shared" si="177"/>
        <v>9.3189298525121679E-4</v>
      </c>
    </row>
    <row r="66" spans="1:20" x14ac:dyDescent="0.25">
      <c r="A66" s="9">
        <v>0</v>
      </c>
      <c r="B66" s="9">
        <v>0</v>
      </c>
      <c r="C66" s="9">
        <v>0</v>
      </c>
      <c r="D66" s="10">
        <v>0</v>
      </c>
      <c r="E66" s="9">
        <v>0</v>
      </c>
      <c r="G66" s="10">
        <v>0</v>
      </c>
      <c r="I66" s="10">
        <v>127.82604319998001</v>
      </c>
      <c r="J66" s="1"/>
      <c r="L66" s="9">
        <f t="shared" si="169"/>
        <v>0</v>
      </c>
      <c r="M66" s="9">
        <f t="shared" si="170"/>
        <v>0</v>
      </c>
      <c r="N66" s="9">
        <f t="shared" si="171"/>
        <v>0</v>
      </c>
      <c r="O66" s="10">
        <f t="shared" si="172"/>
        <v>0</v>
      </c>
      <c r="P66" s="9">
        <f t="shared" si="173"/>
        <v>0</v>
      </c>
      <c r="R66" s="10">
        <f t="shared" si="175"/>
        <v>0</v>
      </c>
      <c r="T66" s="10">
        <f t="shared" si="177"/>
        <v>9.0879393215387164E-4</v>
      </c>
    </row>
    <row r="67" spans="1:20" x14ac:dyDescent="0.25">
      <c r="A67" s="1"/>
      <c r="B67" s="1"/>
      <c r="C67" s="1"/>
      <c r="D67" s="9">
        <v>0</v>
      </c>
      <c r="E67" s="1"/>
      <c r="G67" s="10">
        <v>0</v>
      </c>
      <c r="I67" s="10">
        <v>124.77654879994201</v>
      </c>
      <c r="J67" s="1"/>
      <c r="L67" s="10">
        <f t="shared" si="169"/>
        <v>0</v>
      </c>
      <c r="M67" s="10">
        <f t="shared" si="170"/>
        <v>0</v>
      </c>
      <c r="N67" s="10">
        <f t="shared" si="171"/>
        <v>0</v>
      </c>
      <c r="O67" s="9">
        <f t="shared" si="172"/>
        <v>0</v>
      </c>
      <c r="P67" s="10">
        <f t="shared" si="173"/>
        <v>0</v>
      </c>
      <c r="R67" s="10">
        <f t="shared" si="175"/>
        <v>0</v>
      </c>
      <c r="T67" s="10">
        <f t="shared" si="177"/>
        <v>9.2969082817101771E-4</v>
      </c>
    </row>
    <row r="68" spans="1:20" x14ac:dyDescent="0.25">
      <c r="D68" s="1"/>
      <c r="G68" s="10">
        <v>0</v>
      </c>
      <c r="I68" s="10">
        <v>125.42302470002301</v>
      </c>
      <c r="J68" s="1"/>
      <c r="L68" s="9">
        <f t="shared" si="169"/>
        <v>0</v>
      </c>
      <c r="M68" s="9">
        <f t="shared" si="170"/>
        <v>0</v>
      </c>
      <c r="N68" s="9">
        <f t="shared" si="171"/>
        <v>0</v>
      </c>
      <c r="O68" s="10">
        <f t="shared" si="172"/>
        <v>0</v>
      </c>
      <c r="P68" s="9">
        <f t="shared" si="173"/>
        <v>0</v>
      </c>
      <c r="R68" s="10">
        <f t="shared" si="175"/>
        <v>0</v>
      </c>
      <c r="T68" s="10">
        <f t="shared" si="177"/>
        <v>9.4266993510309742E-4</v>
      </c>
    </row>
    <row r="69" spans="1:20" x14ac:dyDescent="0.25">
      <c r="G69" s="10">
        <v>0</v>
      </c>
      <c r="I69" s="10">
        <v>1426.6022946999799</v>
      </c>
      <c r="J69" s="1"/>
      <c r="L69" s="1"/>
      <c r="M69" s="1"/>
      <c r="N69" s="1"/>
      <c r="O69" s="9">
        <f t="shared" si="172"/>
        <v>0</v>
      </c>
      <c r="P69" s="1"/>
      <c r="R69" s="10">
        <f t="shared" si="175"/>
        <v>0</v>
      </c>
      <c r="T69" s="10">
        <f t="shared" si="177"/>
        <v>9.2018103834765486E-4</v>
      </c>
    </row>
    <row r="70" spans="1:20" x14ac:dyDescent="0.25">
      <c r="G70" s="10">
        <v>0</v>
      </c>
      <c r="I70" s="10">
        <v>1433.52352830005</v>
      </c>
      <c r="J70" s="1"/>
      <c r="O70" s="1"/>
      <c r="R70" s="10">
        <f t="shared" si="175"/>
        <v>0</v>
      </c>
      <c r="T70" s="10">
        <f t="shared" si="177"/>
        <v>9.2494855973468296E-4</v>
      </c>
    </row>
    <row r="71" spans="1:20" x14ac:dyDescent="0.25">
      <c r="G71" s="10">
        <v>0</v>
      </c>
      <c r="I71" s="10">
        <v>1322.5127742</v>
      </c>
      <c r="J71" s="1"/>
      <c r="R71" s="10">
        <f t="shared" si="175"/>
        <v>0</v>
      </c>
      <c r="T71" s="10">
        <f t="shared" si="177"/>
        <v>1.0520665890117846E-2</v>
      </c>
    </row>
    <row r="72" spans="1:20" x14ac:dyDescent="0.25">
      <c r="G72" s="10">
        <v>0</v>
      </c>
      <c r="I72" s="10">
        <v>1325.41607599996</v>
      </c>
      <c r="J72" s="1"/>
      <c r="R72" s="10">
        <f t="shared" si="175"/>
        <v>0</v>
      </c>
      <c r="T72" s="10">
        <f t="shared" si="177"/>
        <v>1.0571707435841076E-2</v>
      </c>
    </row>
    <row r="73" spans="1:20" x14ac:dyDescent="0.25">
      <c r="G73" s="8">
        <v>42.6162542000001</v>
      </c>
      <c r="I73" s="10">
        <v>1325.5374518000101</v>
      </c>
      <c r="J73" s="1"/>
      <c r="R73" s="10">
        <f t="shared" si="175"/>
        <v>0</v>
      </c>
      <c r="T73" s="10">
        <f t="shared" si="177"/>
        <v>9.7530440575221231E-3</v>
      </c>
    </row>
    <row r="74" spans="1:20" x14ac:dyDescent="0.25">
      <c r="G74" s="8">
        <v>40.3779916999992</v>
      </c>
      <c r="I74" s="10">
        <v>1361.8389098999901</v>
      </c>
      <c r="J74" s="1"/>
      <c r="R74" s="10">
        <f t="shared" si="175"/>
        <v>0</v>
      </c>
      <c r="T74" s="10">
        <f t="shared" si="177"/>
        <v>9.7744548377578164E-3</v>
      </c>
    </row>
    <row r="75" spans="1:20" x14ac:dyDescent="0.25">
      <c r="G75" s="8">
        <v>40.073401499999797</v>
      </c>
      <c r="I75" s="10">
        <v>1602.8467805999601</v>
      </c>
      <c r="J75" s="1"/>
      <c r="R75" s="8">
        <f t="shared" si="175"/>
        <v>4.5243066649680553E-4</v>
      </c>
      <c r="T75" s="10">
        <f t="shared" si="177"/>
        <v>9.7753499395280986E-3</v>
      </c>
    </row>
    <row r="76" spans="1:20" x14ac:dyDescent="0.25">
      <c r="G76" s="9">
        <v>41.797065300000199</v>
      </c>
      <c r="I76" s="10">
        <v>1447.0536656000099</v>
      </c>
      <c r="J76" s="1"/>
      <c r="R76" s="8">
        <f t="shared" si="175"/>
        <v>4.2866840456928464E-4</v>
      </c>
      <c r="T76" s="10">
        <f t="shared" si="177"/>
        <v>1.0043059807522051E-2</v>
      </c>
    </row>
    <row r="77" spans="1:20" x14ac:dyDescent="0.25">
      <c r="G77" s="1"/>
      <c r="I77" s="9">
        <v>62.077413700055303</v>
      </c>
      <c r="J77" s="1"/>
      <c r="R77" s="8">
        <f t="shared" si="175"/>
        <v>4.2543475699088901E-4</v>
      </c>
      <c r="T77" s="10">
        <f t="shared" si="177"/>
        <v>1.182040398672537E-2</v>
      </c>
    </row>
    <row r="78" spans="1:20" x14ac:dyDescent="0.25">
      <c r="I78" s="9">
        <v>62.442011399951298</v>
      </c>
      <c r="J78" s="1"/>
      <c r="R78" s="9">
        <f t="shared" si="175"/>
        <v>4.4373383973501707E-4</v>
      </c>
      <c r="T78" s="10">
        <f t="shared" si="177"/>
        <v>1.0671487209439601E-2</v>
      </c>
    </row>
    <row r="79" spans="1:20" x14ac:dyDescent="0.25">
      <c r="R79" s="1"/>
      <c r="T79" s="9">
        <f t="shared" si="177"/>
        <v>4.5779803613610104E-4</v>
      </c>
    </row>
    <row r="80" spans="1:20" x14ac:dyDescent="0.25">
      <c r="I80" s="1"/>
      <c r="T80" s="9">
        <f t="shared" si="177"/>
        <v>4.604868097341541E-4</v>
      </c>
    </row>
    <row r="81" spans="11:32" x14ac:dyDescent="0.25">
      <c r="L81" t="s">
        <v>121</v>
      </c>
      <c r="M81" t="s">
        <v>122</v>
      </c>
      <c r="N81" t="s">
        <v>123</v>
      </c>
      <c r="O81" t="s">
        <v>124</v>
      </c>
      <c r="P81" t="s">
        <v>125</v>
      </c>
      <c r="Q81" t="s">
        <v>114</v>
      </c>
      <c r="R81" t="s">
        <v>126</v>
      </c>
      <c r="S81" t="s">
        <v>116</v>
      </c>
      <c r="T81" t="s">
        <v>117</v>
      </c>
      <c r="X81" t="s">
        <v>121</v>
      </c>
      <c r="Y81" t="s">
        <v>122</v>
      </c>
      <c r="Z81" t="s">
        <v>123</v>
      </c>
      <c r="AA81" t="s">
        <v>124</v>
      </c>
      <c r="AB81" t="s">
        <v>125</v>
      </c>
      <c r="AC81" t="s">
        <v>114</v>
      </c>
      <c r="AD81" t="s">
        <v>126</v>
      </c>
      <c r="AE81" t="s">
        <v>116</v>
      </c>
      <c r="AF81" t="s">
        <v>117</v>
      </c>
    </row>
    <row r="82" spans="11:32" x14ac:dyDescent="0.25">
      <c r="K82" t="s">
        <v>203</v>
      </c>
      <c r="L82">
        <f>AVERAGE(L61,L62,L63,L66,L68)</f>
        <v>2.8810731674147041E-4</v>
      </c>
      <c r="M82">
        <f>AVERAGE(M61,M62,M63,M66,M68)</f>
        <v>3.206067350650998E-4</v>
      </c>
      <c r="N82">
        <f>AVERAGE(N61,N62,N63,N66,N68)</f>
        <v>5.779381768748356E-5</v>
      </c>
      <c r="O82">
        <f>AVERAGE(O62,O63,O64,O67,O69)</f>
        <v>3.3482249245870053E-4</v>
      </c>
      <c r="P82">
        <f>AVERAGE(P61,P62,P63,P66,P68)</f>
        <v>3.1349772224496916E-4</v>
      </c>
      <c r="Q82">
        <f>AVERAGE(Q51)</f>
        <v>5.3582910623705077E-4</v>
      </c>
      <c r="R82">
        <f>AVERAGE(R78)</f>
        <v>4.4373383973501707E-4</v>
      </c>
      <c r="S82">
        <f>AVERAGE(S52,S53,S55,S56)</f>
        <v>4.935210624430759E-4</v>
      </c>
      <c r="T82">
        <f>AVERAGE(T79,T80)</f>
        <v>4.5914242293512757E-4</v>
      </c>
      <c r="W82" t="s">
        <v>138</v>
      </c>
      <c r="X82">
        <f>COUNT(L61,L62,L63,L66,L68)</f>
        <v>5</v>
      </c>
      <c r="Y82">
        <f>COUNT(M61,M62,M63,M66,M68)</f>
        <v>5</v>
      </c>
      <c r="Z82">
        <f>COUNT(N61,N62,N63,N66,N68)</f>
        <v>5</v>
      </c>
      <c r="AA82">
        <f>COUNT(O62,O63,O64,O67,O69)</f>
        <v>5</v>
      </c>
      <c r="AB82">
        <f>COUNT(P61,P62,P63,P66,P68)</f>
        <v>5</v>
      </c>
      <c r="AC82">
        <f>COUNT(Q51)</f>
        <v>1</v>
      </c>
      <c r="AD82">
        <f>COUNT(R78)</f>
        <v>1</v>
      </c>
      <c r="AE82">
        <f>COUNT(S52,S53,S55,S56)</f>
        <v>4</v>
      </c>
      <c r="AF82">
        <f>COUNT(T79,T80)</f>
        <v>2</v>
      </c>
    </row>
    <row r="83" spans="11:32" x14ac:dyDescent="0.25">
      <c r="K83" t="s">
        <v>139</v>
      </c>
      <c r="L83">
        <f>AVERAGE(L51:L60,L65,L67)</f>
        <v>0</v>
      </c>
      <c r="M83">
        <f>AVERAGE(M51:M60,M65,M67)</f>
        <v>0</v>
      </c>
      <c r="N83">
        <f>AVERAGE(N51:N60,N65,N67)</f>
        <v>0</v>
      </c>
      <c r="O83">
        <f>AVERAGE(O51:O60,O66,O68)</f>
        <v>0</v>
      </c>
      <c r="P83">
        <f>AVERAGE(P51:P60,P65,P67)</f>
        <v>0</v>
      </c>
      <c r="Q83">
        <f>AVERAGE(Q55:Q58)</f>
        <v>0</v>
      </c>
      <c r="R83">
        <f>AVERAGE(R51:R74)</f>
        <v>0</v>
      </c>
      <c r="S83">
        <f>AVERAGE(S54)</f>
        <v>0</v>
      </c>
      <c r="T83">
        <v>0</v>
      </c>
      <c r="W83" t="s">
        <v>139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1:32" x14ac:dyDescent="0.25">
      <c r="K84" t="s">
        <v>140</v>
      </c>
      <c r="L84">
        <f>AVERAGE(L46:L48)</f>
        <v>1.0015351919856589E-3</v>
      </c>
      <c r="M84">
        <f>AVERAGE(M46:M48)</f>
        <v>6.6753900167278656E-4</v>
      </c>
      <c r="N84">
        <f>AVERAGE(N46:N48)</f>
        <v>9.5850080053989884E-4</v>
      </c>
      <c r="O84">
        <f>AVERAGE(O46:O48)</f>
        <v>1.0445110800959628E-3</v>
      </c>
      <c r="P84">
        <f>AVERAGE(P46:P48)</f>
        <v>1.005872716095409E-3</v>
      </c>
      <c r="Q84">
        <f>AVERAGE(Q46:Q48,Q53)</f>
        <v>5.3385727477218417E-4</v>
      </c>
      <c r="R84">
        <f>AVERAGE(R46:R48)</f>
        <v>4.7830778251926697E-4</v>
      </c>
      <c r="S84">
        <f>AVERAGE(S46:S49)</f>
        <v>8.6948396966994351E-4</v>
      </c>
      <c r="T84">
        <f>AVERAGE(T46:T48)</f>
        <v>1.3118328859407081E-4</v>
      </c>
      <c r="W84" t="s">
        <v>140</v>
      </c>
      <c r="X84">
        <f>COUNT(L46:L48)</f>
        <v>3</v>
      </c>
      <c r="Y84">
        <f>COUNT(M46:M48)</f>
        <v>3</v>
      </c>
      <c r="Z84">
        <f>COUNT(N46:N48)</f>
        <v>3</v>
      </c>
      <c r="AA84">
        <f>COUNT(O46:O48)</f>
        <v>3</v>
      </c>
      <c r="AB84">
        <f>COUNT(P46:P48)</f>
        <v>3</v>
      </c>
      <c r="AC84">
        <f>COUNT(Q46:Q48,Q53)</f>
        <v>4</v>
      </c>
      <c r="AD84">
        <f>COUNT(R46:R48)</f>
        <v>3</v>
      </c>
      <c r="AE84">
        <f>COUNT(S46:S49)</f>
        <v>4</v>
      </c>
      <c r="AF84">
        <f>COUNT(T46:T48)</f>
        <v>3</v>
      </c>
    </row>
    <row r="85" spans="11:32" x14ac:dyDescent="0.25">
      <c r="K85" t="s">
        <v>141</v>
      </c>
      <c r="L85">
        <f>AVERAGE(L49,L50,L64)</f>
        <v>8.0293275760259613E-4</v>
      </c>
      <c r="M85">
        <f>AVERAGE(M49,M50,M64)</f>
        <v>5.7542093672024043E-4</v>
      </c>
      <c r="N85">
        <f>AVERAGE(N49,N50,N64)</f>
        <v>6.3690067215403927E-4</v>
      </c>
      <c r="O85">
        <f>AVERAGE(O49,O50,O61,O65)</f>
        <v>1.1016986110491309E-3</v>
      </c>
      <c r="P85">
        <f>AVERAGE(P49,P50,P64)</f>
        <v>8.2367092722180658E-4</v>
      </c>
      <c r="Q85">
        <f>AVERAGE(Q49,Q50,Q52,Q54)</f>
        <v>5.7308845734716006E-4</v>
      </c>
      <c r="R85">
        <f>AVERAGE(R50:R51,R75:R77)</f>
        <v>3.4424261141893363E-4</v>
      </c>
      <c r="S85">
        <f>AVERAGE(S50,S51,S57)</f>
        <v>7.7194793753758689E-4</v>
      </c>
      <c r="T85">
        <f>AVERAGE(T49:T50)</f>
        <v>1.3057462868713715E-4</v>
      </c>
      <c r="W85" t="s">
        <v>141</v>
      </c>
      <c r="X85">
        <f>COUNT(L49,L50,L64)</f>
        <v>3</v>
      </c>
      <c r="Y85">
        <f>COUNT(M49,M50,M64)</f>
        <v>3</v>
      </c>
      <c r="Z85">
        <f>COUNT(N49,N50,N64)</f>
        <v>3</v>
      </c>
      <c r="AA85">
        <f>COUNT(O49,O50,O61,O65)</f>
        <v>4</v>
      </c>
      <c r="AB85">
        <f>COUNT(P49,P50,P64)</f>
        <v>3</v>
      </c>
      <c r="AC85">
        <v>4</v>
      </c>
      <c r="AD85">
        <f>COUNT(R50:R51,R75:R77)</f>
        <v>5</v>
      </c>
      <c r="AE85">
        <f>COUNT(S50,S51,S57)</f>
        <v>3</v>
      </c>
      <c r="AF85">
        <f>COUNT(T49:T50)</f>
        <v>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6197-EEC0-4056-86E0-A419C67A7003}">
  <dimension ref="B1:L24"/>
  <sheetViews>
    <sheetView zoomScaleNormal="100" workbookViewId="0">
      <selection activeCell="N21" sqref="N21"/>
    </sheetView>
  </sheetViews>
  <sheetFormatPr defaultRowHeight="15" x14ac:dyDescent="0.25"/>
  <cols>
    <col min="2" max="2" width="21.5703125" bestFit="1" customWidth="1"/>
    <col min="9" max="9" width="13" bestFit="1" customWidth="1"/>
    <col min="11" max="11" width="13" bestFit="1" customWidth="1"/>
  </cols>
  <sheetData>
    <row r="1" spans="2:12" x14ac:dyDescent="0.25">
      <c r="C1" s="11">
        <v>10</v>
      </c>
      <c r="D1">
        <v>20</v>
      </c>
      <c r="E1" s="11">
        <v>30</v>
      </c>
      <c r="F1">
        <v>40</v>
      </c>
      <c r="G1" s="11">
        <v>50</v>
      </c>
      <c r="H1">
        <v>60</v>
      </c>
      <c r="I1" s="11">
        <v>70</v>
      </c>
      <c r="J1" s="11">
        <v>80</v>
      </c>
      <c r="K1">
        <v>90</v>
      </c>
      <c r="L1">
        <v>100</v>
      </c>
    </row>
    <row r="2" spans="2:12" x14ac:dyDescent="0.25">
      <c r="B2" t="s">
        <v>16</v>
      </c>
      <c r="C2">
        <v>1.21304110000437E-2</v>
      </c>
      <c r="D2">
        <v>2.0447862999844801E-2</v>
      </c>
      <c r="E2">
        <v>2.7067038000041E-2</v>
      </c>
      <c r="F2">
        <v>2.98684239996873E-2</v>
      </c>
      <c r="G2">
        <v>3.97313240000585E-2</v>
      </c>
      <c r="H2">
        <v>5.6787776000419399E-2</v>
      </c>
      <c r="I2">
        <v>6.0348049999447498E-2</v>
      </c>
      <c r="J2">
        <v>6.8030702001124099E-2</v>
      </c>
      <c r="K2" s="1">
        <v>6.8681729004310896E-2</v>
      </c>
      <c r="L2" s="1">
        <v>6.8681729004310896E-2</v>
      </c>
    </row>
    <row r="3" spans="2:12" x14ac:dyDescent="0.25">
      <c r="B3" t="s">
        <v>17</v>
      </c>
      <c r="C3">
        <v>5.6346159520001002</v>
      </c>
      <c r="D3">
        <v>10.601793749</v>
      </c>
      <c r="E3">
        <v>14.6055609289996</v>
      </c>
      <c r="F3">
        <v>19.412282931999901</v>
      </c>
      <c r="G3">
        <v>24.181000368000198</v>
      </c>
      <c r="H3">
        <v>32.558553236001899</v>
      </c>
      <c r="I3">
        <v>36.917717610002001</v>
      </c>
      <c r="J3">
        <v>42.285955481001999</v>
      </c>
      <c r="K3" s="1">
        <v>47.192872344996402</v>
      </c>
      <c r="L3" s="1">
        <v>50</v>
      </c>
    </row>
    <row r="4" spans="2:12" x14ac:dyDescent="0.25">
      <c r="B4" t="s">
        <v>18</v>
      </c>
      <c r="C4">
        <v>5.7845506379999199</v>
      </c>
      <c r="D4">
        <v>10.5536465979998</v>
      </c>
      <c r="E4">
        <v>14.6589555059999</v>
      </c>
      <c r="F4">
        <v>19.306649997000001</v>
      </c>
      <c r="G4">
        <v>24.0699512030005</v>
      </c>
      <c r="H4">
        <v>31.8341911120005</v>
      </c>
      <c r="I4">
        <v>36.876475372999202</v>
      </c>
      <c r="J4">
        <v>42.181594852001503</v>
      </c>
      <c r="K4" s="1">
        <v>46.919826295998</v>
      </c>
      <c r="L4" s="1">
        <v>50</v>
      </c>
    </row>
    <row r="5" spans="2:12" x14ac:dyDescent="0.25">
      <c r="B5" t="s">
        <v>19</v>
      </c>
      <c r="C5">
        <v>5.9587131840000804</v>
      </c>
      <c r="D5">
        <v>10.691685390999901</v>
      </c>
      <c r="E5">
        <v>14.496343761999899</v>
      </c>
      <c r="F5">
        <v>19.385642467999698</v>
      </c>
      <c r="G5">
        <v>24.1013615700003</v>
      </c>
      <c r="H5">
        <v>31.810654781002</v>
      </c>
      <c r="I5">
        <v>37.549038993001801</v>
      </c>
      <c r="J5">
        <v>42.835928219003101</v>
      </c>
      <c r="K5" s="1">
        <v>47.041246688997397</v>
      </c>
      <c r="L5" s="1">
        <v>50</v>
      </c>
    </row>
    <row r="6" spans="2:12" x14ac:dyDescent="0.25">
      <c r="B6" t="s">
        <v>20</v>
      </c>
      <c r="C6">
        <v>5.7984958849999604</v>
      </c>
      <c r="D6">
        <v>11.244701604999999</v>
      </c>
      <c r="E6">
        <v>15.354224394999999</v>
      </c>
      <c r="F6">
        <v>20.375877747000199</v>
      </c>
      <c r="G6">
        <v>25.517399577000099</v>
      </c>
      <c r="H6">
        <v>33.789102947000998</v>
      </c>
      <c r="I6">
        <v>39.3016330200007</v>
      </c>
      <c r="J6">
        <v>45.420335029000803</v>
      </c>
      <c r="K6" s="1">
        <v>50.447417670999101</v>
      </c>
      <c r="L6" s="1">
        <v>55</v>
      </c>
    </row>
    <row r="7" spans="2:12" x14ac:dyDescent="0.25">
      <c r="B7" t="s">
        <v>95</v>
      </c>
      <c r="C7">
        <v>23.0182540969999</v>
      </c>
      <c r="D7">
        <v>67.488860706999901</v>
      </c>
      <c r="E7">
        <v>117.823761625999</v>
      </c>
      <c r="F7">
        <v>195.15797028399899</v>
      </c>
      <c r="G7">
        <v>291.31142806600002</v>
      </c>
      <c r="H7">
        <v>453.63026919499998</v>
      </c>
      <c r="I7">
        <v>602.46751443199901</v>
      </c>
      <c r="J7">
        <v>771.56282126700103</v>
      </c>
      <c r="K7" s="1">
        <v>962.30708722400595</v>
      </c>
      <c r="L7" s="1">
        <v>1130</v>
      </c>
    </row>
    <row r="8" spans="2:12" x14ac:dyDescent="0.25">
      <c r="B8" t="s">
        <v>96</v>
      </c>
      <c r="C8">
        <v>23.006827652999998</v>
      </c>
      <c r="D8">
        <v>67.806126426999896</v>
      </c>
      <c r="E8">
        <v>118.60137901</v>
      </c>
      <c r="F8">
        <v>195.350096710999</v>
      </c>
      <c r="G8">
        <v>293.27992041599998</v>
      </c>
      <c r="H8">
        <v>451.69988373000098</v>
      </c>
      <c r="I8">
        <v>605.20581912499904</v>
      </c>
      <c r="J8">
        <v>772.34976929099798</v>
      </c>
      <c r="K8" s="1">
        <v>968.59446588800301</v>
      </c>
      <c r="L8" s="1">
        <v>1130</v>
      </c>
    </row>
    <row r="9" spans="2:12" x14ac:dyDescent="0.25">
      <c r="B9" t="s">
        <v>97</v>
      </c>
      <c r="C9">
        <v>22.881227866</v>
      </c>
      <c r="D9">
        <v>64.151607088999896</v>
      </c>
      <c r="E9">
        <v>111.82144715499901</v>
      </c>
      <c r="F9">
        <v>181.424920765</v>
      </c>
      <c r="G9">
        <v>269.639626475</v>
      </c>
      <c r="H9">
        <v>417.76514509299801</v>
      </c>
      <c r="I9">
        <v>552.72205642100005</v>
      </c>
      <c r="J9">
        <v>708.451425741001</v>
      </c>
      <c r="K9" s="1">
        <v>876.05448863399897</v>
      </c>
      <c r="L9" s="1">
        <v>1040</v>
      </c>
    </row>
    <row r="10" spans="2:12" x14ac:dyDescent="0.25">
      <c r="B10" t="s">
        <v>98</v>
      </c>
      <c r="C10">
        <v>22.537146756999999</v>
      </c>
      <c r="D10">
        <v>64.334060722999993</v>
      </c>
      <c r="E10">
        <v>110.579483565999</v>
      </c>
      <c r="F10">
        <v>180.550088531</v>
      </c>
      <c r="G10">
        <v>268.944425762999</v>
      </c>
      <c r="H10">
        <v>416.05718456799798</v>
      </c>
      <c r="I10">
        <v>553.88456196699894</v>
      </c>
      <c r="J10">
        <v>706.610244676001</v>
      </c>
      <c r="K10" s="1">
        <v>876.75566862100095</v>
      </c>
      <c r="L10" s="1">
        <v>1040</v>
      </c>
    </row>
    <row r="11" spans="2:12" x14ac:dyDescent="0.25">
      <c r="B11" t="s">
        <v>99</v>
      </c>
      <c r="C11">
        <v>22.454145654000001</v>
      </c>
      <c r="D11">
        <v>61.9256035189998</v>
      </c>
      <c r="E11">
        <v>110.83897848599899</v>
      </c>
      <c r="F11">
        <v>181.03640333899901</v>
      </c>
      <c r="G11">
        <v>269.15407898299998</v>
      </c>
      <c r="H11">
        <v>416.24338863799801</v>
      </c>
      <c r="I11">
        <v>551.67471649099696</v>
      </c>
      <c r="J11">
        <v>707.19250727500105</v>
      </c>
      <c r="K11" s="1">
        <v>875.651725572999</v>
      </c>
      <c r="L11" s="1">
        <v>1040</v>
      </c>
    </row>
    <row r="12" spans="2:12" x14ac:dyDescent="0.25">
      <c r="B12" t="s">
        <v>100</v>
      </c>
      <c r="C12">
        <v>22.8147975229999</v>
      </c>
      <c r="D12">
        <v>59.0577087859999</v>
      </c>
      <c r="E12">
        <v>112.11574198300001</v>
      </c>
      <c r="F12">
        <v>184.09604879400001</v>
      </c>
      <c r="G12">
        <v>270.85748809999899</v>
      </c>
      <c r="H12">
        <v>420.43116635600001</v>
      </c>
      <c r="I12">
        <v>555.38079829300102</v>
      </c>
      <c r="J12">
        <v>709.00892614799795</v>
      </c>
      <c r="K12" s="1">
        <v>876.87463294799795</v>
      </c>
      <c r="L12" s="1">
        <v>1040</v>
      </c>
    </row>
    <row r="13" spans="2:12" x14ac:dyDescent="0.25">
      <c r="B13" t="s">
        <v>101</v>
      </c>
      <c r="C13">
        <v>22.113068296999899</v>
      </c>
      <c r="D13">
        <v>57.787005516999898</v>
      </c>
      <c r="E13">
        <v>110.940970556</v>
      </c>
      <c r="F13">
        <v>181.33393971799899</v>
      </c>
      <c r="G13">
        <v>269.154412073</v>
      </c>
      <c r="H13">
        <v>416.58705281099901</v>
      </c>
      <c r="I13">
        <v>553.44369100799997</v>
      </c>
      <c r="J13">
        <v>708.41602723700203</v>
      </c>
      <c r="K13" s="1">
        <v>879.48736587999804</v>
      </c>
      <c r="L13" s="1">
        <v>1040</v>
      </c>
    </row>
    <row r="14" spans="2:12" x14ac:dyDescent="0.25">
      <c r="B14" t="s">
        <v>102</v>
      </c>
      <c r="C14">
        <v>29.144333581999899</v>
      </c>
      <c r="D14">
        <v>70.0829731339999</v>
      </c>
      <c r="E14">
        <v>134.88620269800001</v>
      </c>
      <c r="F14">
        <v>207.263478590999</v>
      </c>
      <c r="G14">
        <v>302.41664226699902</v>
      </c>
      <c r="H14">
        <v>461.46345392099801</v>
      </c>
      <c r="I14">
        <v>604.44688509099797</v>
      </c>
      <c r="J14">
        <v>766.92835847199899</v>
      </c>
      <c r="K14" s="1">
        <v>946.41253929900199</v>
      </c>
      <c r="L14" s="1">
        <v>1130</v>
      </c>
    </row>
    <row r="15" spans="2:12" x14ac:dyDescent="0.25">
      <c r="B15" t="s">
        <v>103</v>
      </c>
      <c r="C15">
        <v>5.3891642250000498</v>
      </c>
      <c r="D15">
        <v>9.7989412509996292</v>
      </c>
      <c r="E15">
        <v>14.622755686999801</v>
      </c>
      <c r="F15">
        <v>19.516652184000101</v>
      </c>
      <c r="G15">
        <v>24.5956074819996</v>
      </c>
      <c r="H15">
        <v>32.009088299000702</v>
      </c>
      <c r="I15">
        <v>37.047970886000201</v>
      </c>
      <c r="J15">
        <v>42.863885645005197</v>
      </c>
      <c r="K15" s="1">
        <v>48.272764907997001</v>
      </c>
      <c r="L15" s="1">
        <v>54</v>
      </c>
    </row>
    <row r="16" spans="2:12" x14ac:dyDescent="0.25">
      <c r="B16" t="s">
        <v>142</v>
      </c>
      <c r="C16">
        <v>5.3753369139999396</v>
      </c>
      <c r="D16">
        <v>9.7544027709996008</v>
      </c>
      <c r="E16">
        <v>14.4685555780001</v>
      </c>
      <c r="F16">
        <v>19.597571043000201</v>
      </c>
      <c r="G16">
        <v>24.327557521999498</v>
      </c>
      <c r="H16">
        <v>32.204684126998401</v>
      </c>
      <c r="I16">
        <v>37.167232635998502</v>
      </c>
      <c r="J16">
        <v>42.397305558006302</v>
      </c>
      <c r="K16" s="1">
        <v>48.109128187003002</v>
      </c>
      <c r="L16" s="1">
        <v>54</v>
      </c>
    </row>
    <row r="17" spans="2:12" x14ac:dyDescent="0.25">
      <c r="B17" t="s">
        <v>104</v>
      </c>
      <c r="C17">
        <v>5.5060270080000402</v>
      </c>
      <c r="D17">
        <v>9.7395490010003396</v>
      </c>
      <c r="E17">
        <v>14.6036199</v>
      </c>
      <c r="F17">
        <v>19.5278379090004</v>
      </c>
      <c r="G17">
        <v>24.313271270999302</v>
      </c>
      <c r="H17">
        <v>32.068865414999799</v>
      </c>
      <c r="I17">
        <v>37.315544250999601</v>
      </c>
      <c r="J17">
        <v>42.4486270709967</v>
      </c>
      <c r="K17" s="1">
        <v>48.0455626339971</v>
      </c>
      <c r="L17" s="1">
        <v>54</v>
      </c>
    </row>
    <row r="18" spans="2:12" x14ac:dyDescent="0.25">
      <c r="B18" t="s">
        <v>23</v>
      </c>
      <c r="C18">
        <v>0.251402797000082</v>
      </c>
      <c r="D18">
        <v>0.44861317999993799</v>
      </c>
      <c r="E18">
        <v>0.68850457600001302</v>
      </c>
      <c r="F18">
        <v>0.88366544300060901</v>
      </c>
      <c r="G18">
        <v>1.1267178930002</v>
      </c>
      <c r="H18">
        <v>1.46717475600235</v>
      </c>
      <c r="I18">
        <v>1.7513840129977301</v>
      </c>
      <c r="J18">
        <v>1.97308964999683</v>
      </c>
      <c r="K18" s="1">
        <v>2.2162265310034801</v>
      </c>
      <c r="L18" s="1">
        <v>2.5</v>
      </c>
    </row>
    <row r="19" spans="2:12" x14ac:dyDescent="0.25">
      <c r="B19" t="s">
        <v>143</v>
      </c>
      <c r="C19">
        <f>SUM(C2:C18)</f>
        <v>227.68023844299984</v>
      </c>
      <c r="D19">
        <f t="shared" ref="D19:J19" si="0">SUM(D2:D18)</f>
        <v>585.48772731099825</v>
      </c>
      <c r="E19">
        <f t="shared" si="0"/>
        <v>1031.1335524509952</v>
      </c>
      <c r="F19">
        <f t="shared" si="0"/>
        <v>1644.2489948799962</v>
      </c>
      <c r="G19">
        <f>SUM(G2:G18)</f>
        <v>2407.0306203529972</v>
      </c>
      <c r="H19">
        <f t="shared" si="0"/>
        <v>3681.6766467609991</v>
      </c>
      <c r="I19">
        <f t="shared" si="0"/>
        <v>4843.2133876599928</v>
      </c>
      <c r="J19">
        <f t="shared" si="0"/>
        <v>6152.9948323140143</v>
      </c>
      <c r="K19">
        <f>SUM(K2:K18)</f>
        <v>7600.4517010570016</v>
      </c>
      <c r="L19">
        <f>SUM(L2:L18)</f>
        <v>8959.5686817290043</v>
      </c>
    </row>
    <row r="21" spans="2:12" x14ac:dyDescent="0.25">
      <c r="B21" t="s">
        <v>138</v>
      </c>
      <c r="C21">
        <f>SUM(C16:C17)</f>
        <v>10.881363921999981</v>
      </c>
      <c r="D21">
        <f t="shared" ref="D21:I21" si="1">SUM(D16:D17)</f>
        <v>19.493951771999939</v>
      </c>
      <c r="E21">
        <f t="shared" si="1"/>
        <v>29.072175478000098</v>
      </c>
      <c r="F21">
        <f t="shared" si="1"/>
        <v>39.125408952000598</v>
      </c>
      <c r="G21">
        <f t="shared" si="1"/>
        <v>48.640828792998803</v>
      </c>
      <c r="H21">
        <f t="shared" si="1"/>
        <v>64.273549541998193</v>
      </c>
      <c r="I21">
        <f t="shared" si="1"/>
        <v>74.482776886998096</v>
      </c>
      <c r="J21">
        <f t="shared" ref="J21" si="2">SUM(J16:J17)</f>
        <v>84.845932629003002</v>
      </c>
      <c r="K21">
        <f>SUM(K16:K17)</f>
        <v>96.154690821000102</v>
      </c>
      <c r="L21">
        <f>SUM(L16:L17)</f>
        <v>108</v>
      </c>
    </row>
    <row r="22" spans="2:12" x14ac:dyDescent="0.25">
      <c r="B22" t="s">
        <v>139</v>
      </c>
      <c r="C22">
        <f>SUM(C7:C14)</f>
        <v>187.9698014289996</v>
      </c>
      <c r="D22">
        <f t="shared" ref="D22:I22" si="3">SUM(D7:D14)</f>
        <v>512.63394590199925</v>
      </c>
      <c r="E22">
        <f t="shared" si="3"/>
        <v>927.60796507999612</v>
      </c>
      <c r="F22">
        <f t="shared" si="3"/>
        <v>1506.2129467329951</v>
      </c>
      <c r="G22">
        <f t="shared" si="3"/>
        <v>2234.7580221429971</v>
      </c>
      <c r="H22">
        <f t="shared" si="3"/>
        <v>3453.8775443119921</v>
      </c>
      <c r="I22">
        <f t="shared" si="3"/>
        <v>4579.2260428279933</v>
      </c>
      <c r="J22">
        <f t="shared" ref="J22" si="4">SUM(J7:J14)</f>
        <v>5850.5200801070005</v>
      </c>
      <c r="K22">
        <f>SUM(K7:K14)</f>
        <v>7262.1379740670054</v>
      </c>
      <c r="L22">
        <f>SUM(L7:L14)</f>
        <v>8590</v>
      </c>
    </row>
    <row r="23" spans="2:12" x14ac:dyDescent="0.25">
      <c r="B23" t="s">
        <v>140</v>
      </c>
      <c r="C23">
        <f>SUM(C3:C5)</f>
        <v>17.3778797740001</v>
      </c>
      <c r="D23">
        <f t="shared" ref="D23:I23" si="5">SUM(D3:D5)</f>
        <v>31.847125737999701</v>
      </c>
      <c r="E23">
        <f t="shared" si="5"/>
        <v>43.760860196999403</v>
      </c>
      <c r="F23">
        <f t="shared" si="5"/>
        <v>58.104575396999607</v>
      </c>
      <c r="G23">
        <f t="shared" si="5"/>
        <v>72.352313141000991</v>
      </c>
      <c r="H23">
        <f t="shared" si="5"/>
        <v>96.203399129004396</v>
      </c>
      <c r="I23">
        <f t="shared" si="5"/>
        <v>111.34323197600301</v>
      </c>
      <c r="J23">
        <f t="shared" ref="J23" si="6">SUM(J3:J5)</f>
        <v>127.3034785520066</v>
      </c>
      <c r="K23">
        <f>SUM(K3:K5)</f>
        <v>141.15394532999181</v>
      </c>
      <c r="L23">
        <f>SUM(L3:L5)</f>
        <v>150</v>
      </c>
    </row>
    <row r="24" spans="2:12" x14ac:dyDescent="0.25">
      <c r="B24" t="s">
        <v>141</v>
      </c>
      <c r="C24">
        <f>SUM(scale!C6)</f>
        <v>5.7984958849999604</v>
      </c>
      <c r="D24">
        <f>SUM(scale!D6)</f>
        <v>11.244701604999999</v>
      </c>
      <c r="E24">
        <f>SUM(scale!E6)</f>
        <v>15.354224394999999</v>
      </c>
      <c r="F24">
        <f>SUM(scale!F6)</f>
        <v>20.375877747000199</v>
      </c>
      <c r="G24">
        <f>SUM(scale!G6)</f>
        <v>25.517399577000099</v>
      </c>
      <c r="H24">
        <f>SUM(scale!H6)</f>
        <v>33.789102947000998</v>
      </c>
      <c r="I24">
        <f>SUM(scale!I6)</f>
        <v>39.3016330200007</v>
      </c>
      <c r="J24">
        <f>SUM(scale!J6)</f>
        <v>45.420335029000803</v>
      </c>
      <c r="K24">
        <f>SUM(scale!K6)</f>
        <v>50.447417670999101</v>
      </c>
      <c r="L24">
        <f>SUM(scale!L6)</f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COVID Africa</vt:lpstr>
      <vt:lpstr>COVID America</vt:lpstr>
      <vt:lpstr>COVID Asia</vt:lpstr>
      <vt:lpstr>COVID Europe</vt:lpstr>
      <vt:lpstr>COVID Oceania</vt:lpstr>
      <vt:lpstr>CRIME</vt:lpstr>
      <vt:lpstr>AQ</vt:lpstr>
      <vt:lpstr>ENERGY</vt:lpstr>
      <vt:lpstr>GCCD</vt:lpstr>
      <vt:lpstr>acc</vt:lpstr>
      <vt:lpstr>time</vt:lpstr>
      <vt:lpstr>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 Afonso</dc:creator>
  <dc:description/>
  <cp:lastModifiedBy>Tiago Afonso</cp:lastModifiedBy>
  <cp:revision>2</cp:revision>
  <dcterms:created xsi:type="dcterms:W3CDTF">2022-03-23T11:06:35Z</dcterms:created>
  <dcterms:modified xsi:type="dcterms:W3CDTF">2022-06-01T22:47:53Z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