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showInkAnnotation="0"/>
  <mc:AlternateContent xmlns:mc="http://schemas.openxmlformats.org/markup-compatibility/2006">
    <mc:Choice Requires="x15">
      <x15ac:absPath xmlns:x15ac="http://schemas.microsoft.com/office/spreadsheetml/2010/11/ac" url="https://cmrcimbras.sharepoint.com/sites/COMERCIAL/Documentos compartidos/02. COTIZACIONES/01.MEXICO (2026)/232-FINCAMEX-SERENA-MOLDE NUEVO/3.COTIZACION - AREAS/"/>
    </mc:Choice>
  </mc:AlternateContent>
  <xr:revisionPtr revIDLastSave="8" documentId="13_ncr:1_{B788B5FE-963A-47D5-B0A4-A2BDAD42188B}" xr6:coauthVersionLast="47" xr6:coauthVersionMax="47" xr10:uidLastSave="{8349CF3B-249B-4F7B-BA0C-DCF14D448EBD}"/>
  <bookViews>
    <workbookView xWindow="28680" yWindow="-120" windowWidth="29040" windowHeight="15720" xr2:uid="{00000000-000D-0000-FFFF-FFFF00000000}"/>
  </bookViews>
  <sheets>
    <sheet name="CTZ 232-3 CENITH-SERENA SSC DES" sheetId="21" r:id="rId1"/>
    <sheet name="CTZ 232-1 USD SERENA SSCOMP (26" sheetId="14" r:id="rId2"/>
    <sheet name="CTZ 232-2 USD SERENA SSBASI (26" sheetId="15" r:id="rId3"/>
    <sheet name="CTZ 232-3 CENITH-SERENA SSC(26)" sheetId="16" r:id="rId4"/>
    <sheet name="CTZ 232-5 athali-SERENA SSC(26)" sheetId="19" r:id="rId5"/>
    <sheet name="CTZ 232-4 CENITH-SERENA SSB (26" sheetId="17" r:id="rId6"/>
    <sheet name="CTZ 232-6 ATTALI-SERENA SSB(26)" sheetId="20" r:id="rId7"/>
  </sheets>
  <definedNames>
    <definedName name="_xlnm.Print_Area" localSheetId="1">'CTZ 232-1 USD SERENA SSCOMP (26'!$A$1:$I$90</definedName>
    <definedName name="_xlnm.Print_Area" localSheetId="2">'CTZ 232-2 USD SERENA SSBASI (26'!$A$1:$I$90</definedName>
    <definedName name="_xlnm.Print_Area" localSheetId="0">'CTZ 232-3 CENITH-SERENA SSC DES'!$A$1:$H$108</definedName>
    <definedName name="_xlnm.Print_Area" localSheetId="3">'CTZ 232-3 CENITH-SERENA SSC(26)'!$A$1:$H$108</definedName>
    <definedName name="_xlnm.Print_Area" localSheetId="5">'CTZ 232-4 CENITH-SERENA SSB (26'!$A$1:$H$107</definedName>
    <definedName name="_xlnm.Print_Area" localSheetId="4">'CTZ 232-5 athali-SERENA SSC(26)'!$A$1:$H$107</definedName>
    <definedName name="_xlnm.Print_Area" localSheetId="6">'CTZ 232-6 ATTALI-SERENA SSB(26)'!$A$1:$H$107</definedName>
    <definedName name="_xlnm.Print_Titles" localSheetId="1">'CTZ 232-1 USD SERENA SSCOMP (26'!$B:$I,'CTZ 232-1 USD SERENA SSCOMP (26'!$1:$7</definedName>
    <definedName name="_xlnm.Print_Titles" localSheetId="2">'CTZ 232-2 USD SERENA SSBASI (26'!$B:$I,'CTZ 232-2 USD SERENA SSBASI (26'!$1:$7</definedName>
    <definedName name="_xlnm.Print_Titles" localSheetId="0">'CTZ 232-3 CENITH-SERENA SSC DES'!$A:$H,'CTZ 232-3 CENITH-SERENA SSC DES'!$1:$7</definedName>
    <definedName name="_xlnm.Print_Titles" localSheetId="3">'CTZ 232-3 CENITH-SERENA SSC(26)'!$A:$H,'CTZ 232-3 CENITH-SERENA SSC(26)'!$1:$7</definedName>
    <definedName name="_xlnm.Print_Titles" localSheetId="5">'CTZ 232-4 CENITH-SERENA SSB (26'!$A:$H,'CTZ 232-4 CENITH-SERENA SSB (26'!$1:$7</definedName>
    <definedName name="_xlnm.Print_Titles" localSheetId="4">'CTZ 232-5 athali-SERENA SSC(26)'!$A:$H,'CTZ 232-5 athali-SERENA SSC(26)'!$1:$7</definedName>
    <definedName name="_xlnm.Print_Titles" localSheetId="6">'CTZ 232-6 ATTALI-SERENA SSB(26)'!$A:$H,'CTZ 232-6 ATTALI-SERENA SSB(26)'!$1:$7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3" i="21" l="1"/>
  <c r="J69" i="21"/>
  <c r="H66" i="21"/>
  <c r="K65" i="21"/>
  <c r="H65" i="21"/>
  <c r="G64" i="21"/>
  <c r="J64" i="21" s="1"/>
  <c r="L59" i="21"/>
  <c r="G59" i="21"/>
  <c r="H59" i="21" s="1"/>
  <c r="L58" i="21"/>
  <c r="H58" i="21"/>
  <c r="G58" i="21"/>
  <c r="H57" i="21"/>
  <c r="H56" i="21"/>
  <c r="X56" i="21" s="1"/>
  <c r="X55" i="21"/>
  <c r="H55" i="21"/>
  <c r="H54" i="21"/>
  <c r="G45" i="21"/>
  <c r="O40" i="21"/>
  <c r="M40" i="21"/>
  <c r="A40" i="21"/>
  <c r="A41" i="21" s="1"/>
  <c r="K35" i="21"/>
  <c r="K45" i="21" s="1"/>
  <c r="M45" i="21" s="1"/>
  <c r="O45" i="21" s="1"/>
  <c r="A45" i="21" s="1"/>
  <c r="G35" i="21"/>
  <c r="G31" i="21"/>
  <c r="H31" i="21" s="1"/>
  <c r="K27" i="21"/>
  <c r="M27" i="21" s="1"/>
  <c r="O27" i="21" s="1"/>
  <c r="A27" i="21" s="1"/>
  <c r="H27" i="21" s="1"/>
  <c r="G27" i="21"/>
  <c r="M26" i="21"/>
  <c r="O26" i="21" s="1"/>
  <c r="A26" i="21" s="1"/>
  <c r="K26" i="21"/>
  <c r="G26" i="21"/>
  <c r="H26" i="21" s="1"/>
  <c r="K25" i="21"/>
  <c r="M25" i="21" s="1"/>
  <c r="O25" i="21" s="1"/>
  <c r="A25" i="21" s="1"/>
  <c r="G25" i="21"/>
  <c r="H19" i="21"/>
  <c r="G19" i="21"/>
  <c r="N18" i="21"/>
  <c r="N17" i="21"/>
  <c r="O14" i="21"/>
  <c r="A14" i="21" s="1"/>
  <c r="M14" i="21"/>
  <c r="K14" i="21"/>
  <c r="M13" i="21"/>
  <c r="O13" i="21" s="1"/>
  <c r="A13" i="21" s="1"/>
  <c r="H13" i="21" s="1"/>
  <c r="G13" i="21"/>
  <c r="O12" i="21"/>
  <c r="M12" i="21"/>
  <c r="G12" i="21"/>
  <c r="A12" i="21"/>
  <c r="H12" i="21" s="1"/>
  <c r="O11" i="21"/>
  <c r="A11" i="21" s="1"/>
  <c r="M11" i="21"/>
  <c r="G11" i="21"/>
  <c r="H11" i="21" s="1"/>
  <c r="B2" i="21"/>
  <c r="H80" i="16"/>
  <c r="Z31" i="21" l="1"/>
  <c r="Z33" i="21" s="1"/>
  <c r="H25" i="21"/>
  <c r="H29" i="21" s="1"/>
  <c r="A29" i="21"/>
  <c r="J31" i="21"/>
  <c r="H14" i="21"/>
  <c r="H16" i="21" s="1"/>
  <c r="A17" i="21"/>
  <c r="H60" i="21"/>
  <c r="H35" i="21"/>
  <c r="H36" i="21" s="1"/>
  <c r="H45" i="21"/>
  <c r="H46" i="21" s="1"/>
  <c r="A46" i="21"/>
  <c r="Z19" i="21"/>
  <c r="AA19" i="21" s="1"/>
  <c r="A16" i="21"/>
  <c r="A21" i="21" s="1"/>
  <c r="X58" i="21"/>
  <c r="X59" i="21" s="1"/>
  <c r="M35" i="21"/>
  <c r="O35" i="21" s="1"/>
  <c r="A35" i="21" s="1"/>
  <c r="A36" i="21" s="1"/>
  <c r="H40" i="21"/>
  <c r="H41" i="21" s="1"/>
  <c r="H64" i="21"/>
  <c r="H67" i="21" s="1"/>
  <c r="J69" i="20"/>
  <c r="H66" i="20"/>
  <c r="K65" i="20"/>
  <c r="H65" i="20"/>
  <c r="G64" i="20"/>
  <c r="J64" i="20" s="1"/>
  <c r="L59" i="20"/>
  <c r="G59" i="20" s="1"/>
  <c r="H59" i="20" s="1"/>
  <c r="L58" i="20"/>
  <c r="G58" i="20" s="1"/>
  <c r="H58" i="20" s="1"/>
  <c r="H57" i="20"/>
  <c r="H56" i="20"/>
  <c r="H55" i="20"/>
  <c r="H54" i="20"/>
  <c r="G45" i="20"/>
  <c r="M40" i="20"/>
  <c r="O40" i="20" s="1"/>
  <c r="A40" i="20" s="1"/>
  <c r="G35" i="20"/>
  <c r="G31" i="20"/>
  <c r="K27" i="20"/>
  <c r="M27" i="20" s="1"/>
  <c r="O27" i="20" s="1"/>
  <c r="A27" i="20" s="1"/>
  <c r="G27" i="20"/>
  <c r="K26" i="20"/>
  <c r="K35" i="20" s="1"/>
  <c r="G26" i="20"/>
  <c r="K25" i="20"/>
  <c r="M25" i="20" s="1"/>
  <c r="O25" i="20" s="1"/>
  <c r="A25" i="20" s="1"/>
  <c r="G25" i="20"/>
  <c r="G19" i="20"/>
  <c r="N18" i="20"/>
  <c r="N17" i="20"/>
  <c r="K14" i="20"/>
  <c r="M14" i="20" s="1"/>
  <c r="O14" i="20" s="1"/>
  <c r="A14" i="20" s="1"/>
  <c r="M13" i="20"/>
  <c r="O13" i="20" s="1"/>
  <c r="A13" i="20" s="1"/>
  <c r="G13" i="20"/>
  <c r="M12" i="20"/>
  <c r="O12" i="20" s="1"/>
  <c r="A12" i="20" s="1"/>
  <c r="H12" i="20" s="1"/>
  <c r="G12" i="20"/>
  <c r="M11" i="20"/>
  <c r="O11" i="20" s="1"/>
  <c r="A11" i="20" s="1"/>
  <c r="G11" i="20"/>
  <c r="B2" i="20"/>
  <c r="J69" i="19"/>
  <c r="H66" i="19"/>
  <c r="K65" i="19"/>
  <c r="H65" i="19"/>
  <c r="G64" i="19"/>
  <c r="H64" i="19" s="1"/>
  <c r="H67" i="19" s="1"/>
  <c r="L59" i="19"/>
  <c r="G59" i="19" s="1"/>
  <c r="H59" i="19" s="1"/>
  <c r="L58" i="19"/>
  <c r="G58" i="19" s="1"/>
  <c r="H58" i="19" s="1"/>
  <c r="H57" i="19"/>
  <c r="H56" i="19"/>
  <c r="H55" i="19"/>
  <c r="H54" i="19"/>
  <c r="G45" i="19"/>
  <c r="O40" i="19"/>
  <c r="A40" i="19" s="1"/>
  <c r="M40" i="19"/>
  <c r="G35" i="19"/>
  <c r="G31" i="19"/>
  <c r="K27" i="19"/>
  <c r="M27" i="19" s="1"/>
  <c r="O27" i="19" s="1"/>
  <c r="A27" i="19" s="1"/>
  <c r="G27" i="19"/>
  <c r="K26" i="19"/>
  <c r="M26" i="19" s="1"/>
  <c r="O26" i="19" s="1"/>
  <c r="A26" i="19" s="1"/>
  <c r="H26" i="19" s="1"/>
  <c r="G26" i="19"/>
  <c r="M25" i="19"/>
  <c r="O25" i="19" s="1"/>
  <c r="A25" i="19" s="1"/>
  <c r="K25" i="19"/>
  <c r="G25" i="19"/>
  <c r="G19" i="19"/>
  <c r="K14" i="19"/>
  <c r="M14" i="19" s="1"/>
  <c r="O14" i="19" s="1"/>
  <c r="A14" i="19" s="1"/>
  <c r="M13" i="19"/>
  <c r="O13" i="19" s="1"/>
  <c r="A13" i="19" s="1"/>
  <c r="H13" i="19" s="1"/>
  <c r="G13" i="19"/>
  <c r="M12" i="19"/>
  <c r="O12" i="19" s="1"/>
  <c r="A12" i="19" s="1"/>
  <c r="G12" i="19"/>
  <c r="M11" i="19"/>
  <c r="O11" i="19" s="1"/>
  <c r="A11" i="19" s="1"/>
  <c r="G11" i="19"/>
  <c r="B2" i="19"/>
  <c r="H21" i="21" l="1"/>
  <c r="Y13" i="21"/>
  <c r="Y14" i="21" s="1"/>
  <c r="K31" i="21"/>
  <c r="K33" i="21"/>
  <c r="Q33" i="21"/>
  <c r="Q34" i="21" s="1"/>
  <c r="H48" i="21"/>
  <c r="H50" i="21" s="1"/>
  <c r="H72" i="21" s="1"/>
  <c r="AC33" i="21"/>
  <c r="AC34" i="21" s="1"/>
  <c r="AC38" i="21" s="1"/>
  <c r="Z37" i="21"/>
  <c r="Z43" i="21" s="1"/>
  <c r="AB43" i="21" s="1"/>
  <c r="X34" i="21"/>
  <c r="K21" i="21"/>
  <c r="X31" i="21"/>
  <c r="A48" i="21"/>
  <c r="A50" i="21" s="1"/>
  <c r="Z39" i="21"/>
  <c r="X66" i="21"/>
  <c r="X67" i="21" s="1"/>
  <c r="J64" i="19"/>
  <c r="H12" i="19"/>
  <c r="H13" i="20"/>
  <c r="H60" i="20"/>
  <c r="K35" i="19"/>
  <c r="M35" i="19" s="1"/>
  <c r="O35" i="19" s="1"/>
  <c r="A35" i="19" s="1"/>
  <c r="A36" i="19" s="1"/>
  <c r="H11" i="20"/>
  <c r="H40" i="20"/>
  <c r="H41" i="20" s="1"/>
  <c r="A41" i="20"/>
  <c r="A16" i="20"/>
  <c r="K45" i="20"/>
  <c r="M45" i="20" s="1"/>
  <c r="O45" i="20" s="1"/>
  <c r="A45" i="20" s="1"/>
  <c r="M35" i="20"/>
  <c r="O35" i="20" s="1"/>
  <c r="A35" i="20" s="1"/>
  <c r="A36" i="20" s="1"/>
  <c r="A17" i="20"/>
  <c r="H14" i="20"/>
  <c r="H16" i="20" s="1"/>
  <c r="H25" i="20"/>
  <c r="H27" i="20"/>
  <c r="H35" i="20"/>
  <c r="H36" i="20" s="1"/>
  <c r="M26" i="20"/>
  <c r="O26" i="20" s="1"/>
  <c r="A26" i="20" s="1"/>
  <c r="A29" i="20" s="1"/>
  <c r="H64" i="20"/>
  <c r="H67" i="20" s="1"/>
  <c r="J31" i="19"/>
  <c r="A29" i="19"/>
  <c r="H14" i="19"/>
  <c r="A17" i="19"/>
  <c r="H60" i="19"/>
  <c r="A16" i="19"/>
  <c r="H11" i="19"/>
  <c r="H16" i="19" s="1"/>
  <c r="H25" i="19"/>
  <c r="A41" i="19"/>
  <c r="H40" i="19"/>
  <c r="H41" i="19" s="1"/>
  <c r="H27" i="19"/>
  <c r="J69" i="17"/>
  <c r="H66" i="17"/>
  <c r="K65" i="17"/>
  <c r="H65" i="17"/>
  <c r="G64" i="17"/>
  <c r="L59" i="17"/>
  <c r="G59" i="17" s="1"/>
  <c r="H59" i="17" s="1"/>
  <c r="L58" i="17"/>
  <c r="G58" i="17" s="1"/>
  <c r="H58" i="17" s="1"/>
  <c r="H57" i="17"/>
  <c r="H56" i="17"/>
  <c r="H55" i="17"/>
  <c r="H54" i="17"/>
  <c r="G45" i="17"/>
  <c r="M40" i="17"/>
  <c r="O40" i="17" s="1"/>
  <c r="A40" i="17" s="1"/>
  <c r="H40" i="17" s="1"/>
  <c r="H41" i="17" s="1"/>
  <c r="G35" i="17"/>
  <c r="G31" i="17"/>
  <c r="H31" i="17" s="1"/>
  <c r="K27" i="17"/>
  <c r="M27" i="17" s="1"/>
  <c r="O27" i="17" s="1"/>
  <c r="A27" i="17" s="1"/>
  <c r="G27" i="17"/>
  <c r="K26" i="17"/>
  <c r="K35" i="17" s="1"/>
  <c r="G26" i="17"/>
  <c r="K25" i="17"/>
  <c r="M25" i="17" s="1"/>
  <c r="O25" i="17" s="1"/>
  <c r="A25" i="17" s="1"/>
  <c r="G25" i="17"/>
  <c r="G19" i="17"/>
  <c r="H19" i="17" s="1"/>
  <c r="N18" i="17"/>
  <c r="N17" i="17"/>
  <c r="K14" i="17"/>
  <c r="M14" i="17" s="1"/>
  <c r="O14" i="17" s="1"/>
  <c r="A14" i="17" s="1"/>
  <c r="M13" i="17"/>
  <c r="O13" i="17" s="1"/>
  <c r="A13" i="17" s="1"/>
  <c r="G13" i="17"/>
  <c r="M12" i="17"/>
  <c r="O12" i="17" s="1"/>
  <c r="A12" i="17" s="1"/>
  <c r="G12" i="17"/>
  <c r="M11" i="17"/>
  <c r="O11" i="17" s="1"/>
  <c r="A11" i="17" s="1"/>
  <c r="G11" i="17"/>
  <c r="B2" i="17"/>
  <c r="J69" i="16"/>
  <c r="H66" i="16"/>
  <c r="K65" i="16"/>
  <c r="H65" i="16"/>
  <c r="G64" i="16"/>
  <c r="J64" i="16" s="1"/>
  <c r="L59" i="16"/>
  <c r="G59" i="16" s="1"/>
  <c r="H59" i="16" s="1"/>
  <c r="L58" i="16"/>
  <c r="G58" i="16" s="1"/>
  <c r="H58" i="16" s="1"/>
  <c r="H57" i="16"/>
  <c r="H56" i="16"/>
  <c r="X56" i="16" s="1"/>
  <c r="H55" i="16"/>
  <c r="H54" i="16"/>
  <c r="G45" i="16"/>
  <c r="M40" i="16"/>
  <c r="O40" i="16" s="1"/>
  <c r="A40" i="16" s="1"/>
  <c r="G35" i="16"/>
  <c r="G31" i="16"/>
  <c r="H31" i="16" s="1"/>
  <c r="K27" i="16"/>
  <c r="M27" i="16" s="1"/>
  <c r="O27" i="16" s="1"/>
  <c r="A27" i="16" s="1"/>
  <c r="G27" i="16"/>
  <c r="K26" i="16"/>
  <c r="G26" i="16"/>
  <c r="K25" i="16"/>
  <c r="M25" i="16" s="1"/>
  <c r="O25" i="16" s="1"/>
  <c r="A25" i="16" s="1"/>
  <c r="G25" i="16"/>
  <c r="G19" i="16"/>
  <c r="H19" i="16" s="1"/>
  <c r="N18" i="16"/>
  <c r="N17" i="16"/>
  <c r="K14" i="16"/>
  <c r="M14" i="16" s="1"/>
  <c r="O14" i="16" s="1"/>
  <c r="A14" i="16" s="1"/>
  <c r="M13" i="16"/>
  <c r="O13" i="16" s="1"/>
  <c r="A13" i="16" s="1"/>
  <c r="G13" i="16"/>
  <c r="M12" i="16"/>
  <c r="O12" i="16" s="1"/>
  <c r="A12" i="16" s="1"/>
  <c r="G12" i="16"/>
  <c r="M11" i="16"/>
  <c r="O11" i="16" s="1"/>
  <c r="A11" i="16" s="1"/>
  <c r="G11" i="16"/>
  <c r="B2" i="16"/>
  <c r="B50" i="15"/>
  <c r="I49" i="15"/>
  <c r="I48" i="15"/>
  <c r="I47" i="15"/>
  <c r="I46" i="15"/>
  <c r="H39" i="15"/>
  <c r="N34" i="15"/>
  <c r="P34" i="15" s="1"/>
  <c r="B34" i="15" s="1"/>
  <c r="H29" i="15"/>
  <c r="L23" i="15"/>
  <c r="N23" i="15" s="1"/>
  <c r="P23" i="15" s="1"/>
  <c r="B23" i="15" s="1"/>
  <c r="H23" i="15"/>
  <c r="I23" i="15" s="1"/>
  <c r="L22" i="15"/>
  <c r="H22" i="15"/>
  <c r="L21" i="15"/>
  <c r="N21" i="15" s="1"/>
  <c r="P21" i="15" s="1"/>
  <c r="B21" i="15" s="1"/>
  <c r="H21" i="15"/>
  <c r="L14" i="15"/>
  <c r="N14" i="15" s="1"/>
  <c r="P14" i="15" s="1"/>
  <c r="B14" i="15" s="1"/>
  <c r="N13" i="15"/>
  <c r="P13" i="15" s="1"/>
  <c r="B13" i="15" s="1"/>
  <c r="H13" i="15"/>
  <c r="N12" i="15"/>
  <c r="P12" i="15" s="1"/>
  <c r="B12" i="15" s="1"/>
  <c r="H12" i="15"/>
  <c r="N11" i="15"/>
  <c r="P11" i="15" s="1"/>
  <c r="B11" i="15" s="1"/>
  <c r="H11" i="15"/>
  <c r="I11" i="15" s="1"/>
  <c r="C2" i="15"/>
  <c r="B50" i="14"/>
  <c r="I49" i="14"/>
  <c r="I48" i="14"/>
  <c r="I47" i="14"/>
  <c r="I46" i="14"/>
  <c r="H39" i="14"/>
  <c r="N34" i="14"/>
  <c r="P34" i="14" s="1"/>
  <c r="B34" i="14" s="1"/>
  <c r="H29" i="14"/>
  <c r="L23" i="14"/>
  <c r="N23" i="14" s="1"/>
  <c r="P23" i="14" s="1"/>
  <c r="B23" i="14" s="1"/>
  <c r="H23" i="14"/>
  <c r="L22" i="14"/>
  <c r="H22" i="14"/>
  <c r="L21" i="14"/>
  <c r="N21" i="14" s="1"/>
  <c r="P21" i="14" s="1"/>
  <c r="B21" i="14" s="1"/>
  <c r="H21" i="14"/>
  <c r="L14" i="14"/>
  <c r="N14" i="14" s="1"/>
  <c r="P14" i="14" s="1"/>
  <c r="B14" i="14" s="1"/>
  <c r="N13" i="14"/>
  <c r="P13" i="14" s="1"/>
  <c r="B13" i="14" s="1"/>
  <c r="H13" i="14"/>
  <c r="N12" i="14"/>
  <c r="P12" i="14" s="1"/>
  <c r="B12" i="14" s="1"/>
  <c r="H12" i="14"/>
  <c r="N11" i="14"/>
  <c r="P11" i="14" s="1"/>
  <c r="B11" i="14" s="1"/>
  <c r="B16" i="14" s="1"/>
  <c r="H11" i="14"/>
  <c r="I11" i="14" s="1"/>
  <c r="C2" i="14"/>
  <c r="H75" i="21" l="1"/>
  <c r="H77" i="21" s="1"/>
  <c r="X69" i="21"/>
  <c r="X72" i="21" s="1"/>
  <c r="X73" i="21" s="1"/>
  <c r="Z19" i="16"/>
  <c r="AA19" i="16" s="1"/>
  <c r="I50" i="15"/>
  <c r="M17" i="19"/>
  <c r="H26" i="20"/>
  <c r="X58" i="16"/>
  <c r="K45" i="19"/>
  <c r="M45" i="19" s="1"/>
  <c r="O45" i="19" s="1"/>
  <c r="A45" i="19" s="1"/>
  <c r="A46" i="19" s="1"/>
  <c r="A48" i="19" s="1"/>
  <c r="H25" i="17"/>
  <c r="H35" i="19"/>
  <c r="H36" i="19" s="1"/>
  <c r="X55" i="16"/>
  <c r="H60" i="16"/>
  <c r="J31" i="20"/>
  <c r="K33" i="20" s="1"/>
  <c r="K31" i="19"/>
  <c r="K33" i="19"/>
  <c r="A31" i="19" s="1"/>
  <c r="H27" i="17"/>
  <c r="K31" i="20"/>
  <c r="H29" i="20"/>
  <c r="A46" i="20"/>
  <c r="H45" i="20"/>
  <c r="H46" i="20" s="1"/>
  <c r="H29" i="19"/>
  <c r="N22" i="14"/>
  <c r="P22" i="14" s="1"/>
  <c r="B22" i="14" s="1"/>
  <c r="B25" i="14" s="1"/>
  <c r="L29" i="14"/>
  <c r="N29" i="14" s="1"/>
  <c r="P29" i="14" s="1"/>
  <c r="B29" i="14" s="1"/>
  <c r="I29" i="14" s="1"/>
  <c r="I30" i="14" s="1"/>
  <c r="I50" i="14"/>
  <c r="L29" i="15"/>
  <c r="N29" i="15" s="1"/>
  <c r="P29" i="15" s="1"/>
  <c r="B29" i="15" s="1"/>
  <c r="N22" i="15"/>
  <c r="P22" i="15" s="1"/>
  <c r="B22" i="15" s="1"/>
  <c r="I22" i="15" s="1"/>
  <c r="H11" i="16"/>
  <c r="H13" i="16"/>
  <c r="K35" i="16"/>
  <c r="M26" i="16"/>
  <c r="O26" i="16" s="1"/>
  <c r="A26" i="16" s="1"/>
  <c r="H26" i="16" s="1"/>
  <c r="H64" i="17"/>
  <c r="H67" i="17" s="1"/>
  <c r="J64" i="17"/>
  <c r="H12" i="17"/>
  <c r="H13" i="17"/>
  <c r="H27" i="16"/>
  <c r="H12" i="16"/>
  <c r="M35" i="17"/>
  <c r="O35" i="17" s="1"/>
  <c r="A35" i="17" s="1"/>
  <c r="A36" i="17" s="1"/>
  <c r="K45" i="17"/>
  <c r="M45" i="17" s="1"/>
  <c r="O45" i="17" s="1"/>
  <c r="A45" i="17" s="1"/>
  <c r="H60" i="17"/>
  <c r="A16" i="17"/>
  <c r="A21" i="17" s="1"/>
  <c r="K21" i="17" s="1"/>
  <c r="H11" i="17"/>
  <c r="A17" i="17"/>
  <c r="H14" i="17"/>
  <c r="M26" i="17"/>
  <c r="O26" i="17" s="1"/>
  <c r="A26" i="17" s="1"/>
  <c r="A41" i="17"/>
  <c r="H25" i="16"/>
  <c r="H29" i="16" s="1"/>
  <c r="H40" i="16"/>
  <c r="H41" i="16" s="1"/>
  <c r="A41" i="16"/>
  <c r="A16" i="16"/>
  <c r="A21" i="16" s="1"/>
  <c r="A17" i="16"/>
  <c r="H14" i="16"/>
  <c r="H64" i="16"/>
  <c r="H67" i="16" s="1"/>
  <c r="I12" i="15"/>
  <c r="I13" i="15"/>
  <c r="I12" i="14"/>
  <c r="I16" i="14" s="1"/>
  <c r="I13" i="14"/>
  <c r="I23" i="14"/>
  <c r="I34" i="15"/>
  <c r="I35" i="15" s="1"/>
  <c r="B35" i="15"/>
  <c r="I14" i="15"/>
  <c r="B17" i="15"/>
  <c r="B16" i="15"/>
  <c r="B25" i="15"/>
  <c r="I21" i="15"/>
  <c r="I25" i="15" s="1"/>
  <c r="I14" i="14"/>
  <c r="B17" i="14"/>
  <c r="B35" i="14"/>
  <c r="I34" i="14"/>
  <c r="I35" i="14" s="1"/>
  <c r="B30" i="14"/>
  <c r="I21" i="14"/>
  <c r="I22" i="14"/>
  <c r="H78" i="21" l="1"/>
  <c r="H79" i="21" s="1"/>
  <c r="X59" i="16"/>
  <c r="Q33" i="16"/>
  <c r="AC33" i="16"/>
  <c r="N18" i="19"/>
  <c r="N17" i="19"/>
  <c r="A19" i="19" s="1"/>
  <c r="H45" i="19"/>
  <c r="H46" i="19" s="1"/>
  <c r="A31" i="20"/>
  <c r="H31" i="20" s="1"/>
  <c r="H48" i="20" s="1"/>
  <c r="H31" i="19"/>
  <c r="L39" i="14"/>
  <c r="N39" i="14" s="1"/>
  <c r="P39" i="14" s="1"/>
  <c r="B39" i="14" s="1"/>
  <c r="I39" i="14" s="1"/>
  <c r="I40" i="14" s="1"/>
  <c r="I42" i="14" s="1"/>
  <c r="I55" i="14" s="1"/>
  <c r="L39" i="15"/>
  <c r="N39" i="15" s="1"/>
  <c r="P39" i="15" s="1"/>
  <c r="B39" i="15" s="1"/>
  <c r="Z31" i="16"/>
  <c r="Z33" i="16" s="1"/>
  <c r="Z37" i="16" s="1"/>
  <c r="I16" i="15"/>
  <c r="K21" i="16"/>
  <c r="X34" i="16"/>
  <c r="H35" i="17"/>
  <c r="H36" i="17" s="1"/>
  <c r="X66" i="16"/>
  <c r="X67" i="16" s="1"/>
  <c r="A29" i="16"/>
  <c r="X31" i="16" s="1"/>
  <c r="J31" i="16"/>
  <c r="K33" i="16" s="1"/>
  <c r="H48" i="19"/>
  <c r="I25" i="14"/>
  <c r="B30" i="15"/>
  <c r="I29" i="15"/>
  <c r="I30" i="15" s="1"/>
  <c r="H26" i="17"/>
  <c r="H29" i="17" s="1"/>
  <c r="A29" i="17"/>
  <c r="J31" i="17"/>
  <c r="K31" i="17" s="1"/>
  <c r="H16" i="16"/>
  <c r="M35" i="16"/>
  <c r="O35" i="16" s="1"/>
  <c r="A35" i="16" s="1"/>
  <c r="K45" i="16"/>
  <c r="M45" i="16" s="1"/>
  <c r="O45" i="16" s="1"/>
  <c r="A45" i="16" s="1"/>
  <c r="H16" i="17"/>
  <c r="H21" i="17" s="1"/>
  <c r="H45" i="17"/>
  <c r="H46" i="17" s="1"/>
  <c r="H48" i="17" s="1"/>
  <c r="H50" i="17" s="1"/>
  <c r="H72" i="17" s="1"/>
  <c r="A46" i="17"/>
  <c r="A48" i="17" s="1"/>
  <c r="A50" i="17" s="1"/>
  <c r="I39" i="15"/>
  <c r="I40" i="15" s="1"/>
  <c r="I42" i="15" s="1"/>
  <c r="I55" i="15" s="1"/>
  <c r="B40" i="15"/>
  <c r="B42" i="15" s="1"/>
  <c r="B40" i="14"/>
  <c r="B42" i="14" s="1"/>
  <c r="D88" i="21" l="1"/>
  <c r="L87" i="21"/>
  <c r="D87" i="21"/>
  <c r="H80" i="21"/>
  <c r="D86" i="21"/>
  <c r="J82" i="21"/>
  <c r="L82" i="21" s="1"/>
  <c r="X79" i="21"/>
  <c r="A19" i="20"/>
  <c r="H19" i="19"/>
  <c r="H21" i="19" s="1"/>
  <c r="H50" i="19" s="1"/>
  <c r="H72" i="19" s="1"/>
  <c r="A21" i="19"/>
  <c r="H21" i="16"/>
  <c r="K33" i="17"/>
  <c r="A48" i="20"/>
  <c r="K31" i="16"/>
  <c r="A46" i="16"/>
  <c r="H45" i="16"/>
  <c r="H46" i="16" s="1"/>
  <c r="A36" i="16"/>
  <c r="Z39" i="16" s="1"/>
  <c r="Z43" i="16" s="1"/>
  <c r="AB43" i="16" s="1"/>
  <c r="X69" i="16" s="1"/>
  <c r="X72" i="16" s="1"/>
  <c r="H35" i="16"/>
  <c r="H36" i="16" s="1"/>
  <c r="Q34" i="16" s="1"/>
  <c r="H75" i="17"/>
  <c r="H77" i="17" s="1"/>
  <c r="H73" i="17"/>
  <c r="I58" i="15"/>
  <c r="I60" i="15" s="1"/>
  <c r="I56" i="15"/>
  <c r="I58" i="14"/>
  <c r="I60" i="14" s="1"/>
  <c r="I56" i="14"/>
  <c r="AC34" i="16" l="1"/>
  <c r="AC38" i="16" s="1"/>
  <c r="Y13" i="16"/>
  <c r="Y14" i="16" s="1"/>
  <c r="H75" i="19"/>
  <c r="H77" i="19" s="1"/>
  <c r="H73" i="19"/>
  <c r="I73" i="19" s="1"/>
  <c r="K21" i="19"/>
  <c r="A50" i="19"/>
  <c r="H19" i="20"/>
  <c r="H21" i="20" s="1"/>
  <c r="H50" i="20" s="1"/>
  <c r="H72" i="20" s="1"/>
  <c r="A21" i="20"/>
  <c r="K21" i="20" s="1"/>
  <c r="H48" i="16"/>
  <c r="H50" i="16" s="1"/>
  <c r="H72" i="16" s="1"/>
  <c r="H73" i="16" s="1"/>
  <c r="H75" i="16" s="1"/>
  <c r="H77" i="16" s="1"/>
  <c r="A48" i="16"/>
  <c r="A50" i="16" s="1"/>
  <c r="H78" i="19"/>
  <c r="H79" i="19" s="1"/>
  <c r="H78" i="17"/>
  <c r="H79" i="17" s="1"/>
  <c r="I61" i="15"/>
  <c r="I62" i="15" s="1"/>
  <c r="I61" i="14"/>
  <c r="I62" i="14"/>
  <c r="A50" i="20" l="1"/>
  <c r="H73" i="20"/>
  <c r="H75" i="20"/>
  <c r="H77" i="20" s="1"/>
  <c r="H78" i="20" s="1"/>
  <c r="H79" i="20" s="1"/>
  <c r="X73" i="16"/>
  <c r="H78" i="16"/>
  <c r="D86" i="19"/>
  <c r="D85" i="19"/>
  <c r="D87" i="19"/>
  <c r="J81" i="19"/>
  <c r="L81" i="19" s="1"/>
  <c r="D87" i="17"/>
  <c r="D86" i="17"/>
  <c r="D85" i="17"/>
  <c r="J81" i="17"/>
  <c r="L81" i="17" s="1"/>
  <c r="E70" i="15"/>
  <c r="E69" i="15"/>
  <c r="E68" i="15"/>
  <c r="K64" i="15"/>
  <c r="M64" i="15" s="1"/>
  <c r="E70" i="14"/>
  <c r="E69" i="14"/>
  <c r="E68" i="14"/>
  <c r="K64" i="14"/>
  <c r="M64" i="14" s="1"/>
  <c r="H79" i="16" l="1"/>
  <c r="X79" i="16" s="1"/>
  <c r="K84" i="20"/>
  <c r="D86" i="20"/>
  <c r="D85" i="20"/>
  <c r="D87" i="20"/>
  <c r="J81" i="20"/>
  <c r="L81" i="20" s="1"/>
  <c r="D88" i="16"/>
  <c r="L87" i="16"/>
  <c r="J82" i="16"/>
  <c r="L82" i="16" s="1"/>
  <c r="J84" i="19"/>
  <c r="D87" i="16"/>
  <c r="D86" i="16"/>
</calcChain>
</file>

<file path=xl/sharedStrings.xml><?xml version="1.0" encoding="utf-8"?>
<sst xmlns="http://schemas.openxmlformats.org/spreadsheetml/2006/main" count="1138" uniqueCount="135">
  <si>
    <r>
      <t xml:space="preserve">COTIZACION          </t>
    </r>
    <r>
      <rPr>
        <b/>
        <sz val="6"/>
        <rFont val="Arial"/>
        <family val="2"/>
      </rPr>
      <t xml:space="preserve"> FT-CTZ-01   </t>
    </r>
    <r>
      <rPr>
        <b/>
        <sz val="18"/>
        <rFont val="Arial"/>
        <family val="2"/>
      </rPr>
      <t xml:space="preserve">      
             </t>
    </r>
  </si>
  <si>
    <t xml:space="preserve">FECHA: </t>
  </si>
  <si>
    <t>Nº CTZ</t>
  </si>
  <si>
    <t>232- 03-26</t>
  </si>
  <si>
    <t>REPOTENCIACION CIMBRA DE ALUMINIO WALL TIES_ PROTOTIPO VERONA_ CIMA SERENA_ PIEZAS A REEMPLAZAR PLANTA BAJA Y PLANTA ALTA</t>
  </si>
  <si>
    <t>PRODUCTO COTIZADO:</t>
  </si>
  <si>
    <t>CIMBRA DE ALUMINIO ROBUSTFORM 5.4</t>
  </si>
  <si>
    <t>MOLDE DE ALUMINIO PARA UNA 1 VIVIENDA PROTOTIPO  SERENA _  PLANTA BAJA + PLANTA ALTA + ESCALERA + PRETIL + SISTEMA DE ANDAMIAJE (COMPLETO)</t>
  </si>
  <si>
    <t>REFERENCIA</t>
  </si>
  <si>
    <r>
      <t xml:space="preserve">REPOTENCIACION CIMBRA DE ALUMINIO </t>
    </r>
    <r>
      <rPr>
        <b/>
        <sz val="12"/>
        <color rgb="FFFF0000"/>
        <rFont val="Arial"/>
        <family val="2"/>
      </rPr>
      <t>TIPO MECCANO</t>
    </r>
    <r>
      <rPr>
        <b/>
        <sz val="12"/>
        <rFont val="Arial"/>
        <family val="2"/>
      </rPr>
      <t xml:space="preserve">_ PROTOTIPO </t>
    </r>
    <r>
      <rPr>
        <b/>
        <sz val="12"/>
        <color rgb="FFFF0000"/>
        <rFont val="Arial"/>
        <family val="2"/>
      </rPr>
      <t>CENITH A SERENA</t>
    </r>
    <r>
      <rPr>
        <b/>
        <sz val="12"/>
        <rFont val="Arial"/>
        <family val="2"/>
      </rPr>
      <t>_PLANTA BAJA + PLANTA ALTA + ESCALERA + PRETIL + SISTEMA DE ANDAMIAJE (COMPLETO)</t>
    </r>
  </si>
  <si>
    <t>CLIENTE:</t>
  </si>
  <si>
    <t>FINCAMEX</t>
  </si>
  <si>
    <t>PRECIO</t>
  </si>
  <si>
    <t>PAIS / CIUDAD:</t>
  </si>
  <si>
    <t>MEXICO / CULIACAN</t>
  </si>
  <si>
    <t>CONTACTO:</t>
  </si>
  <si>
    <t>ING. HECTOR LIZARRAGA HEREDIA</t>
  </si>
  <si>
    <t>TELEFONO:</t>
  </si>
  <si>
    <t>hector.lizarraga@fincamex.com.mx</t>
  </si>
  <si>
    <t>COTIZACION CIMBRA PARA PLANTA BAJA</t>
  </si>
  <si>
    <t>CANT.</t>
  </si>
  <si>
    <t>UND MEDIDA</t>
  </si>
  <si>
    <t>CONCEPTO</t>
  </si>
  <si>
    <t>PRECIO/UNIT</t>
  </si>
  <si>
    <t>PROGRAMA</t>
  </si>
  <si>
    <t>% AUMENTADO</t>
  </si>
  <si>
    <t>REPRESENTA</t>
  </si>
  <si>
    <t>TOTAL</t>
  </si>
  <si>
    <t>MT2</t>
  </si>
  <si>
    <t>EQUIPO PARA MUROS (PANELES ESTANDAR</t>
  </si>
  <si>
    <t xml:space="preserve">EQUIPO PARA LOSA (3 JUEGOS LOSA PUNTAL) </t>
  </si>
  <si>
    <t>EQUIPO PARA CAPS Y EQL</t>
  </si>
  <si>
    <t>MTL</t>
  </si>
  <si>
    <t>EQUIPO ANGULO DE ARRASTRE  (2 plantas bajas)</t>
  </si>
  <si>
    <r>
      <t xml:space="preserve">INCLUYE ACCESORIOS BASICOS DE SUJECION: </t>
    </r>
    <r>
      <rPr>
        <sz val="11"/>
        <rFont val="Arial"/>
        <family val="2"/>
      </rPr>
      <t>PASADORES, CUÑAS, CORBATAS,  PUNTALES PARA VACIADO DEL MOLDE , TENSORES DE VANO, ESCALERA PARA ARMADO Y HERRAMIENTAS PARA ARMADO DE MOLDE</t>
    </r>
  </si>
  <si>
    <t>TOTAL MT2</t>
  </si>
  <si>
    <t>SUBTOTAL</t>
  </si>
  <si>
    <t>TOTAL ML</t>
  </si>
  <si>
    <r>
      <t>EQUIPO ADAPTADO DE INVENTARIO EXISTENTE MECCANO</t>
    </r>
    <r>
      <rPr>
        <b/>
        <sz val="12"/>
        <color rgb="FFFF0000"/>
        <rFont val="Arial"/>
        <family val="2"/>
      </rPr>
      <t xml:space="preserve"> 
MOLDE CENITH</t>
    </r>
    <r>
      <rPr>
        <sz val="12"/>
        <color rgb="FFFF0000"/>
        <rFont val="Arial"/>
        <family val="2"/>
      </rPr>
      <t xml:space="preserve"> PLANTA BAJA</t>
    </r>
  </si>
  <si>
    <t>pb</t>
  </si>
  <si>
    <t>VALOR TOTAL EQUIPO ALUMINIO PLANTA BAJA</t>
  </si>
  <si>
    <t>COTIZACION CIMBRA PARA  PLANTA ALTA</t>
  </si>
  <si>
    <t>EQUIPO PARA MUROS (PANELES ESTANDAR) Y CAPS</t>
  </si>
  <si>
    <t>EQUIPO PARA CULATAS (PENDIENTES PARA INCLINACION 2%)</t>
  </si>
  <si>
    <r>
      <t>EQUIPO ADAPTADO DE INVENTARIO EXISTENTE MECCANO</t>
    </r>
    <r>
      <rPr>
        <b/>
        <sz val="12"/>
        <color rgb="FFFF0000"/>
        <rFont val="Arial"/>
        <family val="2"/>
      </rPr>
      <t xml:space="preserve"> 
MOLDE CENITH</t>
    </r>
    <r>
      <rPr>
        <sz val="12"/>
        <color rgb="FFFF0000"/>
        <rFont val="Arial"/>
        <family val="2"/>
      </rPr>
      <t xml:space="preserve"> PLANTA ALTA</t>
    </r>
  </si>
  <si>
    <t>COTIZACION CIMBRA PARA  PRETIL</t>
  </si>
  <si>
    <t xml:space="preserve">EQUIPO DE CIMBRA DE ALUMINIO PRETILES AZOTEA </t>
  </si>
  <si>
    <t>COTIZACION CIMBRA PARA  ESCALERA</t>
  </si>
  <si>
    <t>EQUIPO PARA CIMBRA DE UNA (1) ESCALERAS IZQ Y DERECHA PARA COLADO  MONOLOTICO INTEGRADO A PAREDES</t>
  </si>
  <si>
    <t>COTIZACION CIMBRA PARA  REBORDE DE FACHADA</t>
  </si>
  <si>
    <t>EQUIPO DE CIMBRA DE ALUMINIO REBORDE DE FACHADA</t>
  </si>
  <si>
    <t>VALOR TOTAL EQUIPO ALUMINIO PLANTA ALTA</t>
  </si>
  <si>
    <t>VALOR TOTAL EQUIPO ALUMINIO</t>
  </si>
  <si>
    <t>COMPLEMENTARIOS</t>
  </si>
  <si>
    <r>
      <t xml:space="preserve">SISTEMA DE ANDAMIAJE, </t>
    </r>
    <r>
      <rPr>
        <b/>
        <sz val="11"/>
        <color rgb="FFFF0000"/>
        <rFont val="Arial"/>
        <family val="2"/>
      </rPr>
      <t>2 (DOS) PERIMETROS DE LA VIVIENDA</t>
    </r>
    <r>
      <rPr>
        <sz val="11"/>
        <rFont val="Arial"/>
        <family val="2"/>
      </rPr>
      <t xml:space="preserve"> 
INCLUYE: ( PASARELAS, PASRELAS DINTEL, PLATAFORMAS LAMINA ANTIRRAPANTE, GUARDA CUERPO DOBLE TUBO RIEL, ACCESORIOS DE SUJECION) </t>
    </r>
    <r>
      <rPr>
        <b/>
        <sz val="11"/>
        <rFont val="Arial"/>
        <family val="2"/>
      </rPr>
      <t>(COMPLETO)</t>
    </r>
  </si>
  <si>
    <r>
      <t xml:space="preserve">EQUIPO DE SEGURIDAD PARA EL COLADO  (GUARDA CUERPO),  
</t>
    </r>
    <r>
      <rPr>
        <b/>
        <sz val="12"/>
        <color rgb="FFFF0000"/>
        <rFont val="Arial"/>
        <family val="2"/>
      </rPr>
      <t>1 (UN) PERIMETRO DEL MOLDE</t>
    </r>
    <r>
      <rPr>
        <sz val="12"/>
        <rFont val="Arial"/>
        <family val="2"/>
      </rPr>
      <t xml:space="preserve"> INCLUYE: ALINEADORES DE CAP, JUEGO DE GUARDA CUERPOS DE DOBLE TUBO RIEL, ACCESORIOS DE SUJECCION   </t>
    </r>
    <r>
      <rPr>
        <b/>
        <sz val="12"/>
        <color rgb="FFFF0000"/>
        <rFont val="Arial"/>
        <family val="2"/>
      </rPr>
      <t xml:space="preserve"> </t>
    </r>
    <r>
      <rPr>
        <b/>
        <sz val="12"/>
        <rFont val="Arial"/>
        <family val="2"/>
      </rPr>
      <t>(COMPLETO)</t>
    </r>
  </si>
  <si>
    <t>LOTE</t>
  </si>
  <si>
    <t>JUEGO DE ALINEACION PARA MOLDE PLANTA BAJA</t>
  </si>
  <si>
    <t>JUEGO DE ALINEACION PARA MOLDE PLANTA ALTA</t>
  </si>
  <si>
    <t>ACCESORIOS BASICOS DE SUJEECION PARA COMPLETAR EL EQUIPO EN PLANTA BAJA</t>
  </si>
  <si>
    <t>ACCESORIOS BASICOS DE SUJEECION PARA COMPLETAR EL EQUIPO EN PLANTA ALTA</t>
  </si>
  <si>
    <t>SUB TOTAL</t>
  </si>
  <si>
    <t>LOGISTICA</t>
  </si>
  <si>
    <t>MANIOBRAS ( DECIMBRADO - VALIDACION- VALIDACION EN OBRA)</t>
  </si>
  <si>
    <t>FLETES ( RECOLECCION Y ENTREGA EN OBRA)</t>
  </si>
  <si>
    <t>SERVICIO TECNICO (SERVICIO DE IDENTIFICACION E INVENTARIO DE PIEZAS A REPOTENCIAR)</t>
  </si>
  <si>
    <t>MEMORIA GRAFICA</t>
  </si>
  <si>
    <t>IMPORTE CON LETRA:</t>
  </si>
  <si>
    <t>DESCUENTO ESPECIAL DE 7,5%</t>
  </si>
  <si>
    <t>DESC. ESPECIAL</t>
  </si>
  <si>
    <t>SUB TOTAL 1</t>
  </si>
  <si>
    <t xml:space="preserve">SON: </t>
  </si>
  <si>
    <t>CIENTO SESENTA Y TRESMIL DOSCIENTOS OCHENTA Y DOS CON 14/100 DOLARES AMERICANOS</t>
  </si>
  <si>
    <t>FLETE</t>
  </si>
  <si>
    <t>SUB TOTAL 2</t>
  </si>
  <si>
    <t>IVA</t>
  </si>
  <si>
    <t>TOTAL USD</t>
  </si>
  <si>
    <t>TOTAL MXN</t>
  </si>
  <si>
    <t>CONDICIONES COMERCIALES</t>
  </si>
  <si>
    <t>VIGENCIA CTZ:</t>
  </si>
  <si>
    <t>30 DIAS</t>
  </si>
  <si>
    <t>FIRMA DE APROBACION DEL CLIENTE:</t>
  </si>
  <si>
    <t>GARANTIA:</t>
  </si>
  <si>
    <t>APLICAN SEGUN CONTRATO</t>
  </si>
  <si>
    <t>FORMA DE PAGO</t>
  </si>
  <si>
    <t>60% ANTICIPO</t>
  </si>
  <si>
    <t>40% CONTRA ENTREGA EN FABRICA</t>
  </si>
  <si>
    <t>100% LEASING</t>
  </si>
  <si>
    <t>TIEMPO DE ENTREGA</t>
  </si>
  <si>
    <t>120 DIAS DE FABRICACION</t>
  </si>
  <si>
    <t>UNA VEZ RECIBIDO EL ANTICIPO  Y FIRMADO SHELL PLAN</t>
  </si>
  <si>
    <t>NOMBRE:</t>
  </si>
  <si>
    <t>INCOTERMS</t>
  </si>
  <si>
    <t>DDP PUESTO EN  OBRA</t>
  </si>
  <si>
    <t>CONDICIONES                                                                                                                GENERALES</t>
  </si>
  <si>
    <r>
      <t xml:space="preserve">Esta cotizacion incluye: </t>
    </r>
    <r>
      <rPr>
        <b/>
        <sz val="12"/>
        <color rgb="FFFF0000"/>
        <rFont val="Arial"/>
        <family val="2"/>
      </rPr>
      <t xml:space="preserve"> REPOTENCIACION</t>
    </r>
    <r>
      <rPr>
        <sz val="12"/>
        <color theme="1"/>
        <rFont val="Arial"/>
        <family val="2"/>
      </rPr>
      <t xml:space="preserve"> CIMBRA DE ALUMINIO TIPO MECCANO_ PROTOTIPO </t>
    </r>
    <r>
      <rPr>
        <b/>
        <sz val="12"/>
        <color theme="1"/>
        <rFont val="Arial"/>
        <family val="2"/>
      </rPr>
      <t>CENITH A SERENA</t>
    </r>
    <r>
      <rPr>
        <sz val="12"/>
        <color theme="1"/>
        <rFont val="Arial"/>
        <family val="2"/>
      </rPr>
      <t xml:space="preserve">_PLANTA BAJA + PLANTA ALTA + ESCALERA + PRETIL + SISTEMA DE ANDAMIAJE </t>
    </r>
    <r>
      <rPr>
        <b/>
        <sz val="12"/>
        <color theme="1"/>
        <rFont val="Arial"/>
        <family val="2"/>
      </rPr>
      <t>(COMPLETO)</t>
    </r>
  </si>
  <si>
    <t>El aluminio utilizado será de aleación 6061 para todo el panel. El templado del aluminio será T6</t>
  </si>
  <si>
    <r>
      <t>Esta cotizacion incluye:  SISTEMA DE ANDAMIAJE,</t>
    </r>
    <r>
      <rPr>
        <b/>
        <sz val="12"/>
        <color rgb="FFFF0000"/>
        <rFont val="Arial"/>
        <family val="2"/>
      </rPr>
      <t xml:space="preserve"> 2 (DOS) PERIMETROS DE LA VIVIENDA</t>
    </r>
    <r>
      <rPr>
        <sz val="12"/>
        <color theme="1"/>
        <rFont val="Arial"/>
        <family val="2"/>
      </rPr>
      <t xml:space="preserve"> 
INCLUYE: ( PASARELAS, PASRELAS DINTEL, PLATAFORMAS LAMINA ANTIRRAPANTE, GUARDA CUERPO DOBLE TUBO RIEL, ACCESORIOS DE SUJECION) </t>
    </r>
    <r>
      <rPr>
        <b/>
        <sz val="12"/>
        <color theme="1"/>
        <rFont val="Arial"/>
        <family val="2"/>
      </rPr>
      <t>(COMPLETO)</t>
    </r>
  </si>
  <si>
    <r>
      <t xml:space="preserve">Esta cotizacion </t>
    </r>
    <r>
      <rPr>
        <b/>
        <sz val="12"/>
        <color rgb="FFFF0000"/>
        <rFont val="Arial"/>
        <family val="2"/>
      </rPr>
      <t>NO incluye</t>
    </r>
    <r>
      <rPr>
        <sz val="12"/>
        <color theme="1"/>
        <rFont val="Arial"/>
        <family val="2"/>
      </rPr>
      <t xml:space="preserve"> puntales para el vaciado del molde</t>
    </r>
  </si>
  <si>
    <r>
      <rPr>
        <b/>
        <sz val="12"/>
        <color rgb="FFFF0000"/>
        <rFont val="Arial"/>
        <family val="2"/>
      </rPr>
      <t>NO SE CONSIDERAN</t>
    </r>
    <r>
      <rPr>
        <sz val="12"/>
        <color theme="1"/>
        <rFont val="Arial"/>
        <family val="2"/>
      </rPr>
      <t xml:space="preserve"> MUROS SEÑALADOS EN TABLA ROCA</t>
    </r>
  </si>
  <si>
    <t>CMR ofrecemos la opcion de re-diseño de sus moldes de aluminio para su proximo encofrado.</t>
  </si>
  <si>
    <t>Esta cotizacion incluye Un Supervisor experimentado en el Sistema CMR, el cual colaborará en la instalación de los moldes en el sitio y capacitará a su personal por un período de 3 semanas con gastos pagos para la vaidacion  de los moldes de planta baja, planta alta  y escalera.    El coste de cada semana extra de técnico es de 800 USD.  El cliente deberá proveer alojamiento y transporte adecuado para nuestro técnico.</t>
  </si>
  <si>
    <t>La cantidad de molde aquí detallada es estimada y solo se puede confirmar una vez finalizado el diseño de encofrado, con los planos definitivos aprobados por el cliente.    El Cliente será responsable por cualquier retraso en el suministro del molde CMR en caso de solicitar cambios en el diseño una vez recibido el plano firmado en aceptación.      Si una vez fabricado el molde, el cliente solicita cambios en el diseño, se aplicará un costo de “cimbra redundante” sobre el precio total del molde.  Se suministrará al Cliente una prueba de producción de los paneles redundantes para su verificación.</t>
  </si>
  <si>
    <t>Los precios detallados a continuación son considerando el Incoterm DDP puesto en obra</t>
  </si>
  <si>
    <t>CARLOS A. MORA RESTREPO</t>
  </si>
  <si>
    <t>CMR COMERCIALIZADORA SA DE CV</t>
  </si>
  <si>
    <t>232- 01-26</t>
  </si>
  <si>
    <r>
      <t xml:space="preserve">MOLDE DE ALUMINIO PARA UNA 1 VIVIENDA PROTOTIPO  </t>
    </r>
    <r>
      <rPr>
        <b/>
        <sz val="12"/>
        <color rgb="FFFF0000"/>
        <rFont val="Arial"/>
        <family val="2"/>
      </rPr>
      <t>SERENA</t>
    </r>
    <r>
      <rPr>
        <b/>
        <sz val="12"/>
        <rFont val="Arial"/>
        <family val="2"/>
      </rPr>
      <t xml:space="preserve"> _  PLANTA BAJA + PLANTA ALTA + ESCALERA + PRETIL + SISTEMA DE ANDAMIAJE (COMPLETO)</t>
    </r>
  </si>
  <si>
    <t>descuento especial</t>
  </si>
  <si>
    <t>DOSCIENTOS DIEZMIL SEISCIENTOS NOVENTA Y UNO
CON 94/100 DOLARES AMERICANOS</t>
  </si>
  <si>
    <r>
      <t xml:space="preserve">Esta cotizacion incluye:  MOLDE DE ALUMINIO PARA UNA 1 VIVIENDA PROTOTIPO  SERENA _  PLANTA BAJA + PLANTA ALTA + ESCALERA + PRETIL + SISTEMA DE ANDAMIAJE </t>
    </r>
    <r>
      <rPr>
        <b/>
        <sz val="12"/>
        <color theme="1"/>
        <rFont val="Arial"/>
        <family val="2"/>
      </rPr>
      <t>(COMPLETO)</t>
    </r>
  </si>
  <si>
    <r>
      <t xml:space="preserve">Esta cotizacion incluye puntales para el vaciado del molde mas formaleta de losa puntal para 3 vaciados en planta baja y planta alta. </t>
    </r>
    <r>
      <rPr>
        <sz val="12"/>
        <color indexed="10"/>
        <rFont val="Arial"/>
        <family val="2"/>
      </rPr>
      <t>No incluye puntales  de reapuntalamiento de losas</t>
    </r>
  </si>
  <si>
    <t>232- 02-25</t>
  </si>
  <si>
    <r>
      <t xml:space="preserve">MOLDE DE ALUMINIO PARA UNA 1 VIVIENDA PROTOTIPO  </t>
    </r>
    <r>
      <rPr>
        <b/>
        <sz val="12"/>
        <color rgb="FFFF0000"/>
        <rFont val="Arial"/>
        <family val="2"/>
      </rPr>
      <t>SERENA</t>
    </r>
    <r>
      <rPr>
        <b/>
        <sz val="12"/>
        <rFont val="Arial"/>
        <family val="2"/>
      </rPr>
      <t xml:space="preserve"> _  PLANTA BAJA + PLANTA ALTA + ESCALERA + PRETIL + SISTEMA DE ANDAMIAJE (BASICO)</t>
    </r>
  </si>
  <si>
    <r>
      <t xml:space="preserve">SISTEMA DE ANDAMIAJE, </t>
    </r>
    <r>
      <rPr>
        <b/>
        <sz val="11"/>
        <color rgb="FFFF0000"/>
        <rFont val="Arial"/>
        <family val="2"/>
      </rPr>
      <t>2 (DOS) PERIMETROS DE LA VIVIENDA</t>
    </r>
    <r>
      <rPr>
        <sz val="11"/>
        <rFont val="Arial"/>
        <family val="2"/>
      </rPr>
      <t xml:space="preserve"> 
INCLUYE: ( PASARELAS, PASRELAS DINTEL, ACCESORIOS DE SUJECION) </t>
    </r>
    <r>
      <rPr>
        <b/>
        <sz val="11"/>
        <rFont val="Arial"/>
        <family val="2"/>
      </rPr>
      <t>(BASICO)</t>
    </r>
  </si>
  <si>
    <r>
      <t xml:space="preserve">EQUIPO DE SEGURIDAD PARA EL COLADO  (GUARDA CUERPO),  
</t>
    </r>
    <r>
      <rPr>
        <b/>
        <sz val="12"/>
        <color rgb="FFFF0000"/>
        <rFont val="Arial"/>
        <family val="2"/>
      </rPr>
      <t>1 (UN) PERIMETRO DEL MOLDE</t>
    </r>
    <r>
      <rPr>
        <sz val="12"/>
        <rFont val="Arial"/>
        <family val="2"/>
      </rPr>
      <t xml:space="preserve"> INCLUYE: ALINEADORES DE CAP, ACCESORIOS DE SUJECCION   </t>
    </r>
    <r>
      <rPr>
        <b/>
        <sz val="12"/>
        <color rgb="FFFF0000"/>
        <rFont val="Arial"/>
        <family val="2"/>
      </rPr>
      <t xml:space="preserve"> </t>
    </r>
    <r>
      <rPr>
        <b/>
        <sz val="12"/>
        <rFont val="Arial"/>
        <family val="2"/>
      </rPr>
      <t>(BASICO)</t>
    </r>
  </si>
  <si>
    <t>CIENTO OCHENTA Y SEISMIL TRESCIENTOS TREINTA Y UNO CON 94/100 DOLARES AMERICANOS</t>
  </si>
  <si>
    <r>
      <t xml:space="preserve">Esta cotizacion incluye:  MOLDE DE ALUMINIO PARA UNA 1 VIVIENDA PROTOTIPO  SERENA _  PLANTA BAJA + PLANTA ALTA + ESCALERA + PRETIL + SISTEMA DE ANDAMIAJE </t>
    </r>
    <r>
      <rPr>
        <b/>
        <sz val="12"/>
        <color theme="1"/>
        <rFont val="Arial"/>
        <family val="2"/>
      </rPr>
      <t>(BASICO)</t>
    </r>
  </si>
  <si>
    <r>
      <t>Esta cotizacion incluye:  SISTEMA DE ANDAMIAJE,</t>
    </r>
    <r>
      <rPr>
        <b/>
        <sz val="12"/>
        <color rgb="FFFF0000"/>
        <rFont val="Arial"/>
        <family val="2"/>
      </rPr>
      <t xml:space="preserve"> 2 (DOS) PERIMETROS DE LA VIVIENDA</t>
    </r>
    <r>
      <rPr>
        <sz val="12"/>
        <color theme="1"/>
        <rFont val="Arial"/>
        <family val="2"/>
      </rPr>
      <t xml:space="preserve"> 
INCLUYE: ( PASARELAS, PASRELAS DINTEL, ACCESORIOS DE SUJECION) </t>
    </r>
    <r>
      <rPr>
        <b/>
        <sz val="12"/>
        <color theme="1"/>
        <rFont val="Arial"/>
        <family val="2"/>
      </rPr>
      <t>(BASICO)</t>
    </r>
  </si>
  <si>
    <t>CIENTO SESENTA Y SIETEMIL SEISCIENTOS NOVENTA Y CINCO CON 17/100 DOLARES AMERICANOS</t>
  </si>
  <si>
    <t>232- 05-26</t>
  </si>
  <si>
    <r>
      <t xml:space="preserve">REPOTENCIACION CIMBRA DE ALUMINIO </t>
    </r>
    <r>
      <rPr>
        <b/>
        <sz val="12"/>
        <color rgb="FFFF0000"/>
        <rFont val="Arial"/>
        <family val="2"/>
      </rPr>
      <t>TIPO CMR</t>
    </r>
    <r>
      <rPr>
        <b/>
        <sz val="12"/>
        <rFont val="Arial"/>
        <family val="2"/>
      </rPr>
      <t xml:space="preserve">_ PROTOTIPO </t>
    </r>
    <r>
      <rPr>
        <b/>
        <sz val="12"/>
        <color rgb="FFFF0000"/>
        <rFont val="Arial"/>
        <family val="2"/>
      </rPr>
      <t>ATTALIA A SERENA</t>
    </r>
    <r>
      <rPr>
        <b/>
        <sz val="12"/>
        <rFont val="Arial"/>
        <family val="2"/>
      </rPr>
      <t>_PLANTA BAJA + PLANTA ALTA + ESCALERA + PRETIL + SISTEMA DE ANDAMIAJE (COMPLETO)</t>
    </r>
  </si>
  <si>
    <r>
      <t>EQUIPO ADAPTADO DE INVENTARIO EXISTENTE</t>
    </r>
    <r>
      <rPr>
        <b/>
        <sz val="12"/>
        <color rgb="FFFF0000"/>
        <rFont val="Arial"/>
        <family val="2"/>
      </rPr>
      <t xml:space="preserve">
MOLDE ATTALIA</t>
    </r>
    <r>
      <rPr>
        <sz val="12"/>
        <color rgb="FFFF0000"/>
        <rFont val="Arial"/>
        <family val="2"/>
      </rPr>
      <t xml:space="preserve"> PLANTA BAJA</t>
    </r>
  </si>
  <si>
    <r>
      <t xml:space="preserve">EQUIPO ADAPTADO DE INVENTARIO EXISTENTE </t>
    </r>
    <r>
      <rPr>
        <b/>
        <sz val="12"/>
        <color rgb="FFFF0000"/>
        <rFont val="Arial"/>
        <family val="2"/>
      </rPr>
      <t xml:space="preserve">
MOLDE ATTALIA</t>
    </r>
    <r>
      <rPr>
        <sz val="12"/>
        <color rgb="FFFF0000"/>
        <rFont val="Arial"/>
        <family val="2"/>
      </rPr>
      <t xml:space="preserve"> PLANTA ALTA</t>
    </r>
  </si>
  <si>
    <t>CIENTO CINCUENTA Y NUEVE MIL CIENTO SETENTA CON 17/100 DOLARES AMERICANOS</t>
  </si>
  <si>
    <r>
      <t xml:space="preserve">Esta cotizacion incluye: </t>
    </r>
    <r>
      <rPr>
        <b/>
        <sz val="12"/>
        <color rgb="FFFF0000"/>
        <rFont val="Arial"/>
        <family val="2"/>
      </rPr>
      <t xml:space="preserve"> REPOTENCIACION</t>
    </r>
    <r>
      <rPr>
        <sz val="12"/>
        <color theme="1"/>
        <rFont val="Arial"/>
        <family val="2"/>
      </rPr>
      <t xml:space="preserve"> CIMBRA DE ALUMINIO TIPO MECCANO_ PROTOTIPO </t>
    </r>
    <r>
      <rPr>
        <b/>
        <sz val="12"/>
        <color theme="1"/>
        <rFont val="Arial"/>
        <family val="2"/>
      </rPr>
      <t>ATTALIA A SERENA</t>
    </r>
    <r>
      <rPr>
        <sz val="12"/>
        <color theme="1"/>
        <rFont val="Arial"/>
        <family val="2"/>
      </rPr>
      <t xml:space="preserve">_PLANTA BAJA + PLANTA ALTA + ESCALERA + PRETIL + SISTEMA DE ANDAMIAJE </t>
    </r>
    <r>
      <rPr>
        <b/>
        <sz val="12"/>
        <color theme="1"/>
        <rFont val="Arial"/>
        <family val="2"/>
      </rPr>
      <t>(COMPLETO)</t>
    </r>
  </si>
  <si>
    <t>232- 04-25</t>
  </si>
  <si>
    <r>
      <t xml:space="preserve">REPOTENCIACION CIMBRA DE ALUMINIO </t>
    </r>
    <r>
      <rPr>
        <b/>
        <sz val="12"/>
        <color rgb="FFFF0000"/>
        <rFont val="Arial"/>
        <family val="2"/>
      </rPr>
      <t>TIPO MECCANO</t>
    </r>
    <r>
      <rPr>
        <b/>
        <sz val="12"/>
        <rFont val="Arial"/>
        <family val="2"/>
      </rPr>
      <t xml:space="preserve">_ PROTOTIPO </t>
    </r>
    <r>
      <rPr>
        <b/>
        <sz val="12"/>
        <color rgb="FFFF0000"/>
        <rFont val="Arial"/>
        <family val="2"/>
      </rPr>
      <t>CENITH A SERENA</t>
    </r>
    <r>
      <rPr>
        <b/>
        <sz val="12"/>
        <rFont val="Arial"/>
        <family val="2"/>
      </rPr>
      <t>_PLANTA BAJA + PLANTA ALTA + ESCALERA + PRETIL + SISTEMA DE ANDAMIAJE (BASICO)</t>
    </r>
  </si>
  <si>
    <r>
      <t xml:space="preserve">EQUIPO DE SEGURIDAD PARA EL COLADO  (GUARDA CUERPO),  
</t>
    </r>
    <r>
      <rPr>
        <b/>
        <sz val="12"/>
        <color rgb="FFFF0000"/>
        <rFont val="Arial"/>
        <family val="2"/>
      </rPr>
      <t>1 (UN) PERIMETRO DEL MOLDE</t>
    </r>
    <r>
      <rPr>
        <sz val="12"/>
        <rFont val="Arial"/>
        <family val="2"/>
      </rPr>
      <t xml:space="preserve"> INCLUYE: ALINEADORES DE CAP, ACCESORIOS DE SUJECCION   </t>
    </r>
    <r>
      <rPr>
        <b/>
        <sz val="12"/>
        <color rgb="FFFF0000"/>
        <rFont val="Arial"/>
        <family val="2"/>
      </rPr>
      <t xml:space="preserve"> </t>
    </r>
    <r>
      <rPr>
        <b/>
        <sz val="12"/>
        <rFont val="Arial"/>
        <family val="2"/>
      </rPr>
      <t>(CASICO)</t>
    </r>
  </si>
  <si>
    <t>CIENTO CINCUENTA Y NUEVEMIL CIENTO VENTIUNO 
CON 24/100 DOLARES AMERICANOS</t>
  </si>
  <si>
    <r>
      <t xml:space="preserve">Esta cotizacion incluye: </t>
    </r>
    <r>
      <rPr>
        <b/>
        <sz val="12"/>
        <color rgb="FFFF0000"/>
        <rFont val="Arial"/>
        <family val="2"/>
      </rPr>
      <t xml:space="preserve"> REPOTENCIACION</t>
    </r>
    <r>
      <rPr>
        <sz val="12"/>
        <color theme="1"/>
        <rFont val="Arial"/>
        <family val="2"/>
      </rPr>
      <t xml:space="preserve"> CIMBRA DE ALUMINIO TIPO MECCANO_ PROTOTIPO </t>
    </r>
    <r>
      <rPr>
        <b/>
        <sz val="12"/>
        <color theme="1"/>
        <rFont val="Arial"/>
        <family val="2"/>
      </rPr>
      <t>CENITH A SERENA</t>
    </r>
    <r>
      <rPr>
        <sz val="12"/>
        <color theme="1"/>
        <rFont val="Arial"/>
        <family val="2"/>
      </rPr>
      <t xml:space="preserve">_PLANTA BAJA + PLANTA ALTA + ESCALERA + PRETIL + SISTEMA DE ANDAMIAJE </t>
    </r>
    <r>
      <rPr>
        <b/>
        <sz val="12"/>
        <color theme="1"/>
        <rFont val="Arial"/>
        <family val="2"/>
      </rPr>
      <t>(BASICO)</t>
    </r>
  </si>
  <si>
    <t>232- 06-26</t>
  </si>
  <si>
    <r>
      <t xml:space="preserve">REPOTENCIACION CIMBRA DE ALUMINIO </t>
    </r>
    <r>
      <rPr>
        <b/>
        <sz val="12"/>
        <color rgb="FFFF0000"/>
        <rFont val="Arial"/>
        <family val="2"/>
      </rPr>
      <t>TIPO CMR</t>
    </r>
    <r>
      <rPr>
        <b/>
        <sz val="12"/>
        <rFont val="Arial"/>
        <family val="2"/>
      </rPr>
      <t xml:space="preserve">_ PROTOTIPO </t>
    </r>
    <r>
      <rPr>
        <b/>
        <sz val="12"/>
        <color rgb="FFFF0000"/>
        <rFont val="Arial"/>
        <family val="2"/>
      </rPr>
      <t>ATTALIA A SERENA</t>
    </r>
    <r>
      <rPr>
        <b/>
        <sz val="12"/>
        <rFont val="Arial"/>
        <family val="2"/>
      </rPr>
      <t>_PLANTA BAJA + PLANTA ALTA + ESCALERA + PRETIL + SISTEMA DE ANDAMIAJE (BASICO)</t>
    </r>
  </si>
  <si>
    <t>CIENTO CUARENTA Y DOS MIL OCHOCIENTOS VEINTIUNO CON 23/100 DOLARES AMERICANOS</t>
  </si>
  <si>
    <r>
      <t xml:space="preserve">Esta cotizacion incluye: </t>
    </r>
    <r>
      <rPr>
        <b/>
        <sz val="12"/>
        <color rgb="FFFF0000"/>
        <rFont val="Arial"/>
        <family val="2"/>
      </rPr>
      <t xml:space="preserve"> REPOTENCIACION</t>
    </r>
    <r>
      <rPr>
        <sz val="12"/>
        <color theme="1"/>
        <rFont val="Arial"/>
        <family val="2"/>
      </rPr>
      <t xml:space="preserve"> CIMBRA DE ALUMINIO TIPO MECCANO_ PROTOTIPO </t>
    </r>
    <r>
      <rPr>
        <b/>
        <sz val="12"/>
        <color theme="1"/>
        <rFont val="Arial"/>
        <family val="2"/>
      </rPr>
      <t>ATTALIA A SERENA</t>
    </r>
    <r>
      <rPr>
        <sz val="12"/>
        <color theme="1"/>
        <rFont val="Arial"/>
        <family val="2"/>
      </rPr>
      <t xml:space="preserve">_PLANTA BAJA + PLANTA ALTA + ESCALERA + PRETIL + SISTEMA DE ANDAMIAJE </t>
    </r>
    <r>
      <rPr>
        <b/>
        <sz val="12"/>
        <color theme="1"/>
        <rFont val="Arial"/>
        <family val="2"/>
      </rPr>
      <t>(BASICO)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</si>
</sst>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quot;$&quot;* #,##0.00_-;\-&quot;$&quot;* #,##0.00_-;_-&quot;$&quot;* &quot;-&quot;??_-;_-@_-"/>
    <numFmt numFmtId="165" formatCode="_(* #,##0.00_);_(* \(#,##0.00\);_(* &quot;-&quot;??_);_(@_)"/>
    <numFmt numFmtId="166" formatCode="_(&quot;B/.&quot;\ * #,##0.00_);_(&quot;B/.&quot;\ * \(#,##0.00\);_(&quot;B/.&quot;\ * &quot;-&quot;??_);_(@_)"/>
    <numFmt numFmtId="167" formatCode="_-[$$-409]* #,##0.00_ ;_-[$$-409]* \-#,##0.00\ ;_-[$$-409]* &quot;-&quot;??_ ;_-@_ "/>
    <numFmt numFmtId="168" formatCode="[$USD]\ #,##0.00"/>
    <numFmt numFmtId="169" formatCode="[$USD]\ #,##0.00;\-[$USD]\ #,##0.00"/>
    <numFmt numFmtId="170" formatCode="_-[$$-80A]* #,##0.00_-;\-[$$-80A]* #,##0.00_-;_-[$$-80A]* &quot;-&quot;??_-;_-@_-"/>
    <numFmt numFmtId="171" formatCode="[$MXN]\ #,##0.00"/>
  </numFmts>
  <fonts count="22">
    <font>
      <sz val="10"/>
      <name val="Arial"/>
      <family val="2"/>
    </font>
    <font>
      <b/>
      <sz val="10"/>
      <name val="Arial"/>
      <family val="2"/>
    </font>
    <font>
      <b/>
      <sz val="14"/>
      <name val="Arial"/>
      <family val="2"/>
    </font>
    <font>
      <b/>
      <sz val="12"/>
      <name val="Arial"/>
      <family val="2"/>
    </font>
    <font>
      <sz val="12"/>
      <name val="Arial"/>
      <family val="2"/>
    </font>
    <font>
      <sz val="11"/>
      <name val="Arial"/>
      <family val="2"/>
    </font>
    <font>
      <b/>
      <sz val="18"/>
      <name val="Arial"/>
      <family val="2"/>
    </font>
    <font>
      <b/>
      <sz val="23"/>
      <name val="Arial"/>
      <family val="2"/>
    </font>
    <font>
      <b/>
      <sz val="11"/>
      <name val="Arial"/>
      <family val="2"/>
    </font>
    <font>
      <sz val="10"/>
      <name val="Verdana"/>
      <family val="2"/>
    </font>
    <font>
      <b/>
      <sz val="6"/>
      <name val="Arial"/>
      <family val="2"/>
    </font>
    <font>
      <sz val="12"/>
      <color indexed="10"/>
      <name val="Arial"/>
      <family val="2"/>
    </font>
    <font>
      <sz val="10"/>
      <name val="Arial"/>
      <family val="2"/>
    </font>
    <font>
      <b/>
      <sz val="12"/>
      <color theme="1"/>
      <name val="Arial"/>
      <family val="2"/>
    </font>
    <font>
      <b/>
      <sz val="14"/>
      <color rgb="FFFF0000"/>
      <name val="Arial"/>
      <family val="2"/>
    </font>
    <font>
      <b/>
      <sz val="12"/>
      <color rgb="FFFF0000"/>
      <name val="Arial"/>
      <family val="2"/>
    </font>
    <font>
      <sz val="12"/>
      <color rgb="FFFF0000"/>
      <name val="Arial"/>
      <family val="2"/>
    </font>
    <font>
      <b/>
      <sz val="11"/>
      <color rgb="FFFF0000"/>
      <name val="Arial"/>
      <family val="2"/>
    </font>
    <font>
      <b/>
      <sz val="14"/>
      <color rgb="FFDD0806"/>
      <name val="Arial"/>
      <family val="2"/>
    </font>
    <font>
      <sz val="12"/>
      <color theme="1"/>
      <name val="Arial"/>
      <family val="2"/>
    </font>
    <font>
      <b/>
      <sz val="11"/>
      <color theme="1"/>
      <name val="Arial"/>
      <family val="2"/>
    </font>
    <font>
      <u/>
      <sz val="10"/>
      <color theme="10"/>
      <name val="Arial"/>
      <family val="2"/>
    </font>
  </fonts>
  <fills count="11">
    <fill>
      <patternFill patternType="none"/>
    </fill>
    <fill>
      <patternFill patternType="gray125"/>
    </fill>
    <fill>
      <patternFill patternType="solid">
        <fgColor indexed="9"/>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6" tint="0.79998168889431442"/>
        <bgColor rgb="FF000000"/>
      </patternFill>
    </fill>
    <fill>
      <patternFill patternType="solid">
        <fgColor theme="0"/>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6" tint="0.79995117038483843"/>
        <bgColor rgb="FF000000"/>
      </patternFill>
    </fill>
    <fill>
      <patternFill patternType="solid">
        <fgColor theme="6" tint="0.7999511703848384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165" fontId="12" fillId="0" borderId="0" applyFont="0" applyFill="0" applyBorder="0" applyAlignment="0" applyProtection="0"/>
    <xf numFmtId="0" fontId="12" fillId="0" borderId="0"/>
    <xf numFmtId="43" fontId="9" fillId="0" borderId="0" applyFont="0" applyFill="0" applyBorder="0" applyAlignment="0" applyProtection="0"/>
    <xf numFmtId="166" fontId="12" fillId="0" borderId="0" applyFont="0" applyFill="0" applyBorder="0" applyAlignment="0" applyProtection="0"/>
    <xf numFmtId="0" fontId="21" fillId="0" borderId="0" applyNumberFormat="0" applyFill="0" applyBorder="0" applyAlignment="0" applyProtection="0"/>
    <xf numFmtId="164" fontId="12" fillId="0" borderId="0" applyFont="0" applyFill="0" applyBorder="0" applyAlignment="0" applyProtection="0"/>
  </cellStyleXfs>
  <cellXfs count="205">
    <xf numFmtId="0" fontId="0" fillId="0" borderId="0" xfId="0"/>
    <xf numFmtId="167" fontId="3" fillId="4" borderId="1" xfId="4" applyNumberFormat="1" applyFont="1" applyFill="1" applyBorder="1" applyAlignment="1">
      <alignment horizontal="right" vertical="center"/>
    </xf>
    <xf numFmtId="168" fontId="4" fillId="4" borderId="1" xfId="4" applyNumberFormat="1" applyFont="1" applyFill="1" applyBorder="1" applyAlignment="1">
      <alignment horizontal="right" vertical="center"/>
    </xf>
    <xf numFmtId="167" fontId="3" fillId="3" borderId="1" xfId="4" applyNumberFormat="1" applyFont="1" applyFill="1" applyBorder="1" applyAlignment="1">
      <alignment horizontal="right" vertical="center"/>
    </xf>
    <xf numFmtId="168" fontId="4" fillId="3" borderId="1" xfId="4" applyNumberFormat="1" applyFont="1" applyFill="1" applyBorder="1" applyAlignment="1">
      <alignment horizontal="right" vertical="center"/>
    </xf>
    <xf numFmtId="167" fontId="13" fillId="4" borderId="1" xfId="4" applyNumberFormat="1" applyFont="1" applyFill="1" applyBorder="1" applyAlignment="1">
      <alignment horizontal="right" vertical="center"/>
    </xf>
    <xf numFmtId="168" fontId="13" fillId="4" borderId="1" xfId="4" applyNumberFormat="1" applyFont="1" applyFill="1" applyBorder="1" applyAlignment="1">
      <alignment horizontal="right" vertical="center"/>
    </xf>
    <xf numFmtId="0" fontId="0" fillId="0" borderId="0" xfId="0"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1" fillId="0" borderId="0" xfId="0" applyFont="1" applyAlignment="1">
      <alignment vertical="center"/>
    </xf>
    <xf numFmtId="0" fontId="0" fillId="0" borderId="0" xfId="2" applyFont="1" applyAlignment="1">
      <alignment vertical="center"/>
    </xf>
    <xf numFmtId="167" fontId="0" fillId="0" borderId="0" xfId="4" applyNumberFormat="1" applyFont="1" applyAlignment="1">
      <alignment vertical="center"/>
    </xf>
    <xf numFmtId="0" fontId="2" fillId="4" borderId="1" xfId="2" applyFont="1" applyFill="1" applyBorder="1" applyAlignment="1">
      <alignment horizontal="center" vertical="center"/>
    </xf>
    <xf numFmtId="14" fontId="2" fillId="4" borderId="1" xfId="2" applyNumberFormat="1" applyFont="1" applyFill="1" applyBorder="1" applyAlignment="1">
      <alignment horizontal="center" vertical="center"/>
    </xf>
    <xf numFmtId="167" fontId="14" fillId="4" borderId="1" xfId="4" applyNumberFormat="1" applyFont="1" applyFill="1" applyBorder="1" applyAlignment="1">
      <alignment horizontal="center" vertical="center"/>
    </xf>
    <xf numFmtId="167" fontId="3" fillId="3" borderId="1" xfId="4" applyNumberFormat="1" applyFont="1" applyFill="1" applyBorder="1" applyAlignment="1">
      <alignment vertical="center"/>
    </xf>
    <xf numFmtId="0" fontId="8" fillId="5"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2" fontId="5" fillId="6" borderId="1" xfId="0" applyNumberFormat="1" applyFont="1" applyFill="1" applyBorder="1" applyAlignment="1">
      <alignment horizontal="center" vertical="center"/>
    </xf>
    <xf numFmtId="0" fontId="5" fillId="0" borderId="1" xfId="0" applyFont="1" applyBorder="1" applyAlignment="1">
      <alignment horizontal="center" vertical="center"/>
    </xf>
    <xf numFmtId="2" fontId="3" fillId="3" borderId="1" xfId="2" applyNumberFormat="1" applyFont="1" applyFill="1" applyBorder="1" applyAlignment="1">
      <alignment horizontal="center" vertical="center"/>
    </xf>
    <xf numFmtId="0" fontId="3" fillId="3" borderId="1" xfId="2" applyFont="1" applyFill="1" applyBorder="1" applyAlignment="1">
      <alignment horizontal="center" vertical="center"/>
    </xf>
    <xf numFmtId="2" fontId="15" fillId="3" borderId="1" xfId="0" applyNumberFormat="1" applyFont="1" applyFill="1" applyBorder="1" applyAlignment="1">
      <alignment horizontal="center" vertical="center"/>
    </xf>
    <xf numFmtId="0" fontId="15" fillId="3" borderId="1" xfId="0" applyFont="1" applyFill="1" applyBorder="1" applyAlignment="1">
      <alignment horizontal="center" vertical="center"/>
    </xf>
    <xf numFmtId="0" fontId="5" fillId="0" borderId="1" xfId="0" applyFont="1" applyBorder="1" applyAlignment="1">
      <alignment horizontal="center" vertical="center" wrapText="1"/>
    </xf>
    <xf numFmtId="169" fontId="5" fillId="0" borderId="1" xfId="4" applyNumberFormat="1" applyFont="1" applyBorder="1" applyAlignment="1">
      <alignment horizontal="center" vertical="center"/>
    </xf>
    <xf numFmtId="0" fontId="15" fillId="3" borderId="1" xfId="2" applyFont="1" applyFill="1" applyBorder="1" applyAlignment="1">
      <alignment horizontal="center" vertical="center"/>
    </xf>
    <xf numFmtId="165" fontId="15" fillId="3" borderId="1" xfId="1" applyFont="1" applyFill="1" applyBorder="1" applyAlignment="1">
      <alignment horizontal="right" vertical="center"/>
    </xf>
    <xf numFmtId="167" fontId="4" fillId="4" borderId="1" xfId="4" applyNumberFormat="1" applyFont="1" applyFill="1" applyBorder="1" applyAlignment="1">
      <alignment horizontal="right" vertical="center"/>
    </xf>
    <xf numFmtId="0" fontId="17" fillId="4" borderId="1" xfId="2" applyFont="1" applyFill="1" applyBorder="1" applyAlignment="1">
      <alignment horizontal="left" vertical="center" wrapText="1"/>
    </xf>
    <xf numFmtId="0" fontId="17" fillId="0" borderId="1" xfId="2" applyFont="1" applyBorder="1" applyAlignment="1">
      <alignment horizontal="left" vertical="center" wrapText="1"/>
    </xf>
    <xf numFmtId="14" fontId="18" fillId="4" borderId="1" xfId="4" applyNumberFormat="1" applyFont="1" applyFill="1" applyBorder="1" applyAlignment="1">
      <alignment horizontal="center" vertical="center"/>
    </xf>
    <xf numFmtId="169" fontId="5" fillId="0" borderId="1" xfId="0" applyNumberFormat="1" applyFont="1" applyBorder="1" applyAlignment="1">
      <alignment horizontal="right" vertical="center"/>
    </xf>
    <xf numFmtId="168" fontId="15" fillId="3" borderId="1" xfId="4" applyNumberFormat="1" applyFont="1" applyFill="1" applyBorder="1" applyAlignment="1">
      <alignment horizontal="right" vertical="center"/>
    </xf>
    <xf numFmtId="168" fontId="0" fillId="0" borderId="0" xfId="2" applyNumberFormat="1" applyFont="1" applyAlignment="1">
      <alignment vertical="center"/>
    </xf>
    <xf numFmtId="0" fontId="3" fillId="0" borderId="1" xfId="2" applyFont="1" applyBorder="1" applyAlignment="1">
      <alignment vertical="center"/>
    </xf>
    <xf numFmtId="168" fontId="5" fillId="7" borderId="1" xfId="0" applyNumberFormat="1" applyFont="1" applyFill="1" applyBorder="1" applyAlignment="1">
      <alignment horizontal="center" vertical="center"/>
    </xf>
    <xf numFmtId="0" fontId="5" fillId="0" borderId="1" xfId="0" applyFont="1" applyBorder="1" applyAlignment="1">
      <alignment vertical="center" wrapText="1"/>
    </xf>
    <xf numFmtId="168" fontId="5" fillId="0" borderId="1" xfId="4" applyNumberFormat="1" applyFont="1" applyFill="1" applyBorder="1" applyAlignment="1">
      <alignment horizontal="right" vertical="center"/>
    </xf>
    <xf numFmtId="168" fontId="3" fillId="3" borderId="1" xfId="4" applyNumberFormat="1" applyFont="1" applyFill="1" applyBorder="1" applyAlignment="1">
      <alignment horizontal="right" vertical="center"/>
    </xf>
    <xf numFmtId="168" fontId="15" fillId="3" borderId="1" xfId="0" applyNumberFormat="1" applyFont="1" applyFill="1" applyBorder="1" applyAlignment="1">
      <alignment horizontal="right" vertical="center"/>
    </xf>
    <xf numFmtId="170" fontId="0" fillId="0" borderId="0" xfId="2" applyNumberFormat="1" applyFont="1" applyAlignment="1">
      <alignment vertical="center"/>
    </xf>
    <xf numFmtId="0" fontId="0" fillId="0" borderId="1" xfId="0" applyBorder="1" applyAlignment="1">
      <alignment horizontal="center" vertical="center"/>
    </xf>
    <xf numFmtId="9" fontId="5" fillId="0" borderId="0" xfId="0" applyNumberFormat="1" applyFont="1" applyAlignment="1">
      <alignment horizontal="left" vertical="center"/>
    </xf>
    <xf numFmtId="168" fontId="4" fillId="4" borderId="0" xfId="4" applyNumberFormat="1" applyFont="1" applyFill="1" applyBorder="1" applyAlignment="1">
      <alignment horizontal="right" vertical="center"/>
    </xf>
    <xf numFmtId="168" fontId="4" fillId="3" borderId="0" xfId="4" applyNumberFormat="1" applyFont="1" applyFill="1" applyBorder="1" applyAlignment="1">
      <alignment horizontal="right" vertical="center"/>
    </xf>
    <xf numFmtId="0" fontId="2" fillId="4" borderId="6" xfId="2" applyFont="1" applyFill="1" applyBorder="1" applyAlignment="1">
      <alignment horizontal="center" vertical="center"/>
    </xf>
    <xf numFmtId="0" fontId="2" fillId="4" borderId="12" xfId="2" applyFont="1" applyFill="1" applyBorder="1" applyAlignment="1">
      <alignment horizontal="center" vertical="center"/>
    </xf>
    <xf numFmtId="0" fontId="2" fillId="4" borderId="13" xfId="2" applyFont="1" applyFill="1" applyBorder="1" applyAlignment="1">
      <alignment horizontal="center" vertical="center"/>
    </xf>
    <xf numFmtId="168" fontId="20" fillId="4" borderId="0" xfId="4" applyNumberFormat="1" applyFont="1" applyFill="1" applyBorder="1" applyAlignment="1">
      <alignment horizontal="right" vertical="center"/>
    </xf>
    <xf numFmtId="167" fontId="15" fillId="4" borderId="1" xfId="4" applyNumberFormat="1" applyFont="1" applyFill="1" applyBorder="1" applyAlignment="1">
      <alignment horizontal="right" vertical="center"/>
    </xf>
    <xf numFmtId="168" fontId="15" fillId="4" borderId="1" xfId="4" applyNumberFormat="1" applyFont="1" applyFill="1" applyBorder="1" applyAlignment="1">
      <alignment horizontal="right" vertical="center"/>
    </xf>
    <xf numFmtId="0" fontId="0" fillId="0" borderId="1" xfId="2" applyFont="1"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167" fontId="21" fillId="0" borderId="1" xfId="5" applyNumberFormat="1" applyFill="1" applyBorder="1" applyAlignment="1">
      <alignment vertical="center" wrapText="1"/>
    </xf>
    <xf numFmtId="0" fontId="5" fillId="0" borderId="1" xfId="2" applyFont="1" applyBorder="1" applyAlignment="1">
      <alignment horizontal="center" vertical="center" wrapText="1"/>
    </xf>
    <xf numFmtId="169" fontId="5" fillId="0" borderId="1" xfId="2" applyNumberFormat="1" applyFont="1" applyBorder="1" applyAlignment="1">
      <alignment horizontal="right" vertical="center"/>
    </xf>
    <xf numFmtId="0" fontId="3" fillId="0" borderId="2" xfId="2" applyFont="1" applyBorder="1" applyAlignment="1">
      <alignment horizontal="center" vertical="center"/>
    </xf>
    <xf numFmtId="0" fontId="3" fillId="0" borderId="7" xfId="2" applyFont="1" applyBorder="1" applyAlignment="1">
      <alignment horizontal="center" vertical="center"/>
    </xf>
    <xf numFmtId="0" fontId="3" fillId="0" borderId="3" xfId="2" applyFont="1" applyBorder="1" applyAlignment="1">
      <alignment horizontal="center" vertical="center"/>
    </xf>
    <xf numFmtId="0" fontId="16" fillId="0" borderId="1" xfId="0" applyFont="1" applyBorder="1" applyAlignment="1">
      <alignment horizontal="center" vertical="center"/>
    </xf>
    <xf numFmtId="168" fontId="16" fillId="7" borderId="1" xfId="0" applyNumberFormat="1" applyFont="1" applyFill="1" applyBorder="1" applyAlignment="1">
      <alignment horizontal="center" vertical="center"/>
    </xf>
    <xf numFmtId="168" fontId="16" fillId="0" borderId="1" xfId="4" applyNumberFormat="1" applyFont="1" applyFill="1" applyBorder="1" applyAlignment="1">
      <alignment horizontal="right" vertical="center"/>
    </xf>
    <xf numFmtId="2" fontId="0" fillId="0" borderId="0" xfId="0" applyNumberFormat="1" applyAlignment="1">
      <alignment vertical="center"/>
    </xf>
    <xf numFmtId="0" fontId="12" fillId="0" borderId="0" xfId="2" applyAlignment="1">
      <alignment vertical="center"/>
    </xf>
    <xf numFmtId="0" fontId="8" fillId="9" borderId="1" xfId="2" applyFont="1" applyFill="1" applyBorder="1" applyAlignment="1">
      <alignment horizontal="center" vertical="center"/>
    </xf>
    <xf numFmtId="0" fontId="8" fillId="10" borderId="1" xfId="2" applyFont="1" applyFill="1" applyBorder="1" applyAlignment="1">
      <alignment horizontal="center" vertical="center" wrapText="1"/>
    </xf>
    <xf numFmtId="0" fontId="8" fillId="10" borderId="1" xfId="2" applyFont="1" applyFill="1" applyBorder="1" applyAlignment="1">
      <alignment horizontal="center" vertical="center"/>
    </xf>
    <xf numFmtId="0" fontId="12" fillId="0" borderId="1" xfId="2" applyBorder="1" applyAlignment="1">
      <alignment horizontal="center" vertical="center"/>
    </xf>
    <xf numFmtId="169" fontId="12" fillId="0" borderId="1" xfId="4" applyNumberFormat="1" applyFont="1" applyBorder="1" applyAlignment="1">
      <alignment horizontal="center" vertical="center"/>
    </xf>
    <xf numFmtId="169" fontId="12" fillId="0" borderId="1" xfId="2" applyNumberFormat="1" applyBorder="1" applyAlignment="1">
      <alignment horizontal="center" vertical="center"/>
    </xf>
    <xf numFmtId="169" fontId="12" fillId="0" borderId="0" xfId="2" applyNumberFormat="1" applyAlignment="1">
      <alignment vertical="center"/>
    </xf>
    <xf numFmtId="0" fontId="15" fillId="10" borderId="1" xfId="2" applyFont="1" applyFill="1" applyBorder="1" applyAlignment="1">
      <alignment horizontal="center" vertical="center"/>
    </xf>
    <xf numFmtId="165" fontId="15" fillId="10" borderId="1" xfId="1" applyFont="1" applyFill="1" applyBorder="1" applyAlignment="1">
      <alignment horizontal="right" vertical="center"/>
    </xf>
    <xf numFmtId="168" fontId="14" fillId="10" borderId="1" xfId="4" applyNumberFormat="1" applyFont="1" applyFill="1" applyBorder="1" applyAlignment="1">
      <alignment horizontal="right" vertical="center"/>
    </xf>
    <xf numFmtId="169" fontId="0" fillId="0" borderId="0" xfId="0" applyNumberFormat="1" applyAlignment="1">
      <alignment vertical="center"/>
    </xf>
    <xf numFmtId="169" fontId="12" fillId="0" borderId="1" xfId="4" applyNumberFormat="1" applyFont="1" applyFill="1" applyBorder="1" applyAlignment="1">
      <alignment horizontal="center" vertical="center"/>
    </xf>
    <xf numFmtId="2" fontId="5" fillId="0" borderId="0" xfId="0" applyNumberFormat="1" applyFont="1" applyAlignment="1">
      <alignment horizontal="left" vertical="center"/>
    </xf>
    <xf numFmtId="1" fontId="16" fillId="0" borderId="1" xfId="0" applyNumberFormat="1" applyFont="1" applyBorder="1" applyAlignment="1">
      <alignment horizontal="center" vertical="center"/>
    </xf>
    <xf numFmtId="168" fontId="0" fillId="0" borderId="0" xfId="0" applyNumberFormat="1" applyAlignment="1">
      <alignment vertical="center"/>
    </xf>
    <xf numFmtId="168" fontId="5" fillId="0" borderId="0" xfId="0" applyNumberFormat="1" applyFont="1" applyAlignment="1">
      <alignment horizontal="center" vertical="center"/>
    </xf>
    <xf numFmtId="168" fontId="5" fillId="0" borderId="0" xfId="0" applyNumberFormat="1" applyFont="1" applyAlignment="1">
      <alignment horizontal="left" vertical="center"/>
    </xf>
    <xf numFmtId="2" fontId="5" fillId="0" borderId="0" xfId="0" applyNumberFormat="1" applyFont="1" applyAlignment="1">
      <alignment horizontal="center" vertical="center"/>
    </xf>
    <xf numFmtId="2" fontId="1" fillId="0" borderId="0" xfId="0" applyNumberFormat="1" applyFont="1" applyAlignment="1">
      <alignment vertical="center"/>
    </xf>
    <xf numFmtId="164" fontId="0" fillId="0" borderId="0" xfId="6" applyFont="1" applyAlignment="1">
      <alignment vertical="center"/>
    </xf>
    <xf numFmtId="169" fontId="0" fillId="0" borderId="0" xfId="2" applyNumberFormat="1" applyFont="1" applyAlignment="1">
      <alignment vertical="center"/>
    </xf>
    <xf numFmtId="2" fontId="15" fillId="0" borderId="1" xfId="0" applyNumberFormat="1" applyFont="1" applyBorder="1" applyAlignment="1">
      <alignment horizontal="center" vertical="center"/>
    </xf>
    <xf numFmtId="168" fontId="15" fillId="0" borderId="1" xfId="0" applyNumberFormat="1" applyFont="1" applyBorder="1" applyAlignment="1">
      <alignment horizontal="right" vertical="center"/>
    </xf>
    <xf numFmtId="169" fontId="5" fillId="0" borderId="1" xfId="4" applyNumberFormat="1" applyFont="1" applyFill="1" applyBorder="1" applyAlignment="1">
      <alignment horizontal="center" vertical="center"/>
    </xf>
    <xf numFmtId="168" fontId="15" fillId="0" borderId="1" xfId="4" applyNumberFormat="1" applyFont="1" applyFill="1" applyBorder="1" applyAlignment="1">
      <alignment horizontal="right" vertical="center"/>
    </xf>
    <xf numFmtId="168" fontId="14" fillId="0" borderId="1" xfId="4" applyNumberFormat="1" applyFont="1" applyFill="1" applyBorder="1" applyAlignment="1">
      <alignment horizontal="right" vertical="center"/>
    </xf>
    <xf numFmtId="168" fontId="4" fillId="0" borderId="1" xfId="4" applyNumberFormat="1" applyFont="1" applyFill="1" applyBorder="1" applyAlignment="1">
      <alignment horizontal="right" vertical="center"/>
    </xf>
    <xf numFmtId="168" fontId="13" fillId="0" borderId="1" xfId="4" applyNumberFormat="1" applyFont="1" applyFill="1" applyBorder="1" applyAlignment="1">
      <alignment horizontal="right" vertical="center"/>
    </xf>
    <xf numFmtId="168" fontId="3" fillId="0" borderId="1" xfId="4" applyNumberFormat="1" applyFont="1" applyFill="1" applyBorder="1" applyAlignment="1">
      <alignment horizontal="right" vertical="center"/>
    </xf>
    <xf numFmtId="168" fontId="5" fillId="0" borderId="1" xfId="0" applyNumberFormat="1" applyFont="1" applyBorder="1" applyAlignment="1">
      <alignment horizontal="center" vertical="center"/>
    </xf>
    <xf numFmtId="171" fontId="15" fillId="4" borderId="1" xfId="4" applyNumberFormat="1" applyFont="1" applyFill="1" applyBorder="1" applyAlignment="1">
      <alignment horizontal="right" vertical="center"/>
    </xf>
    <xf numFmtId="167" fontId="5" fillId="4" borderId="1" xfId="4" applyNumberFormat="1" applyFont="1" applyFill="1" applyBorder="1" applyAlignment="1">
      <alignment horizontal="center" vertical="center" wrapText="1"/>
    </xf>
    <xf numFmtId="0" fontId="19" fillId="0" borderId="1" xfId="2" applyFont="1" applyBorder="1" applyAlignment="1">
      <alignment horizontal="left" vertical="center" wrapText="1"/>
    </xf>
    <xf numFmtId="0" fontId="3" fillId="0" borderId="1" xfId="2" applyFont="1" applyBorder="1" applyAlignment="1">
      <alignment horizontal="center" vertical="center" wrapText="1"/>
    </xf>
    <xf numFmtId="0" fontId="2" fillId="0" borderId="2" xfId="2" applyFont="1" applyBorder="1" applyAlignment="1">
      <alignment horizontal="center" vertical="center"/>
    </xf>
    <xf numFmtId="0" fontId="2" fillId="0" borderId="7" xfId="2" applyFont="1" applyBorder="1" applyAlignment="1">
      <alignment horizontal="center" vertical="center"/>
    </xf>
    <xf numFmtId="0" fontId="2" fillId="0" borderId="3" xfId="2" applyFont="1" applyBorder="1" applyAlignment="1">
      <alignment horizontal="center" vertical="center"/>
    </xf>
    <xf numFmtId="0" fontId="1" fillId="0" borderId="2" xfId="2" applyFont="1" applyBorder="1" applyAlignment="1">
      <alignment horizontal="center" vertical="center"/>
    </xf>
    <xf numFmtId="0" fontId="1" fillId="0" borderId="7" xfId="2" applyFont="1" applyBorder="1" applyAlignment="1">
      <alignment horizontal="center" vertical="center"/>
    </xf>
    <xf numFmtId="0" fontId="1" fillId="0" borderId="3" xfId="2" applyFont="1" applyBorder="1" applyAlignment="1">
      <alignment horizontal="center" vertical="center"/>
    </xf>
    <xf numFmtId="0" fontId="0" fillId="0" borderId="1" xfId="2" applyFont="1" applyBorder="1" applyAlignment="1">
      <alignment horizontal="center" vertical="center"/>
    </xf>
    <xf numFmtId="0" fontId="0" fillId="0" borderId="8" xfId="2" applyFont="1" applyBorder="1" applyAlignment="1">
      <alignment horizontal="center" vertical="center"/>
    </xf>
    <xf numFmtId="0" fontId="3" fillId="3" borderId="1" xfId="2" applyFont="1" applyFill="1" applyBorder="1" applyAlignment="1">
      <alignment horizontal="center" vertical="center" wrapText="1"/>
    </xf>
    <xf numFmtId="0" fontId="19" fillId="0" borderId="1" xfId="2" applyFont="1" applyBorder="1" applyAlignment="1">
      <alignment horizontal="justify" vertical="center" wrapText="1"/>
    </xf>
    <xf numFmtId="0" fontId="19" fillId="0" borderId="2" xfId="2" applyFont="1" applyBorder="1" applyAlignment="1">
      <alignment horizontal="left" vertical="center" wrapText="1"/>
    </xf>
    <xf numFmtId="0" fontId="19" fillId="0" borderId="7" xfId="2" applyFont="1" applyBorder="1" applyAlignment="1">
      <alignment horizontal="left" vertical="center" wrapText="1"/>
    </xf>
    <xf numFmtId="0" fontId="19" fillId="0" borderId="3" xfId="2" applyFont="1" applyBorder="1" applyAlignment="1">
      <alignment horizontal="left" vertical="center" wrapText="1"/>
    </xf>
    <xf numFmtId="0" fontId="3" fillId="3" borderId="1" xfId="2" applyFont="1" applyFill="1" applyBorder="1" applyAlignment="1">
      <alignment horizontal="left" vertical="center"/>
    </xf>
    <xf numFmtId="0" fontId="5" fillId="0" borderId="1" xfId="2" applyFont="1" applyBorder="1" applyAlignment="1">
      <alignment horizontal="left" vertical="center" wrapText="1"/>
    </xf>
    <xf numFmtId="0" fontId="3" fillId="3" borderId="1" xfId="2" applyFont="1" applyFill="1" applyBorder="1" applyAlignment="1">
      <alignment horizontal="center" vertical="center"/>
    </xf>
    <xf numFmtId="0" fontId="3" fillId="4" borderId="1" xfId="2" applyFont="1" applyFill="1" applyBorder="1" applyAlignment="1">
      <alignment vertical="center"/>
    </xf>
    <xf numFmtId="0" fontId="3" fillId="0" borderId="1" xfId="2" applyFont="1" applyBorder="1" applyAlignment="1">
      <alignment horizontal="left" vertical="center" wrapText="1"/>
    </xf>
    <xf numFmtId="167" fontId="0" fillId="0" borderId="1" xfId="4" applyNumberFormat="1" applyFont="1" applyBorder="1" applyAlignment="1">
      <alignment horizontal="center" vertical="center"/>
    </xf>
    <xf numFmtId="167" fontId="12" fillId="3" borderId="1" xfId="4" applyNumberFormat="1" applyFont="1" applyFill="1" applyBorder="1" applyAlignment="1" applyProtection="1">
      <alignment horizontal="center" vertical="center"/>
    </xf>
    <xf numFmtId="0" fontId="3" fillId="3" borderId="1" xfId="2" applyFont="1" applyFill="1" applyBorder="1" applyAlignment="1">
      <alignment vertical="center"/>
    </xf>
    <xf numFmtId="167" fontId="0" fillId="0" borderId="1" xfId="4" applyNumberFormat="1" applyFont="1" applyFill="1" applyBorder="1" applyAlignment="1" applyProtection="1">
      <alignment horizontal="center" vertical="center"/>
    </xf>
    <xf numFmtId="0" fontId="3" fillId="4" borderId="1" xfId="2" applyFont="1" applyFill="1" applyBorder="1" applyAlignment="1">
      <alignment horizontal="left" vertical="center"/>
    </xf>
    <xf numFmtId="170" fontId="13" fillId="4" borderId="1" xfId="4" applyNumberFormat="1" applyFont="1" applyFill="1" applyBorder="1" applyAlignment="1">
      <alignment horizontal="left" vertical="center" wrapText="1"/>
    </xf>
    <xf numFmtId="170" fontId="13" fillId="4" borderId="1" xfId="4" applyNumberFormat="1" applyFont="1" applyFill="1" applyBorder="1" applyAlignment="1">
      <alignment horizontal="center" vertical="center" wrapText="1"/>
    </xf>
    <xf numFmtId="0" fontId="2" fillId="4" borderId="4" xfId="2" applyFont="1" applyFill="1" applyBorder="1" applyAlignment="1">
      <alignment horizontal="center" vertical="center"/>
    </xf>
    <xf numFmtId="0" fontId="2" fillId="4" borderId="10" xfId="2" applyFont="1" applyFill="1" applyBorder="1" applyAlignment="1">
      <alignment horizontal="center" vertical="center"/>
    </xf>
    <xf numFmtId="0" fontId="2" fillId="4" borderId="5" xfId="2" applyFont="1" applyFill="1" applyBorder="1" applyAlignment="1">
      <alignment horizontal="center" vertical="center"/>
    </xf>
    <xf numFmtId="0" fontId="2" fillId="4" borderId="11" xfId="2" applyFont="1" applyFill="1" applyBorder="1" applyAlignment="1">
      <alignment horizontal="center" vertical="center"/>
    </xf>
    <xf numFmtId="0" fontId="2" fillId="4" borderId="6" xfId="2" applyFont="1" applyFill="1" applyBorder="1" applyAlignment="1">
      <alignment horizontal="center" vertical="center"/>
    </xf>
    <xf numFmtId="0" fontId="2" fillId="4" borderId="13" xfId="2" applyFont="1" applyFill="1" applyBorder="1" applyAlignment="1">
      <alignment horizontal="center" vertical="center"/>
    </xf>
    <xf numFmtId="0" fontId="2" fillId="0" borderId="4" xfId="2" applyFont="1" applyBorder="1" applyAlignment="1">
      <alignment horizontal="center" vertical="center" wrapText="1"/>
    </xf>
    <xf numFmtId="0" fontId="2" fillId="0" borderId="9" xfId="2" applyFont="1" applyBorder="1" applyAlignment="1">
      <alignment horizontal="center" vertical="center" wrapText="1"/>
    </xf>
    <xf numFmtId="0" fontId="2" fillId="0" borderId="10" xfId="2" applyFont="1" applyBorder="1" applyAlignment="1">
      <alignment horizontal="center" vertical="center" wrapText="1"/>
    </xf>
    <xf numFmtId="0" fontId="2" fillId="0" borderId="5" xfId="2" applyFont="1" applyBorder="1" applyAlignment="1">
      <alignment horizontal="center" vertical="center" wrapText="1"/>
    </xf>
    <xf numFmtId="0" fontId="2" fillId="0" borderId="0" xfId="2" applyFont="1" applyAlignment="1">
      <alignment horizontal="center" vertical="center" wrapText="1"/>
    </xf>
    <xf numFmtId="0" fontId="2" fillId="0" borderId="11" xfId="2" applyFont="1" applyBorder="1" applyAlignment="1">
      <alignment horizontal="center" vertical="center" wrapText="1"/>
    </xf>
    <xf numFmtId="0" fontId="2" fillId="0" borderId="6" xfId="2" applyFont="1" applyBorder="1" applyAlignment="1">
      <alignment horizontal="center" vertical="center" wrapText="1"/>
    </xf>
    <xf numFmtId="0" fontId="2" fillId="0" borderId="12" xfId="2" applyFont="1" applyBorder="1" applyAlignment="1">
      <alignment horizontal="center" vertical="center" wrapText="1"/>
    </xf>
    <xf numFmtId="0" fontId="2" fillId="0" borderId="13" xfId="2" applyFont="1" applyBorder="1" applyAlignment="1">
      <alignment horizontal="center" vertical="center" wrapText="1"/>
    </xf>
    <xf numFmtId="0" fontId="2" fillId="4" borderId="1" xfId="2" applyFont="1" applyFill="1" applyBorder="1" applyAlignment="1">
      <alignment horizontal="center" vertical="center"/>
    </xf>
    <xf numFmtId="0" fontId="2" fillId="0" borderId="1" xfId="2" applyFont="1" applyBorder="1" applyAlignment="1">
      <alignment horizontal="center" vertical="center"/>
    </xf>
    <xf numFmtId="0" fontId="5" fillId="0" borderId="2" xfId="2" applyFont="1" applyBorder="1" applyAlignment="1">
      <alignment horizontal="left" vertical="center" wrapText="1"/>
    </xf>
    <xf numFmtId="0" fontId="5" fillId="0" borderId="7" xfId="2" applyFont="1" applyBorder="1" applyAlignment="1">
      <alignment horizontal="left" vertical="center" wrapText="1"/>
    </xf>
    <xf numFmtId="0" fontId="5" fillId="0" borderId="3" xfId="2" applyFont="1" applyBorder="1" applyAlignment="1">
      <alignment horizontal="left" vertical="center" wrapText="1"/>
    </xf>
    <xf numFmtId="0" fontId="16" fillId="10" borderId="1" xfId="2" applyFont="1" applyFill="1" applyBorder="1" applyAlignment="1">
      <alignment horizontal="center" vertical="center"/>
    </xf>
    <xf numFmtId="0" fontId="12" fillId="0" borderId="2" xfId="2" applyBorder="1" applyAlignment="1">
      <alignment horizontal="center" vertical="center"/>
    </xf>
    <xf numFmtId="0" fontId="12" fillId="0" borderId="7" xfId="2" applyBorder="1" applyAlignment="1">
      <alignment horizontal="center" vertical="center"/>
    </xf>
    <xf numFmtId="0" fontId="12" fillId="0" borderId="3" xfId="2" applyBorder="1" applyAlignment="1">
      <alignment horizontal="center" vertical="center"/>
    </xf>
    <xf numFmtId="0" fontId="3" fillId="8" borderId="1" xfId="0" applyFont="1" applyFill="1" applyBorder="1" applyAlignment="1">
      <alignment horizontal="center" vertical="center"/>
    </xf>
    <xf numFmtId="0" fontId="3" fillId="0" borderId="4"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6"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2" fillId="4" borderId="9" xfId="2" applyFont="1" applyFill="1" applyBorder="1" applyAlignment="1">
      <alignment horizontal="center" vertical="center"/>
    </xf>
    <xf numFmtId="0" fontId="2" fillId="4" borderId="0" xfId="2" applyFont="1" applyFill="1" applyAlignment="1">
      <alignment horizontal="center" vertical="center"/>
    </xf>
    <xf numFmtId="0" fontId="2" fillId="4" borderId="12" xfId="2" applyFont="1" applyFill="1" applyBorder="1" applyAlignment="1">
      <alignment horizontal="center" vertical="center"/>
    </xf>
    <xf numFmtId="0" fontId="16" fillId="3" borderId="1" xfId="0" applyFont="1" applyFill="1" applyBorder="1" applyAlignment="1">
      <alignment horizontal="center" vertical="center"/>
    </xf>
    <xf numFmtId="0" fontId="15" fillId="0" borderId="2" xfId="0" applyFont="1" applyBorder="1" applyAlignment="1">
      <alignment horizontal="center" vertical="center"/>
    </xf>
    <xf numFmtId="0" fontId="15" fillId="0" borderId="7" xfId="0" applyFont="1" applyBorder="1" applyAlignment="1">
      <alignment horizontal="center" vertical="center"/>
    </xf>
    <xf numFmtId="0" fontId="15" fillId="0" borderId="3" xfId="0" applyFont="1" applyBorder="1" applyAlignment="1">
      <alignment horizontal="center" vertical="center"/>
    </xf>
    <xf numFmtId="0" fontId="8" fillId="9" borderId="1" xfId="2" applyFont="1" applyFill="1" applyBorder="1" applyAlignment="1">
      <alignment horizontal="center" vertical="center"/>
    </xf>
    <xf numFmtId="0" fontId="5"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xf>
    <xf numFmtId="0" fontId="5" fillId="6" borderId="2" xfId="0" applyFont="1" applyFill="1" applyBorder="1" applyAlignment="1">
      <alignment horizontal="left" vertical="center" wrapText="1"/>
    </xf>
    <xf numFmtId="0" fontId="5" fillId="6" borderId="7" xfId="0" applyFont="1" applyFill="1" applyBorder="1" applyAlignment="1">
      <alignment horizontal="left" vertical="center" wrapText="1"/>
    </xf>
    <xf numFmtId="0" fontId="5" fillId="6" borderId="3" xfId="0" applyFont="1" applyFill="1" applyBorder="1" applyAlignment="1">
      <alignment horizontal="left" vertical="center" wrapText="1"/>
    </xf>
    <xf numFmtId="0" fontId="15" fillId="3" borderId="1" xfId="0" applyFont="1" applyFill="1"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2"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0" fillId="6" borderId="2" xfId="0" applyFill="1" applyBorder="1" applyAlignment="1">
      <alignment horizontal="left" vertical="center" wrapText="1"/>
    </xf>
    <xf numFmtId="0" fontId="0" fillId="6" borderId="7" xfId="0" applyFill="1" applyBorder="1" applyAlignment="1">
      <alignment horizontal="left" vertical="center" wrapText="1"/>
    </xf>
    <xf numFmtId="0" fontId="0" fillId="6" borderId="3" xfId="0" applyFill="1" applyBorder="1" applyAlignment="1">
      <alignment horizontal="left" vertical="center" wrapText="1"/>
    </xf>
    <xf numFmtId="165" fontId="3" fillId="3" borderId="1" xfId="1" applyFont="1" applyFill="1" applyBorder="1" applyAlignment="1">
      <alignment horizontal="center" vertical="center"/>
    </xf>
    <xf numFmtId="0" fontId="3" fillId="0" borderId="1" xfId="2" applyFont="1" applyBorder="1" applyAlignment="1">
      <alignment horizontal="center" vertical="center"/>
    </xf>
    <xf numFmtId="0" fontId="0" fillId="6" borderId="1" xfId="0" applyFill="1" applyBorder="1" applyAlignment="1">
      <alignment horizontal="left" vertical="center" wrapText="1"/>
    </xf>
    <xf numFmtId="0" fontId="16" fillId="0" borderId="2"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3" xfId="0" applyFont="1" applyBorder="1" applyAlignment="1">
      <alignment horizontal="center" vertical="center" wrapText="1"/>
    </xf>
    <xf numFmtId="0" fontId="8" fillId="0" borderId="1" xfId="0" applyFont="1" applyBorder="1" applyAlignment="1">
      <alignment horizontal="left" vertical="center" wrapText="1"/>
    </xf>
    <xf numFmtId="0" fontId="5" fillId="0" borderId="1" xfId="0" applyFont="1" applyBorder="1" applyAlignment="1">
      <alignment horizontal="left" vertical="center" wrapText="1"/>
    </xf>
    <xf numFmtId="0" fontId="3" fillId="0" borderId="2" xfId="2" applyFont="1" applyBorder="1" applyAlignment="1">
      <alignment horizontal="center" vertical="center"/>
    </xf>
    <xf numFmtId="0" fontId="3" fillId="0" borderId="7" xfId="2" applyFont="1" applyBorder="1" applyAlignment="1">
      <alignment horizontal="center" vertical="center"/>
    </xf>
    <xf numFmtId="0" fontId="3" fillId="0" borderId="3" xfId="2" applyFont="1" applyBorder="1" applyAlignment="1">
      <alignment horizontal="center" vertical="center"/>
    </xf>
    <xf numFmtId="0" fontId="0" fillId="0" borderId="1" xfId="0" applyBorder="1" applyAlignment="1">
      <alignment horizontal="left" vertical="center" wrapText="1"/>
    </xf>
    <xf numFmtId="165" fontId="3" fillId="0" borderId="1" xfId="1" applyFont="1" applyFill="1" applyBorder="1" applyAlignment="1">
      <alignment horizontal="center" vertical="center"/>
    </xf>
    <xf numFmtId="165" fontId="3" fillId="0" borderId="1" xfId="1" applyFont="1" applyFill="1" applyBorder="1" applyAlignment="1" applyProtection="1">
      <alignment horizontal="center" vertical="center"/>
    </xf>
    <xf numFmtId="0" fontId="3" fillId="0" borderId="1" xfId="2" applyFont="1" applyBorder="1" applyAlignment="1">
      <alignment horizontal="left" vertical="center"/>
    </xf>
    <xf numFmtId="0" fontId="3" fillId="0" borderId="2" xfId="2" applyFont="1" applyBorder="1" applyAlignment="1">
      <alignment horizontal="left" vertical="center" wrapText="1"/>
    </xf>
    <xf numFmtId="0" fontId="3" fillId="0" borderId="7" xfId="2" applyFont="1" applyBorder="1" applyAlignment="1">
      <alignment horizontal="left" vertical="center" wrapText="1"/>
    </xf>
    <xf numFmtId="0" fontId="3" fillId="0" borderId="3" xfId="2" applyFont="1" applyBorder="1" applyAlignment="1">
      <alignment horizontal="left" vertical="center" wrapText="1"/>
    </xf>
    <xf numFmtId="0" fontId="6" fillId="0" borderId="1" xfId="2" applyFont="1" applyBorder="1" applyAlignment="1">
      <alignment horizontal="center" vertical="center" wrapText="1"/>
    </xf>
    <xf numFmtId="0" fontId="6" fillId="0" borderId="1" xfId="2" applyFont="1" applyBorder="1" applyAlignment="1">
      <alignment horizontal="center" vertical="center"/>
    </xf>
    <xf numFmtId="0" fontId="7" fillId="2" borderId="1" xfId="2" applyFont="1" applyFill="1" applyBorder="1" applyAlignment="1">
      <alignment horizontal="center" vertical="center"/>
    </xf>
    <xf numFmtId="0" fontId="2" fillId="0" borderId="1" xfId="2" applyFont="1" applyBorder="1" applyAlignment="1">
      <alignment horizontal="center" vertical="center" wrapText="1"/>
    </xf>
  </cellXfs>
  <cellStyles count="7">
    <cellStyle name="Hipervínculo" xfId="5" builtinId="8"/>
    <cellStyle name="Millares" xfId="1" builtinId="3"/>
    <cellStyle name="Millares 2" xfId="3" xr:uid="{00000000-0005-0000-0000-000001000000}"/>
    <cellStyle name="Moneda" xfId="6" builtinId="4"/>
    <cellStyle name="Moneda 2" xfId="4" xr:uid="{00000000-0005-0000-0000-000002000000}"/>
    <cellStyle name="Normal" xfId="0" builtinId="0"/>
    <cellStyle name="Normal 3" xfId="2" xr:uid="{00000000-0005-0000-0000-000004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8.png"/><Relationship Id="rId7" Type="http://schemas.openxmlformats.org/officeDocument/2006/relationships/image" Target="../media/image3.png"/><Relationship Id="rId12" Type="http://schemas.openxmlformats.org/officeDocument/2006/relationships/image" Target="../media/image14.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2.jpeg"/><Relationship Id="rId11" Type="http://schemas.openxmlformats.org/officeDocument/2006/relationships/image" Target="../media/image13.png"/><Relationship Id="rId5" Type="http://schemas.openxmlformats.org/officeDocument/2006/relationships/image" Target="../media/image1.png"/><Relationship Id="rId15" Type="http://schemas.openxmlformats.org/officeDocument/2006/relationships/image" Target="../media/image16.png"/><Relationship Id="rId10" Type="http://schemas.openxmlformats.org/officeDocument/2006/relationships/image" Target="../media/image12.png"/><Relationship Id="rId4" Type="http://schemas.openxmlformats.org/officeDocument/2006/relationships/image" Target="../media/image9.png"/><Relationship Id="rId9" Type="http://schemas.openxmlformats.org/officeDocument/2006/relationships/image" Target="../media/image11.png"/><Relationship Id="rId14" Type="http://schemas.openxmlformats.org/officeDocument/2006/relationships/image" Target="../media/image4.jpe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image" Target="../media/image4.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jpe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4.jpeg"/><Relationship Id="rId5" Type="http://schemas.openxmlformats.org/officeDocument/2006/relationships/image" Target="../media/image11.png"/><Relationship Id="rId4" Type="http://schemas.openxmlformats.org/officeDocument/2006/relationships/image" Target="../media/image10.png"/></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17.png"/><Relationship Id="rId7" Type="http://schemas.openxmlformats.org/officeDocument/2006/relationships/image" Target="../media/image4.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17.png"/><Relationship Id="rId7" Type="http://schemas.openxmlformats.org/officeDocument/2006/relationships/image" Target="../media/image4.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71438</xdr:colOff>
      <xdr:row>0</xdr:row>
      <xdr:rowOff>71439</xdr:rowOff>
    </xdr:from>
    <xdr:to>
      <xdr:col>1</xdr:col>
      <xdr:colOff>952500</xdr:colOff>
      <xdr:row>0</xdr:row>
      <xdr:rowOff>1238601</xdr:rowOff>
    </xdr:to>
    <xdr:pic>
      <xdr:nvPicPr>
        <xdr:cNvPr id="2" name="Imagen 1" descr="logo-01.jpg">
          <a:extLst>
            <a:ext uri="{FF2B5EF4-FFF2-40B4-BE49-F238E27FC236}">
              <a16:creationId xmlns:a16="http://schemas.microsoft.com/office/drawing/2014/main" id="{52DB9995-F060-4F3F-B585-C79662228D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862" r="5809"/>
        <a:stretch>
          <a:fillRect/>
        </a:stretch>
      </xdr:blipFill>
      <xdr:spPr bwMode="auto">
        <a:xfrm>
          <a:off x="68263" y="68264"/>
          <a:ext cx="2017712" cy="11703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28575</xdr:colOff>
      <xdr:row>94</xdr:row>
      <xdr:rowOff>38100</xdr:rowOff>
    </xdr:from>
    <xdr:to>
      <xdr:col>7</xdr:col>
      <xdr:colOff>1276350</xdr:colOff>
      <xdr:row>94</xdr:row>
      <xdr:rowOff>825500</xdr:rowOff>
    </xdr:to>
    <xdr:pic>
      <xdr:nvPicPr>
        <xdr:cNvPr id="3" name="Imagen 2" descr="Imagen de WhatsApp 2023-03-09 a las 17.44.48">
          <a:extLst>
            <a:ext uri="{FF2B5EF4-FFF2-40B4-BE49-F238E27FC236}">
              <a16:creationId xmlns:a16="http://schemas.microsoft.com/office/drawing/2014/main" id="{2BE429CF-7A63-4A41-86AF-E607272220A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12200" y="32851725"/>
          <a:ext cx="1250950"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148166</xdr:colOff>
      <xdr:row>95</xdr:row>
      <xdr:rowOff>23283</xdr:rowOff>
    </xdr:from>
    <xdr:to>
      <xdr:col>11</xdr:col>
      <xdr:colOff>719666</xdr:colOff>
      <xdr:row>95</xdr:row>
      <xdr:rowOff>626533</xdr:rowOff>
    </xdr:to>
    <xdr:pic>
      <xdr:nvPicPr>
        <xdr:cNvPr id="4" name="Imagen 10">
          <a:extLst>
            <a:ext uri="{FF2B5EF4-FFF2-40B4-BE49-F238E27FC236}">
              <a16:creationId xmlns:a16="http://schemas.microsoft.com/office/drawing/2014/main" id="{4995514E-09CB-4453-BA3C-90CBE777A6E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9996" t="46437" r="77777" b="29472"/>
        <a:stretch>
          <a:fillRect/>
        </a:stretch>
      </xdr:blipFill>
      <xdr:spPr bwMode="auto">
        <a:xfrm>
          <a:off x="10277475" y="33687808"/>
          <a:ext cx="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42334</xdr:colOff>
      <xdr:row>0</xdr:row>
      <xdr:rowOff>52917</xdr:rowOff>
    </xdr:from>
    <xdr:to>
      <xdr:col>7</xdr:col>
      <xdr:colOff>401107</xdr:colOff>
      <xdr:row>0</xdr:row>
      <xdr:rowOff>1249893</xdr:rowOff>
    </xdr:to>
    <xdr:pic>
      <xdr:nvPicPr>
        <xdr:cNvPr id="5" name="Imagen 4" descr="Fincamex Hogares Fuertes | LinkedIn">
          <a:extLst>
            <a:ext uri="{FF2B5EF4-FFF2-40B4-BE49-F238E27FC236}">
              <a16:creationId xmlns:a16="http://schemas.microsoft.com/office/drawing/2014/main" id="{B2757738-BC88-4780-AA63-72C0E95DD65C}"/>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3263" b="15949"/>
        <a:stretch>
          <a:fillRect/>
        </a:stretch>
      </xdr:blipFill>
      <xdr:spPr bwMode="auto">
        <a:xfrm>
          <a:off x="7475009" y="49742"/>
          <a:ext cx="1718732" cy="12001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105834</xdr:colOff>
      <xdr:row>69</xdr:row>
      <xdr:rowOff>116416</xdr:rowOff>
    </xdr:from>
    <xdr:to>
      <xdr:col>7</xdr:col>
      <xdr:colOff>1199092</xdr:colOff>
      <xdr:row>70</xdr:row>
      <xdr:rowOff>2620432</xdr:rowOff>
    </xdr:to>
    <xdr:pic>
      <xdr:nvPicPr>
        <xdr:cNvPr id="6" name="Imagen 5">
          <a:extLst>
            <a:ext uri="{FF2B5EF4-FFF2-40B4-BE49-F238E27FC236}">
              <a16:creationId xmlns:a16="http://schemas.microsoft.com/office/drawing/2014/main" id="{3955D326-F43C-4D43-9ECB-DE784FABDDE4}"/>
            </a:ext>
          </a:extLst>
        </xdr:cNvPr>
        <xdr:cNvPicPr>
          <a:picLocks noChangeAspect="1"/>
        </xdr:cNvPicPr>
      </xdr:nvPicPr>
      <xdr:blipFill>
        <a:blip xmlns:r="http://schemas.openxmlformats.org/officeDocument/2006/relationships" r:embed="rId5"/>
        <a:stretch>
          <a:fillRect/>
        </a:stretch>
      </xdr:blipFill>
      <xdr:spPr>
        <a:xfrm>
          <a:off x="102659" y="20080816"/>
          <a:ext cx="9822392" cy="63806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1898154</xdr:colOff>
      <xdr:row>52</xdr:row>
      <xdr:rowOff>3436250</xdr:rowOff>
    </xdr:from>
    <xdr:to>
      <xdr:col>7</xdr:col>
      <xdr:colOff>151904</xdr:colOff>
      <xdr:row>53</xdr:row>
      <xdr:rowOff>2477543</xdr:rowOff>
    </xdr:to>
    <xdr:pic>
      <xdr:nvPicPr>
        <xdr:cNvPr id="30" name="Imagen 29">
          <a:extLst>
            <a:ext uri="{FF2B5EF4-FFF2-40B4-BE49-F238E27FC236}">
              <a16:creationId xmlns:a16="http://schemas.microsoft.com/office/drawing/2014/main" id="{3893F9DA-3619-4784-B10A-96E3E37F0A86}"/>
            </a:ext>
          </a:extLst>
        </xdr:cNvPr>
        <xdr:cNvPicPr>
          <a:picLocks noChangeAspect="1"/>
        </xdr:cNvPicPr>
      </xdr:nvPicPr>
      <xdr:blipFill>
        <a:blip xmlns:r="http://schemas.openxmlformats.org/officeDocument/2006/relationships" r:embed="rId1"/>
        <a:stretch>
          <a:fillRect/>
        </a:stretch>
      </xdr:blipFill>
      <xdr:spPr>
        <a:xfrm>
          <a:off x="4072095" y="18732279"/>
          <a:ext cx="3184338" cy="2907323"/>
        </a:xfrm>
        <a:prstGeom prst="rect">
          <a:avLst/>
        </a:prstGeom>
      </xdr:spPr>
    </xdr:pic>
    <xdr:clientData/>
  </xdr:twoCellAnchor>
  <xdr:twoCellAnchor editAs="oneCell">
    <xdr:from>
      <xdr:col>1</xdr:col>
      <xdr:colOff>179917</xdr:colOff>
      <xdr:row>52</xdr:row>
      <xdr:rowOff>3492499</xdr:rowOff>
    </xdr:from>
    <xdr:to>
      <xdr:col>3</xdr:col>
      <xdr:colOff>1381474</xdr:colOff>
      <xdr:row>53</xdr:row>
      <xdr:rowOff>2629500</xdr:rowOff>
    </xdr:to>
    <xdr:pic>
      <xdr:nvPicPr>
        <xdr:cNvPr id="29" name="Imagen 28">
          <a:extLst>
            <a:ext uri="{FF2B5EF4-FFF2-40B4-BE49-F238E27FC236}">
              <a16:creationId xmlns:a16="http://schemas.microsoft.com/office/drawing/2014/main" id="{672E9D64-E7FF-437D-B2BE-85729B8AF4F3}"/>
            </a:ext>
          </a:extLst>
        </xdr:cNvPr>
        <xdr:cNvPicPr>
          <a:picLocks noChangeAspect="1"/>
        </xdr:cNvPicPr>
      </xdr:nvPicPr>
      <xdr:blipFill>
        <a:blip xmlns:r="http://schemas.openxmlformats.org/officeDocument/2006/relationships" r:embed="rId2"/>
        <a:stretch>
          <a:fillRect/>
        </a:stretch>
      </xdr:blipFill>
      <xdr:spPr>
        <a:xfrm>
          <a:off x="179917" y="18817166"/>
          <a:ext cx="3381724" cy="2999917"/>
        </a:xfrm>
        <a:prstGeom prst="rect">
          <a:avLst/>
        </a:prstGeom>
      </xdr:spPr>
    </xdr:pic>
    <xdr:clientData/>
  </xdr:twoCellAnchor>
  <xdr:twoCellAnchor editAs="oneCell">
    <xdr:from>
      <xdr:col>4</xdr:col>
      <xdr:colOff>760941</xdr:colOff>
      <xdr:row>52</xdr:row>
      <xdr:rowOff>63130</xdr:rowOff>
    </xdr:from>
    <xdr:to>
      <xdr:col>8</xdr:col>
      <xdr:colOff>539750</xdr:colOff>
      <xdr:row>52</xdr:row>
      <xdr:rowOff>3352382</xdr:rowOff>
    </xdr:to>
    <xdr:pic>
      <xdr:nvPicPr>
        <xdr:cNvPr id="22" name="Imagen 21">
          <a:extLst>
            <a:ext uri="{FF2B5EF4-FFF2-40B4-BE49-F238E27FC236}">
              <a16:creationId xmlns:a16="http://schemas.microsoft.com/office/drawing/2014/main" id="{176DF219-BC4F-44C7-9B98-5642F6489862}"/>
            </a:ext>
          </a:extLst>
        </xdr:cNvPr>
        <xdr:cNvPicPr>
          <a:picLocks noChangeAspect="1"/>
        </xdr:cNvPicPr>
      </xdr:nvPicPr>
      <xdr:blipFill>
        <a:blip xmlns:r="http://schemas.openxmlformats.org/officeDocument/2006/relationships" r:embed="rId3"/>
        <a:stretch>
          <a:fillRect/>
        </a:stretch>
      </xdr:blipFill>
      <xdr:spPr>
        <a:xfrm>
          <a:off x="5047191" y="15387797"/>
          <a:ext cx="3811059" cy="3289252"/>
        </a:xfrm>
        <a:prstGeom prst="rect">
          <a:avLst/>
        </a:prstGeom>
      </xdr:spPr>
    </xdr:pic>
    <xdr:clientData/>
  </xdr:twoCellAnchor>
  <xdr:twoCellAnchor editAs="oneCell">
    <xdr:from>
      <xdr:col>24</xdr:col>
      <xdr:colOff>559593</xdr:colOff>
      <xdr:row>48</xdr:row>
      <xdr:rowOff>150116</xdr:rowOff>
    </xdr:from>
    <xdr:to>
      <xdr:col>28</xdr:col>
      <xdr:colOff>578379</xdr:colOff>
      <xdr:row>52</xdr:row>
      <xdr:rowOff>1866897</xdr:rowOff>
    </xdr:to>
    <xdr:pic>
      <xdr:nvPicPr>
        <xdr:cNvPr id="2" name="Imagen 1">
          <a:extLst>
            <a:ext uri="{FF2B5EF4-FFF2-40B4-BE49-F238E27FC236}">
              <a16:creationId xmlns:a16="http://schemas.microsoft.com/office/drawing/2014/main" id="{1558EF10-73D0-4D1E-BC1B-5F75F5E6BF52}"/>
            </a:ext>
          </a:extLst>
        </xdr:cNvPr>
        <xdr:cNvPicPr>
          <a:picLocks noChangeAspect="1"/>
        </xdr:cNvPicPr>
      </xdr:nvPicPr>
      <xdr:blipFill rotWithShape="1">
        <a:blip xmlns:r="http://schemas.openxmlformats.org/officeDocument/2006/relationships" r:embed="rId4"/>
        <a:srcRect l="4141" t="10646" r="1861" b="2768"/>
        <a:stretch>
          <a:fillRect/>
        </a:stretch>
      </xdr:blipFill>
      <xdr:spPr>
        <a:xfrm>
          <a:off x="13215937" y="14604304"/>
          <a:ext cx="3162036" cy="2514499"/>
        </a:xfrm>
        <a:prstGeom prst="rect">
          <a:avLst/>
        </a:prstGeom>
      </xdr:spPr>
    </xdr:pic>
    <xdr:clientData/>
  </xdr:twoCellAnchor>
  <xdr:twoCellAnchor editAs="oneCell">
    <xdr:from>
      <xdr:col>1</xdr:col>
      <xdr:colOff>71438</xdr:colOff>
      <xdr:row>0</xdr:row>
      <xdr:rowOff>71439</xdr:rowOff>
    </xdr:from>
    <xdr:to>
      <xdr:col>2</xdr:col>
      <xdr:colOff>952500</xdr:colOff>
      <xdr:row>0</xdr:row>
      <xdr:rowOff>1238601</xdr:rowOff>
    </xdr:to>
    <xdr:pic>
      <xdr:nvPicPr>
        <xdr:cNvPr id="3" name="Imagen 1" descr="logo-01.jpg">
          <a:extLst>
            <a:ext uri="{FF2B5EF4-FFF2-40B4-BE49-F238E27FC236}">
              <a16:creationId xmlns:a16="http://schemas.microsoft.com/office/drawing/2014/main" id="{C7B9009C-83A4-4D29-96AB-F9BC9D3F4F0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62" r="5809"/>
        <a:stretch>
          <a:fillRect/>
        </a:stretch>
      </xdr:blipFill>
      <xdr:spPr bwMode="auto">
        <a:xfrm>
          <a:off x="325438" y="68264"/>
          <a:ext cx="2017712" cy="11703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28575</xdr:colOff>
      <xdr:row>76</xdr:row>
      <xdr:rowOff>38100</xdr:rowOff>
    </xdr:from>
    <xdr:to>
      <xdr:col>8</xdr:col>
      <xdr:colOff>1276350</xdr:colOff>
      <xdr:row>76</xdr:row>
      <xdr:rowOff>825500</xdr:rowOff>
    </xdr:to>
    <xdr:pic>
      <xdr:nvPicPr>
        <xdr:cNvPr id="4" name="Imagen 3" descr="Imagen de WhatsApp 2023-03-09 a las 17.44.48">
          <a:extLst>
            <a:ext uri="{FF2B5EF4-FFF2-40B4-BE49-F238E27FC236}">
              <a16:creationId xmlns:a16="http://schemas.microsoft.com/office/drawing/2014/main" id="{366C0C22-92F5-4AC7-AEEC-343BD0FA97C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969375" y="28184475"/>
          <a:ext cx="12509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483977</xdr:colOff>
      <xdr:row>53</xdr:row>
      <xdr:rowOff>2411730</xdr:rowOff>
    </xdr:from>
    <xdr:ext cx="2148098" cy="280205"/>
    <xdr:sp macro="" textlink="">
      <xdr:nvSpPr>
        <xdr:cNvPr id="5" name="CuadroTexto 4">
          <a:extLst>
            <a:ext uri="{FF2B5EF4-FFF2-40B4-BE49-F238E27FC236}">
              <a16:creationId xmlns:a16="http://schemas.microsoft.com/office/drawing/2014/main" id="{FDCD5067-6F08-47F7-B409-5D9CBCB9FE97}"/>
            </a:ext>
          </a:extLst>
        </xdr:cNvPr>
        <xdr:cNvSpPr txBox="1"/>
      </xdr:nvSpPr>
      <xdr:spPr>
        <a:xfrm>
          <a:off x="744327" y="21544280"/>
          <a:ext cx="214809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PA" sz="1200"/>
            <a:t>FACHADA</a:t>
          </a:r>
          <a:r>
            <a:rPr lang="es-PA" sz="1200" baseline="0"/>
            <a:t> PRINCIPAL SERENA</a:t>
          </a:r>
          <a:endParaRPr lang="es-PA" sz="1200"/>
        </a:p>
      </xdr:txBody>
    </xdr:sp>
    <xdr:clientData/>
  </xdr:oneCellAnchor>
  <xdr:oneCellAnchor>
    <xdr:from>
      <xdr:col>8</xdr:col>
      <xdr:colOff>244210</xdr:colOff>
      <xdr:row>53</xdr:row>
      <xdr:rowOff>2147329</xdr:rowOff>
    </xdr:from>
    <xdr:ext cx="821530" cy="268315"/>
    <xdr:sp macro="" textlink="">
      <xdr:nvSpPr>
        <xdr:cNvPr id="6" name="CuadroTexto 5">
          <a:extLst>
            <a:ext uri="{FF2B5EF4-FFF2-40B4-BE49-F238E27FC236}">
              <a16:creationId xmlns:a16="http://schemas.microsoft.com/office/drawing/2014/main" id="{DCB187C0-E186-450B-93E4-EB06C930E282}"/>
            </a:ext>
          </a:extLst>
        </xdr:cNvPr>
        <xdr:cNvSpPr txBox="1"/>
      </xdr:nvSpPr>
      <xdr:spPr>
        <a:xfrm>
          <a:off x="9185010" y="21279879"/>
          <a:ext cx="821530" cy="268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PA" sz="1200"/>
            <a:t>ESCALERA</a:t>
          </a:r>
        </a:p>
        <a:p>
          <a:endParaRPr lang="es-PA" sz="1100"/>
        </a:p>
      </xdr:txBody>
    </xdr:sp>
    <xdr:clientData/>
  </xdr:oneCellAnchor>
  <xdr:twoCellAnchor>
    <xdr:from>
      <xdr:col>8</xdr:col>
      <xdr:colOff>257175</xdr:colOff>
      <xdr:row>77</xdr:row>
      <xdr:rowOff>47625</xdr:rowOff>
    </xdr:from>
    <xdr:to>
      <xdr:col>8</xdr:col>
      <xdr:colOff>828675</xdr:colOff>
      <xdr:row>77</xdr:row>
      <xdr:rowOff>647700</xdr:rowOff>
    </xdr:to>
    <xdr:pic>
      <xdr:nvPicPr>
        <xdr:cNvPr id="7" name="Imagen 10">
          <a:extLst>
            <a:ext uri="{FF2B5EF4-FFF2-40B4-BE49-F238E27FC236}">
              <a16:creationId xmlns:a16="http://schemas.microsoft.com/office/drawing/2014/main" id="{9813ECCC-E5B1-4AD9-A81F-5272A4FCFA8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996" t="46437" r="77777" b="29472"/>
        <a:stretch>
          <a:fillRect/>
        </a:stretch>
      </xdr:blipFill>
      <xdr:spPr bwMode="auto">
        <a:xfrm>
          <a:off x="9197975" y="29038550"/>
          <a:ext cx="571500" cy="603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547687</xdr:colOff>
      <xdr:row>47</xdr:row>
      <xdr:rowOff>220924</xdr:rowOff>
    </xdr:from>
    <xdr:to>
      <xdr:col>29</xdr:col>
      <xdr:colOff>728418</xdr:colOff>
      <xdr:row>52</xdr:row>
      <xdr:rowOff>2743198</xdr:rowOff>
    </xdr:to>
    <xdr:pic>
      <xdr:nvPicPr>
        <xdr:cNvPr id="8" name="Imagen 7">
          <a:extLst>
            <a:ext uri="{FF2B5EF4-FFF2-40B4-BE49-F238E27FC236}">
              <a16:creationId xmlns:a16="http://schemas.microsoft.com/office/drawing/2014/main" id="{5082DC7A-D11C-4526-9E6C-335E1928E527}"/>
            </a:ext>
          </a:extLst>
        </xdr:cNvPr>
        <xdr:cNvPicPr>
          <a:picLocks noChangeAspect="1"/>
        </xdr:cNvPicPr>
      </xdr:nvPicPr>
      <xdr:blipFill rotWithShape="1">
        <a:blip xmlns:r="http://schemas.openxmlformats.org/officeDocument/2006/relationships" r:embed="rId8"/>
        <a:srcRect l="6637" t="10721" r="6007"/>
        <a:stretch/>
      </xdr:blipFill>
      <xdr:spPr>
        <a:xfrm>
          <a:off x="13204031" y="14413174"/>
          <a:ext cx="4109793" cy="3581930"/>
        </a:xfrm>
        <a:prstGeom prst="rect">
          <a:avLst/>
        </a:prstGeom>
      </xdr:spPr>
    </xdr:pic>
    <xdr:clientData/>
  </xdr:twoCellAnchor>
  <xdr:twoCellAnchor editAs="oneCell">
    <xdr:from>
      <xdr:col>24</xdr:col>
      <xdr:colOff>607218</xdr:colOff>
      <xdr:row>46</xdr:row>
      <xdr:rowOff>781312</xdr:rowOff>
    </xdr:from>
    <xdr:to>
      <xdr:col>30</xdr:col>
      <xdr:colOff>161660</xdr:colOff>
      <xdr:row>52</xdr:row>
      <xdr:rowOff>2241549</xdr:rowOff>
    </xdr:to>
    <xdr:pic>
      <xdr:nvPicPr>
        <xdr:cNvPr id="9" name="Imagen 8">
          <a:extLst>
            <a:ext uri="{FF2B5EF4-FFF2-40B4-BE49-F238E27FC236}">
              <a16:creationId xmlns:a16="http://schemas.microsoft.com/office/drawing/2014/main" id="{2D4805EB-B136-4661-8163-5241CFDAD0F6}"/>
            </a:ext>
          </a:extLst>
        </xdr:cNvPr>
        <xdr:cNvPicPr>
          <a:picLocks noChangeAspect="1"/>
        </xdr:cNvPicPr>
      </xdr:nvPicPr>
      <xdr:blipFill rotWithShape="1">
        <a:blip xmlns:r="http://schemas.openxmlformats.org/officeDocument/2006/relationships" r:embed="rId9"/>
        <a:srcRect l="2201" t="7621" r="2825" b="6708"/>
        <a:stretch/>
      </xdr:blipFill>
      <xdr:spPr>
        <a:xfrm>
          <a:off x="13263562" y="14140125"/>
          <a:ext cx="4269317" cy="3353330"/>
        </a:xfrm>
        <a:prstGeom prst="rect">
          <a:avLst/>
        </a:prstGeom>
      </xdr:spPr>
    </xdr:pic>
    <xdr:clientData/>
  </xdr:twoCellAnchor>
  <xdr:twoCellAnchor editAs="oneCell">
    <xdr:from>
      <xdr:col>27</xdr:col>
      <xdr:colOff>202407</xdr:colOff>
      <xdr:row>53</xdr:row>
      <xdr:rowOff>2564606</xdr:rowOff>
    </xdr:from>
    <xdr:to>
      <xdr:col>30</xdr:col>
      <xdr:colOff>3060</xdr:colOff>
      <xdr:row>61</xdr:row>
      <xdr:rowOff>221985</xdr:rowOff>
    </xdr:to>
    <xdr:pic>
      <xdr:nvPicPr>
        <xdr:cNvPr id="10" name="Imagen 9">
          <a:extLst>
            <a:ext uri="{FF2B5EF4-FFF2-40B4-BE49-F238E27FC236}">
              <a16:creationId xmlns:a16="http://schemas.microsoft.com/office/drawing/2014/main" id="{09133006-75BE-4D54-A0A9-E64B59F07414}"/>
            </a:ext>
          </a:extLst>
        </xdr:cNvPr>
        <xdr:cNvPicPr>
          <a:picLocks noChangeAspect="1"/>
        </xdr:cNvPicPr>
      </xdr:nvPicPr>
      <xdr:blipFill rotWithShape="1">
        <a:blip xmlns:r="http://schemas.openxmlformats.org/officeDocument/2006/relationships" r:embed="rId10"/>
        <a:srcRect t="13039" r="17235" b="12054"/>
        <a:stretch/>
      </xdr:blipFill>
      <xdr:spPr>
        <a:xfrm>
          <a:off x="15216188" y="21697950"/>
          <a:ext cx="2158091" cy="2181754"/>
        </a:xfrm>
        <a:prstGeom prst="rect">
          <a:avLst/>
        </a:prstGeom>
      </xdr:spPr>
    </xdr:pic>
    <xdr:clientData/>
  </xdr:twoCellAnchor>
  <xdr:oneCellAnchor>
    <xdr:from>
      <xdr:col>3</xdr:col>
      <xdr:colOff>2174662</xdr:colOff>
      <xdr:row>53</xdr:row>
      <xdr:rowOff>2334738</xdr:rowOff>
    </xdr:from>
    <xdr:ext cx="2170589" cy="280205"/>
    <xdr:sp macro="" textlink="">
      <xdr:nvSpPr>
        <xdr:cNvPr id="12" name="CuadroTexto 4">
          <a:extLst>
            <a:ext uri="{FF2B5EF4-FFF2-40B4-BE49-F238E27FC236}">
              <a16:creationId xmlns:a16="http://schemas.microsoft.com/office/drawing/2014/main" id="{1FFAA461-BB34-43BF-8E85-4C9665BFE55E}"/>
            </a:ext>
          </a:extLst>
        </xdr:cNvPr>
        <xdr:cNvSpPr txBox="1"/>
      </xdr:nvSpPr>
      <xdr:spPr>
        <a:xfrm>
          <a:off x="4698787" y="21467288"/>
          <a:ext cx="217058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PA" sz="1200"/>
            <a:t>FACHADA</a:t>
          </a:r>
          <a:r>
            <a:rPr lang="es-PA" sz="1200" baseline="0"/>
            <a:t> POSTERIOR SERENA</a:t>
          </a:r>
          <a:endParaRPr lang="es-PA" sz="1200"/>
        </a:p>
      </xdr:txBody>
    </xdr:sp>
    <xdr:clientData/>
  </xdr:oneCellAnchor>
  <xdr:twoCellAnchor editAs="oneCell">
    <xdr:from>
      <xdr:col>27</xdr:col>
      <xdr:colOff>265112</xdr:colOff>
      <xdr:row>53</xdr:row>
      <xdr:rowOff>2302137</xdr:rowOff>
    </xdr:from>
    <xdr:to>
      <xdr:col>30</xdr:col>
      <xdr:colOff>65234</xdr:colOff>
      <xdr:row>60</xdr:row>
      <xdr:rowOff>308766</xdr:rowOff>
    </xdr:to>
    <xdr:pic>
      <xdr:nvPicPr>
        <xdr:cNvPr id="13" name="Imagen 12">
          <a:extLst>
            <a:ext uri="{FF2B5EF4-FFF2-40B4-BE49-F238E27FC236}">
              <a16:creationId xmlns:a16="http://schemas.microsoft.com/office/drawing/2014/main" id="{752CC99F-B868-41A3-A379-BE3B7E61F58B}"/>
            </a:ext>
          </a:extLst>
        </xdr:cNvPr>
        <xdr:cNvPicPr>
          <a:picLocks noChangeAspect="1"/>
        </xdr:cNvPicPr>
      </xdr:nvPicPr>
      <xdr:blipFill rotWithShape="1">
        <a:blip xmlns:r="http://schemas.openxmlformats.org/officeDocument/2006/relationships" r:embed="rId10"/>
        <a:srcRect t="13039" r="17235" b="12054"/>
        <a:stretch/>
      </xdr:blipFill>
      <xdr:spPr>
        <a:xfrm>
          <a:off x="15278893" y="21435481"/>
          <a:ext cx="2157560" cy="2173816"/>
        </a:xfrm>
        <a:prstGeom prst="rect">
          <a:avLst/>
        </a:prstGeom>
      </xdr:spPr>
    </xdr:pic>
    <xdr:clientData/>
  </xdr:twoCellAnchor>
  <xdr:twoCellAnchor editAs="oneCell">
    <xdr:from>
      <xdr:col>7</xdr:col>
      <xdr:colOff>729194</xdr:colOff>
      <xdr:row>53</xdr:row>
      <xdr:rowOff>19442</xdr:rowOff>
    </xdr:from>
    <xdr:to>
      <xdr:col>8</xdr:col>
      <xdr:colOff>1230842</xdr:colOff>
      <xdr:row>53</xdr:row>
      <xdr:rowOff>2104949</xdr:rowOff>
    </xdr:to>
    <xdr:pic>
      <xdr:nvPicPr>
        <xdr:cNvPr id="14" name="Imagen 13">
          <a:extLst>
            <a:ext uri="{FF2B5EF4-FFF2-40B4-BE49-F238E27FC236}">
              <a16:creationId xmlns:a16="http://schemas.microsoft.com/office/drawing/2014/main" id="{419DF845-97B4-4C8D-8BD9-6CB9F003D3B5}"/>
            </a:ext>
          </a:extLst>
        </xdr:cNvPr>
        <xdr:cNvPicPr>
          <a:picLocks noChangeAspect="1"/>
        </xdr:cNvPicPr>
      </xdr:nvPicPr>
      <xdr:blipFill>
        <a:blip xmlns:r="http://schemas.openxmlformats.org/officeDocument/2006/relationships" r:embed="rId11"/>
        <a:stretch>
          <a:fillRect/>
        </a:stretch>
      </xdr:blipFill>
      <xdr:spPr>
        <a:xfrm>
          <a:off x="8419044" y="19155167"/>
          <a:ext cx="1752598" cy="2088682"/>
        </a:xfrm>
        <a:prstGeom prst="rect">
          <a:avLst/>
        </a:prstGeom>
      </xdr:spPr>
    </xdr:pic>
    <xdr:clientData/>
  </xdr:twoCellAnchor>
  <xdr:twoCellAnchor editAs="oneCell">
    <xdr:from>
      <xdr:col>23</xdr:col>
      <xdr:colOff>511969</xdr:colOff>
      <xdr:row>52</xdr:row>
      <xdr:rowOff>1318156</xdr:rowOff>
    </xdr:from>
    <xdr:to>
      <xdr:col>29</xdr:col>
      <xdr:colOff>50537</xdr:colOff>
      <xdr:row>53</xdr:row>
      <xdr:rowOff>841348</xdr:rowOff>
    </xdr:to>
    <xdr:pic>
      <xdr:nvPicPr>
        <xdr:cNvPr id="15" name="Imagen 14">
          <a:extLst>
            <a:ext uri="{FF2B5EF4-FFF2-40B4-BE49-F238E27FC236}">
              <a16:creationId xmlns:a16="http://schemas.microsoft.com/office/drawing/2014/main" id="{ECD33520-02FA-43BD-86D0-F1E9E5E01981}"/>
            </a:ext>
          </a:extLst>
        </xdr:cNvPr>
        <xdr:cNvPicPr>
          <a:picLocks noChangeAspect="1"/>
        </xdr:cNvPicPr>
      </xdr:nvPicPr>
      <xdr:blipFill>
        <a:blip xmlns:r="http://schemas.openxmlformats.org/officeDocument/2006/relationships" r:embed="rId12"/>
        <a:stretch>
          <a:fillRect/>
        </a:stretch>
      </xdr:blipFill>
      <xdr:spPr>
        <a:xfrm>
          <a:off x="12382500" y="16570062"/>
          <a:ext cx="4253443" cy="3404630"/>
        </a:xfrm>
        <a:prstGeom prst="rect">
          <a:avLst/>
        </a:prstGeom>
      </xdr:spPr>
    </xdr:pic>
    <xdr:clientData/>
  </xdr:twoCellAnchor>
  <xdr:twoCellAnchor editAs="oneCell">
    <xdr:from>
      <xdr:col>26</xdr:col>
      <xdr:colOff>71437</xdr:colOff>
      <xdr:row>40</xdr:row>
      <xdr:rowOff>74131</xdr:rowOff>
    </xdr:from>
    <xdr:to>
      <xdr:col>31</xdr:col>
      <xdr:colOff>538554</xdr:colOff>
      <xdr:row>50</xdr:row>
      <xdr:rowOff>73025</xdr:rowOff>
    </xdr:to>
    <xdr:pic>
      <xdr:nvPicPr>
        <xdr:cNvPr id="16" name="Imagen 15">
          <a:extLst>
            <a:ext uri="{FF2B5EF4-FFF2-40B4-BE49-F238E27FC236}">
              <a16:creationId xmlns:a16="http://schemas.microsoft.com/office/drawing/2014/main" id="{5DBC1273-853B-4FE8-83E5-68DEFE18A9A9}"/>
            </a:ext>
          </a:extLst>
        </xdr:cNvPr>
        <xdr:cNvPicPr>
          <a:picLocks noChangeAspect="1"/>
        </xdr:cNvPicPr>
      </xdr:nvPicPr>
      <xdr:blipFill>
        <a:blip xmlns:r="http://schemas.openxmlformats.org/officeDocument/2006/relationships" r:embed="rId13"/>
        <a:stretch>
          <a:fillRect/>
        </a:stretch>
      </xdr:blipFill>
      <xdr:spPr>
        <a:xfrm>
          <a:off x="14299406" y="11647006"/>
          <a:ext cx="4396179" cy="3308832"/>
        </a:xfrm>
        <a:prstGeom prst="rect">
          <a:avLst/>
        </a:prstGeom>
      </xdr:spPr>
    </xdr:pic>
    <xdr:clientData/>
  </xdr:twoCellAnchor>
  <xdr:oneCellAnchor>
    <xdr:from>
      <xdr:col>8</xdr:col>
      <xdr:colOff>49742</xdr:colOff>
      <xdr:row>52</xdr:row>
      <xdr:rowOff>257176</xdr:rowOff>
    </xdr:from>
    <xdr:ext cx="1442508" cy="655949"/>
    <xdr:sp macro="" textlink="">
      <xdr:nvSpPr>
        <xdr:cNvPr id="17" name="CuadroTexto 4">
          <a:extLst>
            <a:ext uri="{FF2B5EF4-FFF2-40B4-BE49-F238E27FC236}">
              <a16:creationId xmlns:a16="http://schemas.microsoft.com/office/drawing/2014/main" id="{E742624A-E438-4BBC-85EA-27C19AF9EF0C}"/>
            </a:ext>
          </a:extLst>
        </xdr:cNvPr>
        <xdr:cNvSpPr txBox="1"/>
      </xdr:nvSpPr>
      <xdr:spPr>
        <a:xfrm>
          <a:off x="8368242" y="15581843"/>
          <a:ext cx="1442508"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PA" sz="1200" b="1">
              <a:solidFill>
                <a:srgbClr val="FF0000"/>
              </a:solidFill>
            </a:rPr>
            <a:t>MUROS</a:t>
          </a:r>
          <a:r>
            <a:rPr lang="es-PA" sz="1200" b="1" baseline="0">
              <a:solidFill>
                <a:srgbClr val="FF0000"/>
              </a:solidFill>
            </a:rPr>
            <a:t> EN TABLA ROCA NO CONSIDERADOS</a:t>
          </a:r>
          <a:endParaRPr lang="es-PA" sz="1200" b="1">
            <a:solidFill>
              <a:srgbClr val="FF0000"/>
            </a:solidFill>
          </a:endParaRPr>
        </a:p>
      </xdr:txBody>
    </xdr:sp>
    <xdr:clientData/>
  </xdr:oneCellAnchor>
  <xdr:oneCellAnchor>
    <xdr:from>
      <xdr:col>2</xdr:col>
      <xdr:colOff>790574</xdr:colOff>
      <xdr:row>52</xdr:row>
      <xdr:rowOff>3468159</xdr:rowOff>
    </xdr:from>
    <xdr:ext cx="1849120" cy="280205"/>
    <xdr:sp macro="" textlink="">
      <xdr:nvSpPr>
        <xdr:cNvPr id="18" name="CuadroTexto 4">
          <a:extLst>
            <a:ext uri="{FF2B5EF4-FFF2-40B4-BE49-F238E27FC236}">
              <a16:creationId xmlns:a16="http://schemas.microsoft.com/office/drawing/2014/main" id="{8CBE9228-1B58-476A-84F1-BB5C0F243044}"/>
            </a:ext>
          </a:extLst>
        </xdr:cNvPr>
        <xdr:cNvSpPr txBox="1"/>
      </xdr:nvSpPr>
      <xdr:spPr>
        <a:xfrm>
          <a:off x="2184399" y="18727209"/>
          <a:ext cx="184912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PA" sz="1200"/>
            <a:t>PLANTA</a:t>
          </a:r>
          <a:r>
            <a:rPr lang="es-PA" sz="1200" baseline="0"/>
            <a:t> BAJA</a:t>
          </a:r>
          <a:endParaRPr lang="es-PA" sz="1200"/>
        </a:p>
      </xdr:txBody>
    </xdr:sp>
    <xdr:clientData/>
  </xdr:oneCellAnchor>
  <xdr:oneCellAnchor>
    <xdr:from>
      <xdr:col>5</xdr:col>
      <xdr:colOff>713316</xdr:colOff>
      <xdr:row>52</xdr:row>
      <xdr:rowOff>3411008</xdr:rowOff>
    </xdr:from>
    <xdr:ext cx="1849120" cy="280205"/>
    <xdr:sp macro="" textlink="">
      <xdr:nvSpPr>
        <xdr:cNvPr id="19" name="CuadroTexto 4">
          <a:extLst>
            <a:ext uri="{FF2B5EF4-FFF2-40B4-BE49-F238E27FC236}">
              <a16:creationId xmlns:a16="http://schemas.microsoft.com/office/drawing/2014/main" id="{F406890E-5252-4701-93D2-68651EB1EF52}"/>
            </a:ext>
          </a:extLst>
        </xdr:cNvPr>
        <xdr:cNvSpPr txBox="1"/>
      </xdr:nvSpPr>
      <xdr:spPr>
        <a:xfrm>
          <a:off x="6555316" y="18670058"/>
          <a:ext cx="184912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PA" sz="1200"/>
            <a:t>PLANTA</a:t>
          </a:r>
          <a:r>
            <a:rPr lang="es-PA" sz="1200" baseline="0"/>
            <a:t> ALTA</a:t>
          </a:r>
          <a:endParaRPr lang="es-PA" sz="1200"/>
        </a:p>
      </xdr:txBody>
    </xdr:sp>
    <xdr:clientData/>
  </xdr:oneCellAnchor>
  <xdr:twoCellAnchor editAs="oneCell">
    <xdr:from>
      <xdr:col>7</xdr:col>
      <xdr:colOff>74083</xdr:colOff>
      <xdr:row>0</xdr:row>
      <xdr:rowOff>63500</xdr:rowOff>
    </xdr:from>
    <xdr:to>
      <xdr:col>8</xdr:col>
      <xdr:colOff>541865</xdr:colOff>
      <xdr:row>0</xdr:row>
      <xdr:rowOff>1263651</xdr:rowOff>
    </xdr:to>
    <xdr:pic>
      <xdr:nvPicPr>
        <xdr:cNvPr id="20" name="Imagen 19" descr="Fincamex Hogares Fuertes | LinkedIn">
          <a:extLst>
            <a:ext uri="{FF2B5EF4-FFF2-40B4-BE49-F238E27FC236}">
              <a16:creationId xmlns:a16="http://schemas.microsoft.com/office/drawing/2014/main" id="{7819E835-22CE-4F6C-9494-032AA2D1AF4E}"/>
            </a:ext>
          </a:extLst>
        </xdr:cNvPr>
        <xdr:cNvPicPr>
          <a:picLocks noChangeAspect="1" noChangeArrowheads="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t="13263" b="15949"/>
        <a:stretch>
          <a:fillRect/>
        </a:stretch>
      </xdr:blipFill>
      <xdr:spPr bwMode="auto">
        <a:xfrm>
          <a:off x="7760758" y="66675"/>
          <a:ext cx="1728257" cy="12001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179917</xdr:colOff>
      <xdr:row>52</xdr:row>
      <xdr:rowOff>105831</xdr:rowOff>
    </xdr:from>
    <xdr:to>
      <xdr:col>4</xdr:col>
      <xdr:colOff>136054</xdr:colOff>
      <xdr:row>52</xdr:row>
      <xdr:rowOff>3486772</xdr:rowOff>
    </xdr:to>
    <xdr:pic>
      <xdr:nvPicPr>
        <xdr:cNvPr id="21" name="Imagen 20">
          <a:extLst>
            <a:ext uri="{FF2B5EF4-FFF2-40B4-BE49-F238E27FC236}">
              <a16:creationId xmlns:a16="http://schemas.microsoft.com/office/drawing/2014/main" id="{F165E794-1103-4823-A4DA-A7DD1802EFFF}"/>
            </a:ext>
          </a:extLst>
        </xdr:cNvPr>
        <xdr:cNvPicPr>
          <a:picLocks noChangeAspect="1"/>
        </xdr:cNvPicPr>
      </xdr:nvPicPr>
      <xdr:blipFill>
        <a:blip xmlns:r="http://schemas.openxmlformats.org/officeDocument/2006/relationships" r:embed="rId15"/>
        <a:stretch>
          <a:fillRect/>
        </a:stretch>
      </xdr:blipFill>
      <xdr:spPr>
        <a:xfrm>
          <a:off x="179917" y="15430498"/>
          <a:ext cx="4242387" cy="3380941"/>
        </a:xfrm>
        <a:prstGeom prst="rect">
          <a:avLst/>
        </a:prstGeom>
      </xdr:spPr>
    </xdr:pic>
    <xdr:clientData/>
  </xdr:twoCellAnchor>
  <xdr:twoCellAnchor>
    <xdr:from>
      <xdr:col>6</xdr:col>
      <xdr:colOff>402167</xdr:colOff>
      <xdr:row>52</xdr:row>
      <xdr:rowOff>179916</xdr:rowOff>
    </xdr:from>
    <xdr:to>
      <xdr:col>6</xdr:col>
      <xdr:colOff>479636</xdr:colOff>
      <xdr:row>52</xdr:row>
      <xdr:rowOff>1714500</xdr:rowOff>
    </xdr:to>
    <xdr:sp macro="" textlink="">
      <xdr:nvSpPr>
        <xdr:cNvPr id="23" name="Rectángulo 22">
          <a:extLst>
            <a:ext uri="{FF2B5EF4-FFF2-40B4-BE49-F238E27FC236}">
              <a16:creationId xmlns:a16="http://schemas.microsoft.com/office/drawing/2014/main" id="{848F626C-77A7-4209-B0C0-64690F0DD165}"/>
            </a:ext>
          </a:extLst>
        </xdr:cNvPr>
        <xdr:cNvSpPr/>
      </xdr:nvSpPr>
      <xdr:spPr>
        <a:xfrm>
          <a:off x="6826250" y="15504583"/>
          <a:ext cx="77469" cy="1534584"/>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s-MX" sz="1100"/>
        </a:p>
      </xdr:txBody>
    </xdr:sp>
    <xdr:clientData/>
  </xdr:twoCellAnchor>
  <xdr:twoCellAnchor>
    <xdr:from>
      <xdr:col>6</xdr:col>
      <xdr:colOff>529167</xdr:colOff>
      <xdr:row>52</xdr:row>
      <xdr:rowOff>585151</xdr:rowOff>
    </xdr:from>
    <xdr:to>
      <xdr:col>8</xdr:col>
      <xdr:colOff>49742</xdr:colOff>
      <xdr:row>52</xdr:row>
      <xdr:rowOff>1068916</xdr:rowOff>
    </xdr:to>
    <xdr:cxnSp macro="">
      <xdr:nvCxnSpPr>
        <xdr:cNvPr id="25" name="Conector recto de flecha 24">
          <a:extLst>
            <a:ext uri="{FF2B5EF4-FFF2-40B4-BE49-F238E27FC236}">
              <a16:creationId xmlns:a16="http://schemas.microsoft.com/office/drawing/2014/main" id="{10FD81BB-28AA-419A-A0AD-095B830BF246}"/>
            </a:ext>
          </a:extLst>
        </xdr:cNvPr>
        <xdr:cNvCxnSpPr>
          <a:stCxn id="17" idx="1"/>
        </xdr:cNvCxnSpPr>
      </xdr:nvCxnSpPr>
      <xdr:spPr>
        <a:xfrm flipH="1">
          <a:off x="6953250" y="15909818"/>
          <a:ext cx="1414992" cy="48376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71438</xdr:colOff>
      <xdr:row>0</xdr:row>
      <xdr:rowOff>71439</xdr:rowOff>
    </xdr:from>
    <xdr:to>
      <xdr:col>2</xdr:col>
      <xdr:colOff>952500</xdr:colOff>
      <xdr:row>0</xdr:row>
      <xdr:rowOff>1238601</xdr:rowOff>
    </xdr:to>
    <xdr:pic>
      <xdr:nvPicPr>
        <xdr:cNvPr id="3" name="Imagen 1" descr="logo-01.jpg">
          <a:extLst>
            <a:ext uri="{FF2B5EF4-FFF2-40B4-BE49-F238E27FC236}">
              <a16:creationId xmlns:a16="http://schemas.microsoft.com/office/drawing/2014/main" id="{4FA90217-4ABC-4FE3-84A8-CBDF73A462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862" r="5809"/>
        <a:stretch>
          <a:fillRect/>
        </a:stretch>
      </xdr:blipFill>
      <xdr:spPr bwMode="auto">
        <a:xfrm>
          <a:off x="325438" y="68264"/>
          <a:ext cx="2017712" cy="11703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28575</xdr:colOff>
      <xdr:row>76</xdr:row>
      <xdr:rowOff>38100</xdr:rowOff>
    </xdr:from>
    <xdr:to>
      <xdr:col>8</xdr:col>
      <xdr:colOff>1276350</xdr:colOff>
      <xdr:row>76</xdr:row>
      <xdr:rowOff>825500</xdr:rowOff>
    </xdr:to>
    <xdr:pic>
      <xdr:nvPicPr>
        <xdr:cNvPr id="4" name="Imagen 3" descr="Imagen de WhatsApp 2023-03-09 a las 17.44.48">
          <a:extLst>
            <a:ext uri="{FF2B5EF4-FFF2-40B4-BE49-F238E27FC236}">
              <a16:creationId xmlns:a16="http://schemas.microsoft.com/office/drawing/2014/main" id="{4DF72141-9829-4814-ACD8-1498B758CA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69375" y="28184475"/>
          <a:ext cx="12509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257175</xdr:colOff>
      <xdr:row>77</xdr:row>
      <xdr:rowOff>47625</xdr:rowOff>
    </xdr:from>
    <xdr:to>
      <xdr:col>8</xdr:col>
      <xdr:colOff>828675</xdr:colOff>
      <xdr:row>77</xdr:row>
      <xdr:rowOff>647700</xdr:rowOff>
    </xdr:to>
    <xdr:pic>
      <xdr:nvPicPr>
        <xdr:cNvPr id="7" name="Imagen 10">
          <a:extLst>
            <a:ext uri="{FF2B5EF4-FFF2-40B4-BE49-F238E27FC236}">
              <a16:creationId xmlns:a16="http://schemas.microsoft.com/office/drawing/2014/main" id="{9D6A186F-D568-4C32-9656-C84BF46D459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9996" t="46437" r="77777" b="29472"/>
        <a:stretch>
          <a:fillRect/>
        </a:stretch>
      </xdr:blipFill>
      <xdr:spPr bwMode="auto">
        <a:xfrm>
          <a:off x="9197975" y="29038550"/>
          <a:ext cx="571500" cy="603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158750</xdr:colOff>
      <xdr:row>48</xdr:row>
      <xdr:rowOff>173298</xdr:rowOff>
    </xdr:from>
    <xdr:to>
      <xdr:col>26</xdr:col>
      <xdr:colOff>340802</xdr:colOff>
      <xdr:row>52</xdr:row>
      <xdr:rowOff>2950895</xdr:rowOff>
    </xdr:to>
    <xdr:pic>
      <xdr:nvPicPr>
        <xdr:cNvPr id="8" name="Imagen 7">
          <a:extLst>
            <a:ext uri="{FF2B5EF4-FFF2-40B4-BE49-F238E27FC236}">
              <a16:creationId xmlns:a16="http://schemas.microsoft.com/office/drawing/2014/main" id="{B90F5A0F-1AD9-4AFC-95BF-BC53761942D5}"/>
            </a:ext>
          </a:extLst>
        </xdr:cNvPr>
        <xdr:cNvPicPr>
          <a:picLocks noChangeAspect="1"/>
        </xdr:cNvPicPr>
      </xdr:nvPicPr>
      <xdr:blipFill rotWithShape="1">
        <a:blip xmlns:r="http://schemas.openxmlformats.org/officeDocument/2006/relationships" r:embed="rId4"/>
        <a:srcRect l="6637" t="10721" r="6007"/>
        <a:stretch/>
      </xdr:blipFill>
      <xdr:spPr>
        <a:xfrm>
          <a:off x="12012083" y="14651298"/>
          <a:ext cx="4150802" cy="3571347"/>
        </a:xfrm>
        <a:prstGeom prst="rect">
          <a:avLst/>
        </a:prstGeom>
      </xdr:spPr>
    </xdr:pic>
    <xdr:clientData/>
  </xdr:twoCellAnchor>
  <xdr:twoCellAnchor editAs="oneCell">
    <xdr:from>
      <xdr:col>22</xdr:col>
      <xdr:colOff>412750</xdr:colOff>
      <xdr:row>47</xdr:row>
      <xdr:rowOff>155573</xdr:rowOff>
    </xdr:from>
    <xdr:to>
      <xdr:col>28</xdr:col>
      <xdr:colOff>529</xdr:colOff>
      <xdr:row>52</xdr:row>
      <xdr:rowOff>2439987</xdr:rowOff>
    </xdr:to>
    <xdr:pic>
      <xdr:nvPicPr>
        <xdr:cNvPr id="9" name="Imagen 8">
          <a:extLst>
            <a:ext uri="{FF2B5EF4-FFF2-40B4-BE49-F238E27FC236}">
              <a16:creationId xmlns:a16="http://schemas.microsoft.com/office/drawing/2014/main" id="{A7CDD85B-2BD6-4FB1-9706-E478228FA026}"/>
            </a:ext>
          </a:extLst>
        </xdr:cNvPr>
        <xdr:cNvPicPr>
          <a:picLocks noChangeAspect="1"/>
        </xdr:cNvPicPr>
      </xdr:nvPicPr>
      <xdr:blipFill rotWithShape="1">
        <a:blip xmlns:r="http://schemas.openxmlformats.org/officeDocument/2006/relationships" r:embed="rId5"/>
        <a:srcRect l="2201" t="7621" r="2825" b="6708"/>
        <a:stretch/>
      </xdr:blipFill>
      <xdr:spPr>
        <a:xfrm>
          <a:off x="13059833" y="14368990"/>
          <a:ext cx="4309004" cy="3342747"/>
        </a:xfrm>
        <a:prstGeom prst="rect">
          <a:avLst/>
        </a:prstGeom>
      </xdr:spPr>
    </xdr:pic>
    <xdr:clientData/>
  </xdr:twoCellAnchor>
  <xdr:twoCellAnchor editAs="oneCell">
    <xdr:from>
      <xdr:col>21</xdr:col>
      <xdr:colOff>201083</xdr:colOff>
      <xdr:row>53</xdr:row>
      <xdr:rowOff>2554552</xdr:rowOff>
    </xdr:from>
    <xdr:to>
      <xdr:col>23</xdr:col>
      <xdr:colOff>750772</xdr:colOff>
      <xdr:row>61</xdr:row>
      <xdr:rowOff>197644</xdr:rowOff>
    </xdr:to>
    <xdr:pic>
      <xdr:nvPicPr>
        <xdr:cNvPr id="10" name="Imagen 9">
          <a:extLst>
            <a:ext uri="{FF2B5EF4-FFF2-40B4-BE49-F238E27FC236}">
              <a16:creationId xmlns:a16="http://schemas.microsoft.com/office/drawing/2014/main" id="{919D0B8A-BA23-42FA-8C3C-B4F0311DFFC0}"/>
            </a:ext>
          </a:extLst>
        </xdr:cNvPr>
        <xdr:cNvPicPr>
          <a:picLocks noChangeAspect="1"/>
        </xdr:cNvPicPr>
      </xdr:nvPicPr>
      <xdr:blipFill rotWithShape="1">
        <a:blip xmlns:r="http://schemas.openxmlformats.org/officeDocument/2006/relationships" r:embed="rId6"/>
        <a:srcRect t="13039" r="17235" b="12054"/>
        <a:stretch/>
      </xdr:blipFill>
      <xdr:spPr>
        <a:xfrm>
          <a:off x="12054416" y="21699802"/>
          <a:ext cx="2165764" cy="2119842"/>
        </a:xfrm>
        <a:prstGeom prst="rect">
          <a:avLst/>
        </a:prstGeom>
      </xdr:spPr>
    </xdr:pic>
    <xdr:clientData/>
  </xdr:twoCellAnchor>
  <xdr:twoCellAnchor editAs="oneCell">
    <xdr:from>
      <xdr:col>21</xdr:col>
      <xdr:colOff>751417</xdr:colOff>
      <xdr:row>53</xdr:row>
      <xdr:rowOff>2628104</xdr:rowOff>
    </xdr:from>
    <xdr:to>
      <xdr:col>24</xdr:col>
      <xdr:colOff>551275</xdr:colOff>
      <xdr:row>61</xdr:row>
      <xdr:rowOff>269608</xdr:rowOff>
    </xdr:to>
    <xdr:pic>
      <xdr:nvPicPr>
        <xdr:cNvPr id="13" name="Imagen 12">
          <a:extLst>
            <a:ext uri="{FF2B5EF4-FFF2-40B4-BE49-F238E27FC236}">
              <a16:creationId xmlns:a16="http://schemas.microsoft.com/office/drawing/2014/main" id="{193BB5FA-1C9C-4B6E-B029-402829807D45}"/>
            </a:ext>
          </a:extLst>
        </xdr:cNvPr>
        <xdr:cNvPicPr>
          <a:picLocks noChangeAspect="1"/>
        </xdr:cNvPicPr>
      </xdr:nvPicPr>
      <xdr:blipFill rotWithShape="1">
        <a:blip xmlns:r="http://schemas.openxmlformats.org/officeDocument/2006/relationships" r:embed="rId6"/>
        <a:srcRect t="13039" r="17235" b="12054"/>
        <a:stretch/>
      </xdr:blipFill>
      <xdr:spPr>
        <a:xfrm>
          <a:off x="12604750" y="21773354"/>
          <a:ext cx="2181108" cy="2118254"/>
        </a:xfrm>
        <a:prstGeom prst="rect">
          <a:avLst/>
        </a:prstGeom>
      </xdr:spPr>
    </xdr:pic>
    <xdr:clientData/>
  </xdr:twoCellAnchor>
  <xdr:twoCellAnchor editAs="oneCell">
    <xdr:from>
      <xdr:col>7</xdr:col>
      <xdr:colOff>74084</xdr:colOff>
      <xdr:row>0</xdr:row>
      <xdr:rowOff>52917</xdr:rowOff>
    </xdr:from>
    <xdr:to>
      <xdr:col>8</xdr:col>
      <xdr:colOff>541866</xdr:colOff>
      <xdr:row>0</xdr:row>
      <xdr:rowOff>1246718</xdr:rowOff>
    </xdr:to>
    <xdr:pic>
      <xdr:nvPicPr>
        <xdr:cNvPr id="20" name="Imagen 19" descr="Fincamex Hogares Fuertes | LinkedIn">
          <a:extLst>
            <a:ext uri="{FF2B5EF4-FFF2-40B4-BE49-F238E27FC236}">
              <a16:creationId xmlns:a16="http://schemas.microsoft.com/office/drawing/2014/main" id="{C2076DE0-A9AE-48FC-89F9-0CBB5507A6F3}"/>
            </a:ext>
          </a:extLst>
        </xdr:cNvPr>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13263" b="15949"/>
        <a:stretch>
          <a:fillRect/>
        </a:stretch>
      </xdr:blipFill>
      <xdr:spPr bwMode="auto">
        <a:xfrm>
          <a:off x="7760759" y="49742"/>
          <a:ext cx="1728257" cy="12001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116415</xdr:colOff>
      <xdr:row>52</xdr:row>
      <xdr:rowOff>63500</xdr:rowOff>
    </xdr:from>
    <xdr:to>
      <xdr:col>8</xdr:col>
      <xdr:colOff>1365248</xdr:colOff>
      <xdr:row>53</xdr:row>
      <xdr:rowOff>2645945</xdr:rowOff>
    </xdr:to>
    <xdr:pic>
      <xdr:nvPicPr>
        <xdr:cNvPr id="21" name="Imagen 20">
          <a:extLst>
            <a:ext uri="{FF2B5EF4-FFF2-40B4-BE49-F238E27FC236}">
              <a16:creationId xmlns:a16="http://schemas.microsoft.com/office/drawing/2014/main" id="{ED5EEE31-5642-43BE-A8FB-34BF96CDC683}"/>
            </a:ext>
          </a:extLst>
        </xdr:cNvPr>
        <xdr:cNvPicPr>
          <a:picLocks noChangeAspect="1"/>
        </xdr:cNvPicPr>
      </xdr:nvPicPr>
      <xdr:blipFill>
        <a:blip xmlns:r="http://schemas.openxmlformats.org/officeDocument/2006/relationships" r:embed="rId8"/>
        <a:stretch>
          <a:fillRect/>
        </a:stretch>
      </xdr:blipFill>
      <xdr:spPr>
        <a:xfrm>
          <a:off x="116415" y="15388167"/>
          <a:ext cx="9567333" cy="64453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71438</xdr:colOff>
      <xdr:row>0</xdr:row>
      <xdr:rowOff>71439</xdr:rowOff>
    </xdr:from>
    <xdr:to>
      <xdr:col>1</xdr:col>
      <xdr:colOff>952500</xdr:colOff>
      <xdr:row>0</xdr:row>
      <xdr:rowOff>1238601</xdr:rowOff>
    </xdr:to>
    <xdr:pic>
      <xdr:nvPicPr>
        <xdr:cNvPr id="3" name="Imagen 1" descr="logo-01.jpg">
          <a:extLst>
            <a:ext uri="{FF2B5EF4-FFF2-40B4-BE49-F238E27FC236}">
              <a16:creationId xmlns:a16="http://schemas.microsoft.com/office/drawing/2014/main" id="{C9680B92-D256-4980-A402-D1D7CEAFBD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862" r="5809"/>
        <a:stretch>
          <a:fillRect/>
        </a:stretch>
      </xdr:blipFill>
      <xdr:spPr bwMode="auto">
        <a:xfrm>
          <a:off x="68263" y="68264"/>
          <a:ext cx="2017712" cy="11703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28575</xdr:colOff>
      <xdr:row>94</xdr:row>
      <xdr:rowOff>38100</xdr:rowOff>
    </xdr:from>
    <xdr:to>
      <xdr:col>7</xdr:col>
      <xdr:colOff>1276350</xdr:colOff>
      <xdr:row>94</xdr:row>
      <xdr:rowOff>828675</xdr:rowOff>
    </xdr:to>
    <xdr:pic>
      <xdr:nvPicPr>
        <xdr:cNvPr id="4" name="Imagen 3" descr="Imagen de WhatsApp 2023-03-09 a las 17.44.48">
          <a:extLst>
            <a:ext uri="{FF2B5EF4-FFF2-40B4-BE49-F238E27FC236}">
              <a16:creationId xmlns:a16="http://schemas.microsoft.com/office/drawing/2014/main" id="{A426C4ED-34EA-4264-A407-4B11D5157FF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12200" y="32604075"/>
          <a:ext cx="12509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148166</xdr:colOff>
      <xdr:row>95</xdr:row>
      <xdr:rowOff>23283</xdr:rowOff>
    </xdr:from>
    <xdr:to>
      <xdr:col>11</xdr:col>
      <xdr:colOff>719666</xdr:colOff>
      <xdr:row>95</xdr:row>
      <xdr:rowOff>626533</xdr:rowOff>
    </xdr:to>
    <xdr:pic>
      <xdr:nvPicPr>
        <xdr:cNvPr id="7" name="Imagen 10">
          <a:extLst>
            <a:ext uri="{FF2B5EF4-FFF2-40B4-BE49-F238E27FC236}">
              <a16:creationId xmlns:a16="http://schemas.microsoft.com/office/drawing/2014/main" id="{EA2946D3-DBBF-4723-B451-50BA0F509A7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9996" t="46437" r="77777" b="29472"/>
        <a:stretch>
          <a:fillRect/>
        </a:stretch>
      </xdr:blipFill>
      <xdr:spPr bwMode="auto">
        <a:xfrm>
          <a:off x="13906499" y="33011533"/>
          <a:ext cx="571500" cy="603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42334</xdr:colOff>
      <xdr:row>0</xdr:row>
      <xdr:rowOff>52917</xdr:rowOff>
    </xdr:from>
    <xdr:to>
      <xdr:col>7</xdr:col>
      <xdr:colOff>503766</xdr:colOff>
      <xdr:row>0</xdr:row>
      <xdr:rowOff>1246718</xdr:rowOff>
    </xdr:to>
    <xdr:pic>
      <xdr:nvPicPr>
        <xdr:cNvPr id="20" name="Imagen 19" descr="Fincamex Hogares Fuertes | LinkedIn">
          <a:extLst>
            <a:ext uri="{FF2B5EF4-FFF2-40B4-BE49-F238E27FC236}">
              <a16:creationId xmlns:a16="http://schemas.microsoft.com/office/drawing/2014/main" id="{922A8DA2-FBAC-4C5D-AEB8-6F6FD181B1EB}"/>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3263" b="15949"/>
        <a:stretch>
          <a:fillRect/>
        </a:stretch>
      </xdr:blipFill>
      <xdr:spPr bwMode="auto">
        <a:xfrm>
          <a:off x="7461251" y="52917"/>
          <a:ext cx="1724023" cy="11969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105834</xdr:colOff>
      <xdr:row>69</xdr:row>
      <xdr:rowOff>116416</xdr:rowOff>
    </xdr:from>
    <xdr:to>
      <xdr:col>7</xdr:col>
      <xdr:colOff>1238251</xdr:colOff>
      <xdr:row>70</xdr:row>
      <xdr:rowOff>2617257</xdr:rowOff>
    </xdr:to>
    <xdr:pic>
      <xdr:nvPicPr>
        <xdr:cNvPr id="21" name="Imagen 20">
          <a:extLst>
            <a:ext uri="{FF2B5EF4-FFF2-40B4-BE49-F238E27FC236}">
              <a16:creationId xmlns:a16="http://schemas.microsoft.com/office/drawing/2014/main" id="{162323B6-1B35-48B7-AC4A-8512FAAA66EA}"/>
            </a:ext>
          </a:extLst>
        </xdr:cNvPr>
        <xdr:cNvPicPr>
          <a:picLocks noChangeAspect="1"/>
        </xdr:cNvPicPr>
      </xdr:nvPicPr>
      <xdr:blipFill>
        <a:blip xmlns:r="http://schemas.openxmlformats.org/officeDocument/2006/relationships" r:embed="rId5"/>
        <a:stretch>
          <a:fillRect/>
        </a:stretch>
      </xdr:blipFill>
      <xdr:spPr>
        <a:xfrm>
          <a:off x="105834" y="20161249"/>
          <a:ext cx="9450917" cy="63669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71438</xdr:colOff>
      <xdr:row>0</xdr:row>
      <xdr:rowOff>71439</xdr:rowOff>
    </xdr:from>
    <xdr:to>
      <xdr:col>1</xdr:col>
      <xdr:colOff>952500</xdr:colOff>
      <xdr:row>0</xdr:row>
      <xdr:rowOff>1238601</xdr:rowOff>
    </xdr:to>
    <xdr:pic>
      <xdr:nvPicPr>
        <xdr:cNvPr id="2" name="Imagen 1" descr="logo-01.jpg">
          <a:extLst>
            <a:ext uri="{FF2B5EF4-FFF2-40B4-BE49-F238E27FC236}">
              <a16:creationId xmlns:a16="http://schemas.microsoft.com/office/drawing/2014/main" id="{5A4DD4AC-FCF0-45B7-8091-68454E8DC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862" r="5809"/>
        <a:stretch>
          <a:fillRect/>
        </a:stretch>
      </xdr:blipFill>
      <xdr:spPr bwMode="auto">
        <a:xfrm>
          <a:off x="71438" y="71439"/>
          <a:ext cx="1966912" cy="11671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28575</xdr:colOff>
      <xdr:row>93</xdr:row>
      <xdr:rowOff>38100</xdr:rowOff>
    </xdr:from>
    <xdr:to>
      <xdr:col>7</xdr:col>
      <xdr:colOff>1276350</xdr:colOff>
      <xdr:row>93</xdr:row>
      <xdr:rowOff>825500</xdr:rowOff>
    </xdr:to>
    <xdr:pic>
      <xdr:nvPicPr>
        <xdr:cNvPr id="3" name="Imagen 2" descr="Imagen de WhatsApp 2023-03-09 a las 17.44.48">
          <a:extLst>
            <a:ext uri="{FF2B5EF4-FFF2-40B4-BE49-F238E27FC236}">
              <a16:creationId xmlns:a16="http://schemas.microsoft.com/office/drawing/2014/main" id="{72F2EA7D-15AD-4AAC-A0AB-B68AC297C3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34375" y="32156400"/>
          <a:ext cx="1247775"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148166</xdr:colOff>
      <xdr:row>94</xdr:row>
      <xdr:rowOff>23283</xdr:rowOff>
    </xdr:from>
    <xdr:to>
      <xdr:col>11</xdr:col>
      <xdr:colOff>719666</xdr:colOff>
      <xdr:row>94</xdr:row>
      <xdr:rowOff>626533</xdr:rowOff>
    </xdr:to>
    <xdr:pic>
      <xdr:nvPicPr>
        <xdr:cNvPr id="4" name="Imagen 10">
          <a:extLst>
            <a:ext uri="{FF2B5EF4-FFF2-40B4-BE49-F238E27FC236}">
              <a16:creationId xmlns:a16="http://schemas.microsoft.com/office/drawing/2014/main" id="{7471E1C4-C275-42F9-83EB-AEAA3A75E4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9996" t="46437" r="77777" b="29472"/>
        <a:stretch>
          <a:fillRect/>
        </a:stretch>
      </xdr:blipFill>
      <xdr:spPr bwMode="auto">
        <a:xfrm>
          <a:off x="13311716" y="32989308"/>
          <a:ext cx="571500" cy="24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285750</xdr:colOff>
      <xdr:row>59</xdr:row>
      <xdr:rowOff>67465</xdr:rowOff>
    </xdr:from>
    <xdr:to>
      <xdr:col>26</xdr:col>
      <xdr:colOff>467802</xdr:colOff>
      <xdr:row>67</xdr:row>
      <xdr:rowOff>121971</xdr:rowOff>
    </xdr:to>
    <xdr:pic>
      <xdr:nvPicPr>
        <xdr:cNvPr id="5" name="Imagen 4">
          <a:extLst>
            <a:ext uri="{FF2B5EF4-FFF2-40B4-BE49-F238E27FC236}">
              <a16:creationId xmlns:a16="http://schemas.microsoft.com/office/drawing/2014/main" id="{39A9FF3C-359D-4428-989C-D51880386ADD}"/>
            </a:ext>
          </a:extLst>
        </xdr:cNvPr>
        <xdr:cNvPicPr>
          <a:picLocks noChangeAspect="1"/>
        </xdr:cNvPicPr>
      </xdr:nvPicPr>
      <xdr:blipFill rotWithShape="1">
        <a:blip xmlns:r="http://schemas.openxmlformats.org/officeDocument/2006/relationships" r:embed="rId4"/>
        <a:srcRect l="6637" t="10721" r="6007"/>
        <a:stretch/>
      </xdr:blipFill>
      <xdr:spPr>
        <a:xfrm>
          <a:off x="12139083" y="17678132"/>
          <a:ext cx="4150802" cy="2075922"/>
        </a:xfrm>
        <a:prstGeom prst="rect">
          <a:avLst/>
        </a:prstGeom>
      </xdr:spPr>
    </xdr:pic>
    <xdr:clientData/>
  </xdr:twoCellAnchor>
  <xdr:twoCellAnchor editAs="oneCell">
    <xdr:from>
      <xdr:col>21</xdr:col>
      <xdr:colOff>603250</xdr:colOff>
      <xdr:row>58</xdr:row>
      <xdr:rowOff>176741</xdr:rowOff>
    </xdr:from>
    <xdr:to>
      <xdr:col>27</xdr:col>
      <xdr:colOff>149754</xdr:colOff>
      <xdr:row>65</xdr:row>
      <xdr:rowOff>278872</xdr:rowOff>
    </xdr:to>
    <xdr:pic>
      <xdr:nvPicPr>
        <xdr:cNvPr id="6" name="Imagen 5">
          <a:extLst>
            <a:ext uri="{FF2B5EF4-FFF2-40B4-BE49-F238E27FC236}">
              <a16:creationId xmlns:a16="http://schemas.microsoft.com/office/drawing/2014/main" id="{3C13E475-3F39-4BC3-B016-08D7DD945C94}"/>
            </a:ext>
          </a:extLst>
        </xdr:cNvPr>
        <xdr:cNvPicPr>
          <a:picLocks noChangeAspect="1"/>
        </xdr:cNvPicPr>
      </xdr:nvPicPr>
      <xdr:blipFill rotWithShape="1">
        <a:blip xmlns:r="http://schemas.openxmlformats.org/officeDocument/2006/relationships" r:embed="rId5"/>
        <a:srcRect l="2201" t="7621" r="2825" b="6708"/>
        <a:stretch/>
      </xdr:blipFill>
      <xdr:spPr>
        <a:xfrm>
          <a:off x="12456583" y="17406408"/>
          <a:ext cx="4309004" cy="1869547"/>
        </a:xfrm>
        <a:prstGeom prst="rect">
          <a:avLst/>
        </a:prstGeom>
      </xdr:spPr>
    </xdr:pic>
    <xdr:clientData/>
  </xdr:twoCellAnchor>
  <xdr:twoCellAnchor editAs="oneCell">
    <xdr:from>
      <xdr:col>6</xdr:col>
      <xdr:colOff>42334</xdr:colOff>
      <xdr:row>0</xdr:row>
      <xdr:rowOff>52917</xdr:rowOff>
    </xdr:from>
    <xdr:to>
      <xdr:col>7</xdr:col>
      <xdr:colOff>506941</xdr:colOff>
      <xdr:row>0</xdr:row>
      <xdr:rowOff>1249893</xdr:rowOff>
    </xdr:to>
    <xdr:pic>
      <xdr:nvPicPr>
        <xdr:cNvPr id="9" name="Imagen 8" descr="Fincamex Hogares Fuertes | LinkedIn">
          <a:extLst>
            <a:ext uri="{FF2B5EF4-FFF2-40B4-BE49-F238E27FC236}">
              <a16:creationId xmlns:a16="http://schemas.microsoft.com/office/drawing/2014/main" id="{87C998C0-72EE-4A1C-AAC4-FAEF6B7E744B}"/>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13263" b="15949"/>
        <a:stretch>
          <a:fillRect/>
        </a:stretch>
      </xdr:blipFill>
      <xdr:spPr bwMode="auto">
        <a:xfrm>
          <a:off x="7147984" y="52917"/>
          <a:ext cx="1664757" cy="11969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105834</xdr:colOff>
      <xdr:row>69</xdr:row>
      <xdr:rowOff>116416</xdr:rowOff>
    </xdr:from>
    <xdr:to>
      <xdr:col>7</xdr:col>
      <xdr:colOff>1238251</xdr:colOff>
      <xdr:row>70</xdr:row>
      <xdr:rowOff>2620432</xdr:rowOff>
    </xdr:to>
    <xdr:pic>
      <xdr:nvPicPr>
        <xdr:cNvPr id="10" name="Imagen 9">
          <a:extLst>
            <a:ext uri="{FF2B5EF4-FFF2-40B4-BE49-F238E27FC236}">
              <a16:creationId xmlns:a16="http://schemas.microsoft.com/office/drawing/2014/main" id="{AD3BAB9A-BA22-450E-9B10-220FA38C2250}"/>
            </a:ext>
          </a:extLst>
        </xdr:cNvPr>
        <xdr:cNvPicPr>
          <a:picLocks noChangeAspect="1"/>
        </xdr:cNvPicPr>
      </xdr:nvPicPr>
      <xdr:blipFill>
        <a:blip xmlns:r="http://schemas.openxmlformats.org/officeDocument/2006/relationships" r:embed="rId7"/>
        <a:stretch>
          <a:fillRect/>
        </a:stretch>
      </xdr:blipFill>
      <xdr:spPr>
        <a:xfrm>
          <a:off x="105834" y="20128441"/>
          <a:ext cx="9438217" cy="637116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71438</xdr:colOff>
      <xdr:row>0</xdr:row>
      <xdr:rowOff>71439</xdr:rowOff>
    </xdr:from>
    <xdr:to>
      <xdr:col>1</xdr:col>
      <xdr:colOff>952500</xdr:colOff>
      <xdr:row>0</xdr:row>
      <xdr:rowOff>1238601</xdr:rowOff>
    </xdr:to>
    <xdr:pic>
      <xdr:nvPicPr>
        <xdr:cNvPr id="3" name="Imagen 1" descr="logo-01.jpg">
          <a:extLst>
            <a:ext uri="{FF2B5EF4-FFF2-40B4-BE49-F238E27FC236}">
              <a16:creationId xmlns:a16="http://schemas.microsoft.com/office/drawing/2014/main" id="{A387E1E3-26DA-4DA5-A1F9-707AA86DC1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862" r="5809"/>
        <a:stretch>
          <a:fillRect/>
        </a:stretch>
      </xdr:blipFill>
      <xdr:spPr bwMode="auto">
        <a:xfrm>
          <a:off x="68263" y="68264"/>
          <a:ext cx="2017712" cy="11703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28575</xdr:colOff>
      <xdr:row>93</xdr:row>
      <xdr:rowOff>38100</xdr:rowOff>
    </xdr:from>
    <xdr:to>
      <xdr:col>7</xdr:col>
      <xdr:colOff>1276350</xdr:colOff>
      <xdr:row>93</xdr:row>
      <xdr:rowOff>825500</xdr:rowOff>
    </xdr:to>
    <xdr:pic>
      <xdr:nvPicPr>
        <xdr:cNvPr id="4" name="Imagen 3" descr="Imagen de WhatsApp 2023-03-09 a las 17.44.48">
          <a:extLst>
            <a:ext uri="{FF2B5EF4-FFF2-40B4-BE49-F238E27FC236}">
              <a16:creationId xmlns:a16="http://schemas.microsoft.com/office/drawing/2014/main" id="{6A73304C-8227-4831-82D4-52D57A97CDA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12200" y="32604075"/>
          <a:ext cx="12509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783167</xdr:colOff>
      <xdr:row>93</xdr:row>
      <xdr:rowOff>658283</xdr:rowOff>
    </xdr:from>
    <xdr:to>
      <xdr:col>12</xdr:col>
      <xdr:colOff>296333</xdr:colOff>
      <xdr:row>94</xdr:row>
      <xdr:rowOff>414867</xdr:rowOff>
    </xdr:to>
    <xdr:pic>
      <xdr:nvPicPr>
        <xdr:cNvPr id="7" name="Imagen 10">
          <a:extLst>
            <a:ext uri="{FF2B5EF4-FFF2-40B4-BE49-F238E27FC236}">
              <a16:creationId xmlns:a16="http://schemas.microsoft.com/office/drawing/2014/main" id="{B0E6C66F-4137-4A63-BD87-6A7FD853631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9996" t="46437" r="77777" b="29472"/>
        <a:stretch>
          <a:fillRect/>
        </a:stretch>
      </xdr:blipFill>
      <xdr:spPr bwMode="auto">
        <a:xfrm>
          <a:off x="14541500" y="33223200"/>
          <a:ext cx="571500" cy="603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734841</xdr:colOff>
      <xdr:row>59</xdr:row>
      <xdr:rowOff>173299</xdr:rowOff>
    </xdr:from>
    <xdr:to>
      <xdr:col>26</xdr:col>
      <xdr:colOff>183904</xdr:colOff>
      <xdr:row>68</xdr:row>
      <xdr:rowOff>65880</xdr:rowOff>
    </xdr:to>
    <xdr:pic>
      <xdr:nvPicPr>
        <xdr:cNvPr id="8" name="Imagen 7">
          <a:extLst>
            <a:ext uri="{FF2B5EF4-FFF2-40B4-BE49-F238E27FC236}">
              <a16:creationId xmlns:a16="http://schemas.microsoft.com/office/drawing/2014/main" id="{0BA5CB63-7DCC-4B1C-A88F-F2A427D71137}"/>
            </a:ext>
          </a:extLst>
        </xdr:cNvPr>
        <xdr:cNvPicPr>
          <a:picLocks noChangeAspect="1"/>
        </xdr:cNvPicPr>
      </xdr:nvPicPr>
      <xdr:blipFill rotWithShape="1">
        <a:blip xmlns:r="http://schemas.openxmlformats.org/officeDocument/2006/relationships" r:embed="rId4"/>
        <a:srcRect l="6637" t="10721" r="6007"/>
        <a:stretch/>
      </xdr:blipFill>
      <xdr:spPr>
        <a:xfrm>
          <a:off x="16352666" y="17756449"/>
          <a:ext cx="4180435" cy="2076981"/>
        </a:xfrm>
        <a:prstGeom prst="rect">
          <a:avLst/>
        </a:prstGeom>
      </xdr:spPr>
    </xdr:pic>
    <xdr:clientData/>
  </xdr:twoCellAnchor>
  <xdr:twoCellAnchor editAs="oneCell">
    <xdr:from>
      <xdr:col>12</xdr:col>
      <xdr:colOff>126999</xdr:colOff>
      <xdr:row>59</xdr:row>
      <xdr:rowOff>105832</xdr:rowOff>
    </xdr:from>
    <xdr:to>
      <xdr:col>26</xdr:col>
      <xdr:colOff>340255</xdr:colOff>
      <xdr:row>66</xdr:row>
      <xdr:rowOff>180446</xdr:rowOff>
    </xdr:to>
    <xdr:pic>
      <xdr:nvPicPr>
        <xdr:cNvPr id="9" name="Imagen 8">
          <a:extLst>
            <a:ext uri="{FF2B5EF4-FFF2-40B4-BE49-F238E27FC236}">
              <a16:creationId xmlns:a16="http://schemas.microsoft.com/office/drawing/2014/main" id="{178195FB-235D-4A46-9875-B4A95327B70A}"/>
            </a:ext>
          </a:extLst>
        </xdr:cNvPr>
        <xdr:cNvPicPr>
          <a:picLocks noChangeAspect="1"/>
        </xdr:cNvPicPr>
      </xdr:nvPicPr>
      <xdr:blipFill rotWithShape="1">
        <a:blip xmlns:r="http://schemas.openxmlformats.org/officeDocument/2006/relationships" r:embed="rId5"/>
        <a:srcRect l="2201" t="7621" r="2825" b="6708"/>
        <a:stretch/>
      </xdr:blipFill>
      <xdr:spPr>
        <a:xfrm>
          <a:off x="14954249" y="17685807"/>
          <a:ext cx="4293129" cy="1871664"/>
        </a:xfrm>
        <a:prstGeom prst="rect">
          <a:avLst/>
        </a:prstGeom>
      </xdr:spPr>
    </xdr:pic>
    <xdr:clientData/>
  </xdr:twoCellAnchor>
  <xdr:twoCellAnchor editAs="oneCell">
    <xdr:from>
      <xdr:col>14</xdr:col>
      <xdr:colOff>741479</xdr:colOff>
      <xdr:row>70</xdr:row>
      <xdr:rowOff>3607593</xdr:rowOff>
    </xdr:from>
    <xdr:to>
      <xdr:col>23</xdr:col>
      <xdr:colOff>580117</xdr:colOff>
      <xdr:row>79</xdr:row>
      <xdr:rowOff>31485</xdr:rowOff>
    </xdr:to>
    <xdr:pic>
      <xdr:nvPicPr>
        <xdr:cNvPr id="10" name="Imagen 9">
          <a:extLst>
            <a:ext uri="{FF2B5EF4-FFF2-40B4-BE49-F238E27FC236}">
              <a16:creationId xmlns:a16="http://schemas.microsoft.com/office/drawing/2014/main" id="{1B68004D-D5AF-4732-B960-47136F37AD74}"/>
            </a:ext>
          </a:extLst>
        </xdr:cNvPr>
        <xdr:cNvPicPr>
          <a:picLocks noChangeAspect="1"/>
        </xdr:cNvPicPr>
      </xdr:nvPicPr>
      <xdr:blipFill rotWithShape="1">
        <a:blip xmlns:r="http://schemas.openxmlformats.org/officeDocument/2006/relationships" r:embed="rId6"/>
        <a:srcRect t="13039" r="17235" b="12054"/>
        <a:stretch/>
      </xdr:blipFill>
      <xdr:spPr>
        <a:xfrm>
          <a:off x="17153054" y="26575543"/>
          <a:ext cx="2201747" cy="2142067"/>
        </a:xfrm>
        <a:prstGeom prst="rect">
          <a:avLst/>
        </a:prstGeom>
      </xdr:spPr>
    </xdr:pic>
    <xdr:clientData/>
  </xdr:twoCellAnchor>
  <xdr:twoCellAnchor editAs="oneCell">
    <xdr:from>
      <xdr:col>12</xdr:col>
      <xdr:colOff>765027</xdr:colOff>
      <xdr:row>70</xdr:row>
      <xdr:rowOff>3048263</xdr:rowOff>
    </xdr:from>
    <xdr:to>
      <xdr:col>23</xdr:col>
      <xdr:colOff>592285</xdr:colOff>
      <xdr:row>79</xdr:row>
      <xdr:rowOff>29367</xdr:rowOff>
    </xdr:to>
    <xdr:pic>
      <xdr:nvPicPr>
        <xdr:cNvPr id="13" name="Imagen 12">
          <a:extLst>
            <a:ext uri="{FF2B5EF4-FFF2-40B4-BE49-F238E27FC236}">
              <a16:creationId xmlns:a16="http://schemas.microsoft.com/office/drawing/2014/main" id="{111BB6BF-4D13-49E0-B58A-BBF24498FB9B}"/>
            </a:ext>
          </a:extLst>
        </xdr:cNvPr>
        <xdr:cNvPicPr>
          <a:picLocks noChangeAspect="1"/>
        </xdr:cNvPicPr>
      </xdr:nvPicPr>
      <xdr:blipFill rotWithShape="1">
        <a:blip xmlns:r="http://schemas.openxmlformats.org/officeDocument/2006/relationships" r:embed="rId6"/>
        <a:srcRect t="13039" r="17235" b="12054"/>
        <a:stretch/>
      </xdr:blipFill>
      <xdr:spPr>
        <a:xfrm>
          <a:off x="15595452" y="26575013"/>
          <a:ext cx="2207566" cy="2140479"/>
        </a:xfrm>
        <a:prstGeom prst="rect">
          <a:avLst/>
        </a:prstGeom>
      </xdr:spPr>
    </xdr:pic>
    <xdr:clientData/>
  </xdr:twoCellAnchor>
  <xdr:twoCellAnchor editAs="oneCell">
    <xdr:from>
      <xdr:col>6</xdr:col>
      <xdr:colOff>84667</xdr:colOff>
      <xdr:row>0</xdr:row>
      <xdr:rowOff>63500</xdr:rowOff>
    </xdr:from>
    <xdr:to>
      <xdr:col>7</xdr:col>
      <xdr:colOff>542924</xdr:colOff>
      <xdr:row>0</xdr:row>
      <xdr:rowOff>1266826</xdr:rowOff>
    </xdr:to>
    <xdr:pic>
      <xdr:nvPicPr>
        <xdr:cNvPr id="20" name="Imagen 19" descr="Fincamex Hogares Fuertes | LinkedIn">
          <a:extLst>
            <a:ext uri="{FF2B5EF4-FFF2-40B4-BE49-F238E27FC236}">
              <a16:creationId xmlns:a16="http://schemas.microsoft.com/office/drawing/2014/main" id="{13194F7A-340B-416E-859C-83D4EEFCE5D6}"/>
            </a:ext>
          </a:extLst>
        </xdr:cNvPr>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13263" b="15949"/>
        <a:stretch>
          <a:fillRect/>
        </a:stretch>
      </xdr:blipFill>
      <xdr:spPr bwMode="auto">
        <a:xfrm>
          <a:off x="7503584" y="63500"/>
          <a:ext cx="1724023" cy="11969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190500</xdr:colOff>
      <xdr:row>69</xdr:row>
      <xdr:rowOff>95250</xdr:rowOff>
    </xdr:from>
    <xdr:to>
      <xdr:col>7</xdr:col>
      <xdr:colOff>1381125</xdr:colOff>
      <xdr:row>70</xdr:row>
      <xdr:rowOff>2626519</xdr:rowOff>
    </xdr:to>
    <xdr:pic>
      <xdr:nvPicPr>
        <xdr:cNvPr id="21" name="Imagen 20">
          <a:extLst>
            <a:ext uri="{FF2B5EF4-FFF2-40B4-BE49-F238E27FC236}">
              <a16:creationId xmlns:a16="http://schemas.microsoft.com/office/drawing/2014/main" id="{78539F3A-F978-4BF5-A199-647C6ECFDB10}"/>
            </a:ext>
          </a:extLst>
        </xdr:cNvPr>
        <xdr:cNvPicPr>
          <a:picLocks noChangeAspect="1"/>
        </xdr:cNvPicPr>
      </xdr:nvPicPr>
      <xdr:blipFill>
        <a:blip xmlns:r="http://schemas.openxmlformats.org/officeDocument/2006/relationships" r:embed="rId8"/>
        <a:stretch>
          <a:fillRect/>
        </a:stretch>
      </xdr:blipFill>
      <xdr:spPr>
        <a:xfrm>
          <a:off x="190500" y="20121563"/>
          <a:ext cx="9501188" cy="64008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71438</xdr:colOff>
      <xdr:row>0</xdr:row>
      <xdr:rowOff>71439</xdr:rowOff>
    </xdr:from>
    <xdr:to>
      <xdr:col>1</xdr:col>
      <xdr:colOff>952500</xdr:colOff>
      <xdr:row>0</xdr:row>
      <xdr:rowOff>1238601</xdr:rowOff>
    </xdr:to>
    <xdr:pic>
      <xdr:nvPicPr>
        <xdr:cNvPr id="2" name="Imagen 1" descr="logo-01.jpg">
          <a:extLst>
            <a:ext uri="{FF2B5EF4-FFF2-40B4-BE49-F238E27FC236}">
              <a16:creationId xmlns:a16="http://schemas.microsoft.com/office/drawing/2014/main" id="{E6B4DAC7-1639-4545-A280-0792A1A6AA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862" r="5809"/>
        <a:stretch>
          <a:fillRect/>
        </a:stretch>
      </xdr:blipFill>
      <xdr:spPr bwMode="auto">
        <a:xfrm>
          <a:off x="71438" y="71439"/>
          <a:ext cx="1966912" cy="11671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28575</xdr:colOff>
      <xdr:row>93</xdr:row>
      <xdr:rowOff>38100</xdr:rowOff>
    </xdr:from>
    <xdr:to>
      <xdr:col>7</xdr:col>
      <xdr:colOff>1276350</xdr:colOff>
      <xdr:row>93</xdr:row>
      <xdr:rowOff>825500</xdr:rowOff>
    </xdr:to>
    <xdr:pic>
      <xdr:nvPicPr>
        <xdr:cNvPr id="3" name="Imagen 2" descr="Imagen de WhatsApp 2023-03-09 a las 17.44.48">
          <a:extLst>
            <a:ext uri="{FF2B5EF4-FFF2-40B4-BE49-F238E27FC236}">
              <a16:creationId xmlns:a16="http://schemas.microsoft.com/office/drawing/2014/main" id="{D783B951-21AE-4393-93E3-909CBCC035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34375" y="32604075"/>
          <a:ext cx="1247775"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783167</xdr:colOff>
      <xdr:row>93</xdr:row>
      <xdr:rowOff>658283</xdr:rowOff>
    </xdr:from>
    <xdr:to>
      <xdr:col>12</xdr:col>
      <xdr:colOff>296333</xdr:colOff>
      <xdr:row>94</xdr:row>
      <xdr:rowOff>414867</xdr:rowOff>
    </xdr:to>
    <xdr:pic>
      <xdr:nvPicPr>
        <xdr:cNvPr id="4" name="Imagen 10">
          <a:extLst>
            <a:ext uri="{FF2B5EF4-FFF2-40B4-BE49-F238E27FC236}">
              <a16:creationId xmlns:a16="http://schemas.microsoft.com/office/drawing/2014/main" id="{DAFCD83D-A224-459D-B0C6-1FD7A8475B2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9996" t="46437" r="77777" b="29472"/>
        <a:stretch>
          <a:fillRect/>
        </a:stretch>
      </xdr:blipFill>
      <xdr:spPr bwMode="auto">
        <a:xfrm>
          <a:off x="13946717" y="33224258"/>
          <a:ext cx="522816" cy="3947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734841</xdr:colOff>
      <xdr:row>59</xdr:row>
      <xdr:rowOff>173299</xdr:rowOff>
    </xdr:from>
    <xdr:to>
      <xdr:col>19</xdr:col>
      <xdr:colOff>168651</xdr:colOff>
      <xdr:row>68</xdr:row>
      <xdr:rowOff>65880</xdr:rowOff>
    </xdr:to>
    <xdr:pic>
      <xdr:nvPicPr>
        <xdr:cNvPr id="5" name="Imagen 4">
          <a:extLst>
            <a:ext uri="{FF2B5EF4-FFF2-40B4-BE49-F238E27FC236}">
              <a16:creationId xmlns:a16="http://schemas.microsoft.com/office/drawing/2014/main" id="{C57BE4FD-2945-42F2-B327-7CEA6CAF4967}"/>
            </a:ext>
          </a:extLst>
        </xdr:cNvPr>
        <xdr:cNvPicPr>
          <a:picLocks noChangeAspect="1"/>
        </xdr:cNvPicPr>
      </xdr:nvPicPr>
      <xdr:blipFill rotWithShape="1">
        <a:blip xmlns:r="http://schemas.openxmlformats.org/officeDocument/2006/relationships" r:embed="rId4"/>
        <a:srcRect l="6637" t="10721" r="6007"/>
        <a:stretch/>
      </xdr:blipFill>
      <xdr:spPr>
        <a:xfrm>
          <a:off x="15660516" y="17804074"/>
          <a:ext cx="3948660" cy="2073806"/>
        </a:xfrm>
        <a:prstGeom prst="rect">
          <a:avLst/>
        </a:prstGeom>
      </xdr:spPr>
    </xdr:pic>
    <xdr:clientData/>
  </xdr:twoCellAnchor>
  <xdr:twoCellAnchor editAs="oneCell">
    <xdr:from>
      <xdr:col>12</xdr:col>
      <xdr:colOff>126999</xdr:colOff>
      <xdr:row>59</xdr:row>
      <xdr:rowOff>105832</xdr:rowOff>
    </xdr:from>
    <xdr:to>
      <xdr:col>17</xdr:col>
      <xdr:colOff>467253</xdr:colOff>
      <xdr:row>66</xdr:row>
      <xdr:rowOff>180446</xdr:rowOff>
    </xdr:to>
    <xdr:pic>
      <xdr:nvPicPr>
        <xdr:cNvPr id="6" name="Imagen 5">
          <a:extLst>
            <a:ext uri="{FF2B5EF4-FFF2-40B4-BE49-F238E27FC236}">
              <a16:creationId xmlns:a16="http://schemas.microsoft.com/office/drawing/2014/main" id="{FA428073-2593-4C80-A3C3-9EF5F03E8F89}"/>
            </a:ext>
          </a:extLst>
        </xdr:cNvPr>
        <xdr:cNvPicPr>
          <a:picLocks noChangeAspect="1"/>
        </xdr:cNvPicPr>
      </xdr:nvPicPr>
      <xdr:blipFill rotWithShape="1">
        <a:blip xmlns:r="http://schemas.openxmlformats.org/officeDocument/2006/relationships" r:embed="rId5"/>
        <a:srcRect l="2201" t="7621" r="2825" b="6708"/>
        <a:stretch/>
      </xdr:blipFill>
      <xdr:spPr>
        <a:xfrm>
          <a:off x="14300199" y="17736607"/>
          <a:ext cx="4102629" cy="1865314"/>
        </a:xfrm>
        <a:prstGeom prst="rect">
          <a:avLst/>
        </a:prstGeom>
      </xdr:spPr>
    </xdr:pic>
    <xdr:clientData/>
  </xdr:twoCellAnchor>
  <xdr:twoCellAnchor editAs="oneCell">
    <xdr:from>
      <xdr:col>14</xdr:col>
      <xdr:colOff>741479</xdr:colOff>
      <xdr:row>70</xdr:row>
      <xdr:rowOff>3607593</xdr:rowOff>
    </xdr:from>
    <xdr:to>
      <xdr:col>17</xdr:col>
      <xdr:colOff>571501</xdr:colOff>
      <xdr:row>79</xdr:row>
      <xdr:rowOff>31485</xdr:rowOff>
    </xdr:to>
    <xdr:pic>
      <xdr:nvPicPr>
        <xdr:cNvPr id="7" name="Imagen 6">
          <a:extLst>
            <a:ext uri="{FF2B5EF4-FFF2-40B4-BE49-F238E27FC236}">
              <a16:creationId xmlns:a16="http://schemas.microsoft.com/office/drawing/2014/main" id="{2B038DCC-A671-4F63-BF86-5B9C6C95035B}"/>
            </a:ext>
          </a:extLst>
        </xdr:cNvPr>
        <xdr:cNvPicPr>
          <a:picLocks noChangeAspect="1"/>
        </xdr:cNvPicPr>
      </xdr:nvPicPr>
      <xdr:blipFill rotWithShape="1">
        <a:blip xmlns:r="http://schemas.openxmlformats.org/officeDocument/2006/relationships" r:embed="rId6"/>
        <a:srcRect t="13039" r="17235" b="12054"/>
        <a:stretch/>
      </xdr:blipFill>
      <xdr:spPr>
        <a:xfrm>
          <a:off x="16419629" y="26600943"/>
          <a:ext cx="2087447" cy="2148417"/>
        </a:xfrm>
        <a:prstGeom prst="rect">
          <a:avLst/>
        </a:prstGeom>
      </xdr:spPr>
    </xdr:pic>
    <xdr:clientData/>
  </xdr:twoCellAnchor>
  <xdr:twoCellAnchor editAs="oneCell">
    <xdr:from>
      <xdr:col>12</xdr:col>
      <xdr:colOff>765027</xdr:colOff>
      <xdr:row>70</xdr:row>
      <xdr:rowOff>3048263</xdr:rowOff>
    </xdr:from>
    <xdr:to>
      <xdr:col>15</xdr:col>
      <xdr:colOff>597693</xdr:colOff>
      <xdr:row>79</xdr:row>
      <xdr:rowOff>29367</xdr:rowOff>
    </xdr:to>
    <xdr:pic>
      <xdr:nvPicPr>
        <xdr:cNvPr id="8" name="Imagen 7">
          <a:extLst>
            <a:ext uri="{FF2B5EF4-FFF2-40B4-BE49-F238E27FC236}">
              <a16:creationId xmlns:a16="http://schemas.microsoft.com/office/drawing/2014/main" id="{71F79E22-B4C6-4C2B-8301-D1486C3E1D63}"/>
            </a:ext>
          </a:extLst>
        </xdr:cNvPr>
        <xdr:cNvPicPr>
          <a:picLocks noChangeAspect="1"/>
        </xdr:cNvPicPr>
      </xdr:nvPicPr>
      <xdr:blipFill rotWithShape="1">
        <a:blip xmlns:r="http://schemas.openxmlformats.org/officeDocument/2006/relationships" r:embed="rId6"/>
        <a:srcRect t="13039" r="17235" b="12054"/>
        <a:stretch/>
      </xdr:blipFill>
      <xdr:spPr>
        <a:xfrm>
          <a:off x="14928702" y="26603588"/>
          <a:ext cx="2099616" cy="2143654"/>
        </a:xfrm>
        <a:prstGeom prst="rect">
          <a:avLst/>
        </a:prstGeom>
      </xdr:spPr>
    </xdr:pic>
    <xdr:clientData/>
  </xdr:twoCellAnchor>
  <xdr:twoCellAnchor editAs="oneCell">
    <xdr:from>
      <xdr:col>6</xdr:col>
      <xdr:colOff>501386</xdr:colOff>
      <xdr:row>0</xdr:row>
      <xdr:rowOff>83342</xdr:rowOff>
    </xdr:from>
    <xdr:to>
      <xdr:col>7</xdr:col>
      <xdr:colOff>866525</xdr:colOff>
      <xdr:row>0</xdr:row>
      <xdr:rowOff>1219199</xdr:rowOff>
    </xdr:to>
    <xdr:pic>
      <xdr:nvPicPr>
        <xdr:cNvPr id="9" name="Imagen 8" descr="Fincamex Hogares Fuertes | LinkedIn">
          <a:extLst>
            <a:ext uri="{FF2B5EF4-FFF2-40B4-BE49-F238E27FC236}">
              <a16:creationId xmlns:a16="http://schemas.microsoft.com/office/drawing/2014/main" id="{12659AB7-387B-40BE-99D1-E470E59D6208}"/>
            </a:ext>
          </a:extLst>
        </xdr:cNvPr>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13263" b="15949"/>
        <a:stretch>
          <a:fillRect/>
        </a:stretch>
      </xdr:blipFill>
      <xdr:spPr bwMode="auto">
        <a:xfrm>
          <a:off x="7609417" y="83342"/>
          <a:ext cx="1567671" cy="1135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190500</xdr:colOff>
      <xdr:row>69</xdr:row>
      <xdr:rowOff>95250</xdr:rowOff>
    </xdr:from>
    <xdr:to>
      <xdr:col>7</xdr:col>
      <xdr:colOff>1381125</xdr:colOff>
      <xdr:row>70</xdr:row>
      <xdr:rowOff>2626519</xdr:rowOff>
    </xdr:to>
    <xdr:pic>
      <xdr:nvPicPr>
        <xdr:cNvPr id="10" name="Imagen 9">
          <a:extLst>
            <a:ext uri="{FF2B5EF4-FFF2-40B4-BE49-F238E27FC236}">
              <a16:creationId xmlns:a16="http://schemas.microsoft.com/office/drawing/2014/main" id="{780B979B-811E-40C0-ADEF-8C30AEB88D5F}"/>
            </a:ext>
          </a:extLst>
        </xdr:cNvPr>
        <xdr:cNvPicPr>
          <a:picLocks noChangeAspect="1"/>
        </xdr:cNvPicPr>
      </xdr:nvPicPr>
      <xdr:blipFill>
        <a:blip xmlns:r="http://schemas.openxmlformats.org/officeDocument/2006/relationships" r:embed="rId8"/>
        <a:stretch>
          <a:fillRect/>
        </a:stretch>
      </xdr:blipFill>
      <xdr:spPr>
        <a:xfrm>
          <a:off x="190500" y="20107275"/>
          <a:ext cx="9496425" cy="639841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hector.lizarraga@fincamex.com.mx"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hector.lizarraga@fincamex.com.mx"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hector.lizarraga@fincamex.com.mx"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hector.lizarraga@fincamex.com.mx"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hector.lizarraga@fincamex.com.mx"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mailto:hector.lizarraga@fincamex.com.mx"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mailto:hector.lizarraga@fincamex.com.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27554-0F17-400F-8ECC-E8B27341C6D1}">
  <dimension ref="A1:AC108"/>
  <sheetViews>
    <sheetView tabSelected="1" view="pageBreakPreview" topLeftCell="A94" zoomScale="90" zoomScaleNormal="80" zoomScaleSheetLayoutView="90" workbookViewId="0">
      <selection activeCell="G1" sqref="A1:H108"/>
    </sheetView>
  </sheetViews>
  <sheetFormatPr defaultColWidth="11.28515625" defaultRowHeight="12.6"/>
  <cols>
    <col min="1" max="1" width="16.28515625" style="11" customWidth="1"/>
    <col min="2" max="2" width="15.28515625" style="11" customWidth="1"/>
    <col min="3" max="3" width="31.5703125" style="11" customWidth="1"/>
    <col min="4" max="5" width="16" style="11" customWidth="1"/>
    <col min="6" max="6" width="10.42578125" style="11" customWidth="1"/>
    <col min="7" max="7" width="19.42578125" style="12" customWidth="1"/>
    <col min="8" max="8" width="22.85546875" style="12" customWidth="1"/>
    <col min="9" max="9" width="17.5703125" style="11" hidden="1" customWidth="1"/>
    <col min="10" max="10" width="17.42578125" style="11" hidden="1" customWidth="1"/>
    <col min="11" max="11" width="15" style="11" hidden="1" customWidth="1"/>
    <col min="12" max="12" width="15.140625" style="11" hidden="1" customWidth="1"/>
    <col min="13" max="16" width="0" style="11" hidden="1" customWidth="1"/>
    <col min="17" max="17" width="16.28515625" style="11" hidden="1" customWidth="1"/>
    <col min="18" max="22" width="0" style="11" hidden="1" customWidth="1"/>
    <col min="23" max="23" width="11.28515625" style="11"/>
    <col min="24" max="24" width="16.42578125" style="11" bestFit="1" customWidth="1"/>
    <col min="25" max="25" width="17.7109375" style="11" bestFit="1" customWidth="1"/>
    <col min="26" max="27" width="11.28515625" style="11"/>
    <col min="28" max="28" width="14.28515625" style="11" customWidth="1"/>
    <col min="29" max="29" width="16.28515625" style="11" bestFit="1" customWidth="1"/>
    <col min="30" max="16384" width="11.28515625" style="11"/>
  </cols>
  <sheetData>
    <row r="1" spans="1:25" ht="102" customHeight="1">
      <c r="A1" s="109"/>
      <c r="B1" s="109"/>
      <c r="C1" s="201" t="s">
        <v>0</v>
      </c>
      <c r="D1" s="202"/>
      <c r="E1" s="202"/>
      <c r="F1" s="202"/>
      <c r="G1" s="121"/>
      <c r="H1" s="121"/>
    </row>
    <row r="2" spans="1:25" ht="25.15" customHeight="1">
      <c r="A2" s="13" t="s">
        <v>1</v>
      </c>
      <c r="B2" s="14">
        <f ca="1">TODAY()</f>
        <v>46320</v>
      </c>
      <c r="C2" s="203"/>
      <c r="D2" s="203"/>
      <c r="E2" s="203"/>
      <c r="F2" s="203"/>
      <c r="G2" s="15" t="s">
        <v>2</v>
      </c>
      <c r="H2" s="33" t="s">
        <v>3</v>
      </c>
      <c r="J2" s="11" t="s">
        <v>4</v>
      </c>
    </row>
    <row r="3" spans="1:25" ht="25.15" customHeight="1">
      <c r="A3" s="116" t="s">
        <v>5</v>
      </c>
      <c r="B3" s="116"/>
      <c r="C3" s="197" t="s">
        <v>6</v>
      </c>
      <c r="D3" s="197"/>
      <c r="E3" s="197"/>
      <c r="F3" s="197"/>
      <c r="G3" s="197"/>
      <c r="H3" s="197"/>
      <c r="J3" s="11" t="s">
        <v>7</v>
      </c>
    </row>
    <row r="4" spans="1:25" ht="45" customHeight="1">
      <c r="A4" s="116" t="s">
        <v>8</v>
      </c>
      <c r="B4" s="116"/>
      <c r="C4" s="198" t="s">
        <v>9</v>
      </c>
      <c r="D4" s="199"/>
      <c r="E4" s="199"/>
      <c r="F4" s="199"/>
      <c r="G4" s="199"/>
      <c r="H4" s="200"/>
    </row>
    <row r="5" spans="1:25" ht="18.95" customHeight="1">
      <c r="A5" s="116" t="s">
        <v>10</v>
      </c>
      <c r="B5" s="116"/>
      <c r="C5" s="197" t="s">
        <v>11</v>
      </c>
      <c r="D5" s="197"/>
      <c r="E5" s="197"/>
      <c r="F5" s="197"/>
      <c r="G5" s="197"/>
      <c r="H5" s="197"/>
      <c r="M5" s="11" t="s">
        <v>12</v>
      </c>
      <c r="N5" s="11">
        <v>270</v>
      </c>
    </row>
    <row r="6" spans="1:25" ht="19.5" customHeight="1">
      <c r="A6" s="116" t="s">
        <v>13</v>
      </c>
      <c r="B6" s="116"/>
      <c r="C6" s="197" t="s">
        <v>14</v>
      </c>
      <c r="D6" s="197"/>
      <c r="E6" s="197"/>
      <c r="F6" s="197"/>
      <c r="G6" s="197"/>
      <c r="H6" s="197"/>
    </row>
    <row r="7" spans="1:25" ht="37.5">
      <c r="A7" s="116" t="s">
        <v>15</v>
      </c>
      <c r="B7" s="116"/>
      <c r="C7" s="197" t="s">
        <v>16</v>
      </c>
      <c r="D7" s="197"/>
      <c r="E7" s="197"/>
      <c r="F7" s="197"/>
      <c r="G7" s="16" t="s">
        <v>17</v>
      </c>
      <c r="H7" s="58" t="s">
        <v>18</v>
      </c>
    </row>
    <row r="8" spans="1:25" ht="15.6">
      <c r="A8" s="184"/>
      <c r="B8" s="184"/>
      <c r="C8" s="184"/>
      <c r="D8" s="184"/>
      <c r="E8" s="184"/>
      <c r="F8" s="184"/>
      <c r="G8" s="184"/>
      <c r="H8" s="184"/>
    </row>
    <row r="9" spans="1:25" s="7" customFormat="1" ht="18">
      <c r="A9" s="178" t="s">
        <v>19</v>
      </c>
      <c r="B9" s="178"/>
      <c r="C9" s="178"/>
      <c r="D9" s="178"/>
      <c r="E9" s="178"/>
      <c r="F9" s="178"/>
      <c r="G9" s="178"/>
      <c r="H9" s="178"/>
    </row>
    <row r="10" spans="1:25" s="8" customFormat="1" ht="14.1">
      <c r="A10" s="17" t="s">
        <v>20</v>
      </c>
      <c r="B10" s="18" t="s">
        <v>21</v>
      </c>
      <c r="C10" s="179" t="s">
        <v>22</v>
      </c>
      <c r="D10" s="179"/>
      <c r="E10" s="179"/>
      <c r="F10" s="179"/>
      <c r="G10" s="19" t="s">
        <v>23</v>
      </c>
      <c r="H10" s="19" t="s">
        <v>12</v>
      </c>
      <c r="J10" s="8" t="s">
        <v>24</v>
      </c>
      <c r="K10" s="8" t="s">
        <v>25</v>
      </c>
      <c r="M10" s="8" t="s">
        <v>26</v>
      </c>
      <c r="O10" s="8" t="s">
        <v>27</v>
      </c>
    </row>
    <row r="11" spans="1:25" s="9" customFormat="1" ht="22.5" customHeight="1">
      <c r="A11" s="20">
        <f>O11</f>
        <v>142.78</v>
      </c>
      <c r="B11" s="21" t="s">
        <v>28</v>
      </c>
      <c r="C11" s="185" t="s">
        <v>29</v>
      </c>
      <c r="D11" s="185"/>
      <c r="E11" s="185"/>
      <c r="F11" s="185"/>
      <c r="G11" s="38">
        <f>N5</f>
        <v>270</v>
      </c>
      <c r="H11" s="40">
        <f>G11*A11</f>
        <v>38550.6</v>
      </c>
      <c r="J11" s="9">
        <v>129.80000000000001</v>
      </c>
      <c r="K11" s="45">
        <v>0.1</v>
      </c>
      <c r="M11" s="9">
        <f>J11*K11</f>
        <v>12.980000000000002</v>
      </c>
      <c r="O11" s="9">
        <f>J11+M11</f>
        <v>142.78</v>
      </c>
    </row>
    <row r="12" spans="1:25" s="9" customFormat="1" ht="22.5" customHeight="1">
      <c r="A12" s="20">
        <f>O12</f>
        <v>43.273349999999994</v>
      </c>
      <c r="B12" s="21" t="s">
        <v>28</v>
      </c>
      <c r="C12" s="185" t="s">
        <v>30</v>
      </c>
      <c r="D12" s="185"/>
      <c r="E12" s="185"/>
      <c r="F12" s="185"/>
      <c r="G12" s="38">
        <f>N5</f>
        <v>270</v>
      </c>
      <c r="H12" s="40">
        <f>A12*G12</f>
        <v>11683.804499999998</v>
      </c>
      <c r="J12" s="9">
        <v>37.628999999999998</v>
      </c>
      <c r="K12" s="45">
        <v>0.15</v>
      </c>
      <c r="M12" s="9">
        <f t="shared" ref="M12:M14" si="0">J12*K12</f>
        <v>5.6443499999999993</v>
      </c>
      <c r="O12" s="9">
        <f t="shared" ref="O12:O14" si="1">J12+M12</f>
        <v>43.273349999999994</v>
      </c>
    </row>
    <row r="13" spans="1:25" s="9" customFormat="1" ht="22.5" customHeight="1">
      <c r="A13" s="20">
        <f>O13</f>
        <v>22.77</v>
      </c>
      <c r="B13" s="21" t="s">
        <v>28</v>
      </c>
      <c r="C13" s="185" t="s">
        <v>31</v>
      </c>
      <c r="D13" s="185"/>
      <c r="E13" s="185"/>
      <c r="F13" s="185"/>
      <c r="G13" s="38">
        <f>N5</f>
        <v>270</v>
      </c>
      <c r="H13" s="40">
        <f>A13*G13</f>
        <v>6147.9</v>
      </c>
      <c r="J13" s="9">
        <v>20.7</v>
      </c>
      <c r="K13" s="45">
        <v>0.1</v>
      </c>
      <c r="M13" s="9">
        <f t="shared" si="0"/>
        <v>2.0699999999999998</v>
      </c>
      <c r="O13" s="9">
        <f t="shared" si="1"/>
        <v>22.77</v>
      </c>
      <c r="Y13" s="85">
        <f>H16+H29+H36+H41+H46</f>
        <v>138130.97949999999</v>
      </c>
    </row>
    <row r="14" spans="1:25" s="9" customFormat="1" ht="21" customHeight="1">
      <c r="A14" s="21">
        <f>O14</f>
        <v>41.8</v>
      </c>
      <c r="B14" s="21" t="s">
        <v>32</v>
      </c>
      <c r="C14" s="194" t="s">
        <v>33</v>
      </c>
      <c r="D14" s="194"/>
      <c r="E14" s="194"/>
      <c r="F14" s="194"/>
      <c r="G14" s="98">
        <v>25</v>
      </c>
      <c r="H14" s="40">
        <f>A14*G14</f>
        <v>1045</v>
      </c>
      <c r="J14" s="9">
        <v>38</v>
      </c>
      <c r="K14" s="45">
        <f>K11</f>
        <v>0.1</v>
      </c>
      <c r="M14" s="9">
        <f t="shared" si="0"/>
        <v>3.8000000000000003</v>
      </c>
      <c r="O14" s="9">
        <f t="shared" si="1"/>
        <v>41.8</v>
      </c>
      <c r="Y14" s="85">
        <f>Y13+H19+H31</f>
        <v>87532.979499999987</v>
      </c>
    </row>
    <row r="15" spans="1:25" s="9" customFormat="1" ht="45" customHeight="1">
      <c r="A15" s="189" t="s">
        <v>34</v>
      </c>
      <c r="B15" s="190"/>
      <c r="C15" s="190"/>
      <c r="D15" s="190"/>
      <c r="E15" s="190"/>
      <c r="F15" s="190"/>
      <c r="G15" s="39"/>
      <c r="H15" s="39"/>
      <c r="K15" s="45"/>
    </row>
    <row r="16" spans="1:25" s="10" customFormat="1" ht="15.6">
      <c r="A16" s="22">
        <f>SUM(A11:A13)</f>
        <v>208.82335</v>
      </c>
      <c r="B16" s="23" t="s">
        <v>35</v>
      </c>
      <c r="C16" s="183"/>
      <c r="D16" s="183"/>
      <c r="E16" s="183"/>
      <c r="F16" s="183"/>
      <c r="G16" s="23" t="s">
        <v>36</v>
      </c>
      <c r="H16" s="41">
        <f>SUM(H11:H15)</f>
        <v>57427.304499999998</v>
      </c>
      <c r="J16" s="9"/>
      <c r="K16" s="45"/>
      <c r="L16" s="9"/>
      <c r="M16" s="9"/>
      <c r="N16" s="9"/>
      <c r="O16" s="9"/>
    </row>
    <row r="17" spans="1:27" s="10" customFormat="1" ht="15.6">
      <c r="A17" s="23">
        <f>SUM(A14)</f>
        <v>41.8</v>
      </c>
      <c r="B17" s="23" t="s">
        <v>37</v>
      </c>
      <c r="C17" s="195"/>
      <c r="D17" s="195"/>
      <c r="E17" s="195"/>
      <c r="F17" s="195"/>
      <c r="G17" s="196"/>
      <c r="H17" s="195"/>
      <c r="J17" s="9"/>
      <c r="K17" s="45"/>
      <c r="L17" s="9"/>
      <c r="M17" s="9">
        <v>208.82</v>
      </c>
      <c r="N17" s="9">
        <f>M17*45%</f>
        <v>93.968999999999994</v>
      </c>
      <c r="O17" s="9"/>
    </row>
    <row r="18" spans="1:27" s="10" customFormat="1" ht="15.6">
      <c r="A18" s="184"/>
      <c r="B18" s="184"/>
      <c r="C18" s="184"/>
      <c r="D18" s="184"/>
      <c r="E18" s="184"/>
      <c r="F18" s="184"/>
      <c r="G18" s="184"/>
      <c r="H18" s="184"/>
      <c r="J18" s="9"/>
      <c r="K18" s="45"/>
      <c r="L18" s="9"/>
      <c r="M18" s="9"/>
      <c r="N18" s="9">
        <f>M17*55%</f>
        <v>114.851</v>
      </c>
      <c r="O18" s="9"/>
    </row>
    <row r="19" spans="1:27" s="10" customFormat="1" ht="32.450000000000003" customHeight="1">
      <c r="A19" s="64">
        <v>-93.9</v>
      </c>
      <c r="B19" s="64" t="s">
        <v>28</v>
      </c>
      <c r="C19" s="186" t="s">
        <v>38</v>
      </c>
      <c r="D19" s="187"/>
      <c r="E19" s="187"/>
      <c r="F19" s="188"/>
      <c r="G19" s="65">
        <f>N5</f>
        <v>270</v>
      </c>
      <c r="H19" s="66">
        <f>G19*A19</f>
        <v>-25353</v>
      </c>
      <c r="J19" s="9"/>
      <c r="K19" s="45"/>
      <c r="L19" s="9"/>
      <c r="M19" s="9"/>
      <c r="N19" s="9"/>
      <c r="O19" s="9"/>
      <c r="Y19" s="10" t="s">
        <v>39</v>
      </c>
      <c r="Z19" s="87">
        <f>A11+A12+A13</f>
        <v>208.82335</v>
      </c>
      <c r="AA19" s="87">
        <f>Z19+A19</f>
        <v>114.92335</v>
      </c>
    </row>
    <row r="20" spans="1:27" s="10" customFormat="1" ht="15.6">
      <c r="A20" s="191"/>
      <c r="B20" s="192"/>
      <c r="C20" s="192"/>
      <c r="D20" s="192"/>
      <c r="E20" s="192"/>
      <c r="F20" s="192"/>
      <c r="G20" s="192"/>
      <c r="H20" s="193"/>
      <c r="J20" s="9"/>
      <c r="K20" s="45"/>
      <c r="L20" s="9"/>
      <c r="M20" s="9"/>
      <c r="N20" s="9"/>
      <c r="O20" s="9"/>
    </row>
    <row r="21" spans="1:27" s="10" customFormat="1" ht="15.6">
      <c r="A21" s="90">
        <f>A16+A19</f>
        <v>114.92335</v>
      </c>
      <c r="B21" s="25" t="s">
        <v>35</v>
      </c>
      <c r="C21" s="173" t="s">
        <v>40</v>
      </c>
      <c r="D21" s="173"/>
      <c r="E21" s="173"/>
      <c r="F21" s="173"/>
      <c r="G21" s="25"/>
      <c r="H21" s="42">
        <f>H16+H19</f>
        <v>32074.304499999998</v>
      </c>
      <c r="J21" s="9"/>
      <c r="K21" s="40">
        <f>A21*G19</f>
        <v>31029.304499999998</v>
      </c>
      <c r="L21" s="9"/>
      <c r="M21" s="9"/>
      <c r="N21" s="9"/>
      <c r="O21" s="9"/>
    </row>
    <row r="22" spans="1:27" s="10" customFormat="1" ht="15.6">
      <c r="A22" s="191"/>
      <c r="B22" s="192"/>
      <c r="C22" s="192"/>
      <c r="D22" s="192"/>
      <c r="E22" s="192"/>
      <c r="F22" s="192"/>
      <c r="G22" s="192"/>
      <c r="H22" s="193"/>
      <c r="J22" s="9"/>
      <c r="K22" s="45"/>
      <c r="L22" s="9"/>
      <c r="M22" s="9"/>
      <c r="N22" s="9"/>
      <c r="O22" s="9"/>
    </row>
    <row r="23" spans="1:27" s="7" customFormat="1" ht="18">
      <c r="A23" s="178" t="s">
        <v>41</v>
      </c>
      <c r="B23" s="178"/>
      <c r="C23" s="178"/>
      <c r="D23" s="178"/>
      <c r="E23" s="178"/>
      <c r="F23" s="178"/>
      <c r="G23" s="178"/>
      <c r="H23" s="178"/>
      <c r="J23" s="9"/>
      <c r="K23" s="45"/>
      <c r="L23" s="9"/>
      <c r="M23" s="9"/>
      <c r="N23" s="9"/>
      <c r="O23" s="9"/>
    </row>
    <row r="24" spans="1:27" s="8" customFormat="1" ht="14.1">
      <c r="A24" s="17" t="s">
        <v>20</v>
      </c>
      <c r="B24" s="18" t="s">
        <v>21</v>
      </c>
      <c r="C24" s="179" t="s">
        <v>22</v>
      </c>
      <c r="D24" s="179"/>
      <c r="E24" s="179"/>
      <c r="F24" s="179"/>
      <c r="G24" s="19" t="s">
        <v>23</v>
      </c>
      <c r="H24" s="19" t="s">
        <v>12</v>
      </c>
      <c r="J24" s="9"/>
      <c r="K24" s="45"/>
      <c r="L24" s="9"/>
      <c r="M24" s="9"/>
      <c r="N24" s="9"/>
      <c r="O24" s="9"/>
    </row>
    <row r="25" spans="1:27" s="9" customFormat="1" ht="21" customHeight="1">
      <c r="A25" s="20">
        <f>O25</f>
        <v>163.03100000000001</v>
      </c>
      <c r="B25" s="21" t="s">
        <v>28</v>
      </c>
      <c r="C25" s="185" t="s">
        <v>42</v>
      </c>
      <c r="D25" s="185"/>
      <c r="E25" s="185"/>
      <c r="F25" s="185"/>
      <c r="G25" s="38">
        <f>N5</f>
        <v>270</v>
      </c>
      <c r="H25" s="40">
        <f>G25*A25</f>
        <v>44018.37</v>
      </c>
      <c r="J25" s="9">
        <v>148.21</v>
      </c>
      <c r="K25" s="45">
        <f>K11</f>
        <v>0.1</v>
      </c>
      <c r="M25" s="9">
        <f t="shared" ref="M25:M27" si="2">J25*K25</f>
        <v>14.821000000000002</v>
      </c>
      <c r="O25" s="9">
        <f t="shared" ref="O25:O27" si="3">J25+M25</f>
        <v>163.03100000000001</v>
      </c>
    </row>
    <row r="26" spans="1:27" s="9" customFormat="1" ht="21" customHeight="1">
      <c r="A26" s="20">
        <f>O26</f>
        <v>44.62</v>
      </c>
      <c r="B26" s="21" t="s">
        <v>28</v>
      </c>
      <c r="C26" s="185" t="s">
        <v>30</v>
      </c>
      <c r="D26" s="185"/>
      <c r="E26" s="185"/>
      <c r="F26" s="185"/>
      <c r="G26" s="38">
        <f>N5</f>
        <v>270</v>
      </c>
      <c r="H26" s="40">
        <f>G26*A26</f>
        <v>12047.4</v>
      </c>
      <c r="J26" s="9">
        <v>38.799999999999997</v>
      </c>
      <c r="K26" s="45">
        <f>K12</f>
        <v>0.15</v>
      </c>
      <c r="M26" s="9">
        <f t="shared" si="2"/>
        <v>5.8199999999999994</v>
      </c>
      <c r="O26" s="9">
        <f t="shared" si="3"/>
        <v>44.62</v>
      </c>
    </row>
    <row r="27" spans="1:27" s="9" customFormat="1" ht="21" customHeight="1">
      <c r="A27" s="20">
        <f t="shared" ref="A27" si="4">O27</f>
        <v>39.049999999999997</v>
      </c>
      <c r="B27" s="21" t="s">
        <v>28</v>
      </c>
      <c r="C27" s="185" t="s">
        <v>43</v>
      </c>
      <c r="D27" s="185"/>
      <c r="E27" s="185"/>
      <c r="F27" s="185"/>
      <c r="G27" s="38">
        <f>N5</f>
        <v>270</v>
      </c>
      <c r="H27" s="40">
        <f t="shared" ref="H27" si="5">G27*A27</f>
        <v>10543.5</v>
      </c>
      <c r="J27" s="9">
        <v>35.5</v>
      </c>
      <c r="K27" s="45">
        <f>K13</f>
        <v>0.1</v>
      </c>
      <c r="M27" s="9">
        <f t="shared" si="2"/>
        <v>3.5500000000000003</v>
      </c>
      <c r="O27" s="9">
        <f t="shared" si="3"/>
        <v>39.049999999999997</v>
      </c>
    </row>
    <row r="28" spans="1:27" s="9" customFormat="1" ht="45" customHeight="1">
      <c r="A28" s="189" t="s">
        <v>34</v>
      </c>
      <c r="B28" s="190"/>
      <c r="C28" s="190"/>
      <c r="D28" s="190"/>
      <c r="E28" s="190"/>
      <c r="F28" s="190"/>
      <c r="G28" s="39"/>
      <c r="H28" s="39"/>
    </row>
    <row r="29" spans="1:27" s="10" customFormat="1" ht="15.6">
      <c r="A29" s="22">
        <f>A25+A26+A27</f>
        <v>246.70100000000002</v>
      </c>
      <c r="B29" s="23" t="s">
        <v>35</v>
      </c>
      <c r="C29" s="183"/>
      <c r="D29" s="183"/>
      <c r="E29" s="183"/>
      <c r="F29" s="183"/>
      <c r="G29" s="23" t="s">
        <v>36</v>
      </c>
      <c r="H29" s="97">
        <f>SUM(H25:H28)</f>
        <v>66609.27</v>
      </c>
    </row>
    <row r="30" spans="1:27" s="7" customFormat="1" ht="12" customHeight="1">
      <c r="A30" s="177"/>
      <c r="B30" s="177"/>
      <c r="C30" s="177"/>
      <c r="D30" s="177"/>
      <c r="E30" s="177"/>
      <c r="F30" s="177"/>
      <c r="G30" s="177"/>
      <c r="H30" s="177"/>
    </row>
    <row r="31" spans="1:27" s="7" customFormat="1" ht="36" customHeight="1">
      <c r="A31" s="64">
        <v>-93.5</v>
      </c>
      <c r="B31" s="64" t="s">
        <v>28</v>
      </c>
      <c r="C31" s="186" t="s">
        <v>44</v>
      </c>
      <c r="D31" s="187"/>
      <c r="E31" s="187"/>
      <c r="F31" s="188"/>
      <c r="G31" s="65">
        <f>N5</f>
        <v>270</v>
      </c>
      <c r="H31" s="66">
        <f>G31*A31</f>
        <v>-25245</v>
      </c>
      <c r="J31" s="67">
        <f>A25+A26</f>
        <v>207.65100000000001</v>
      </c>
      <c r="K31" s="7">
        <f>J31*45%</f>
        <v>93.44295000000001</v>
      </c>
      <c r="X31" s="67">
        <f>A29+A31</f>
        <v>153.20100000000002</v>
      </c>
      <c r="Z31" s="67">
        <f>A25+A26+A27</f>
        <v>246.70100000000002</v>
      </c>
    </row>
    <row r="32" spans="1:27" s="7" customFormat="1" ht="11.45" customHeight="1">
      <c r="A32" s="174"/>
      <c r="B32" s="175"/>
      <c r="C32" s="175"/>
      <c r="D32" s="175"/>
      <c r="E32" s="175"/>
      <c r="F32" s="175"/>
      <c r="G32" s="175"/>
      <c r="H32" s="176"/>
    </row>
    <row r="33" spans="1:29" s="7" customFormat="1" ht="18">
      <c r="A33" s="178" t="s">
        <v>45</v>
      </c>
      <c r="B33" s="178"/>
      <c r="C33" s="178"/>
      <c r="D33" s="178"/>
      <c r="E33" s="178"/>
      <c r="F33" s="178"/>
      <c r="G33" s="178"/>
      <c r="H33" s="178"/>
      <c r="K33" s="7">
        <f>J31*55%</f>
        <v>114.20805000000001</v>
      </c>
      <c r="Q33" s="83">
        <f>H29+H31</f>
        <v>41364.270000000004</v>
      </c>
      <c r="Z33" s="67">
        <f>Z31+A31</f>
        <v>153.20100000000002</v>
      </c>
      <c r="AC33" s="83">
        <f>H29+H31</f>
        <v>41364.270000000004</v>
      </c>
    </row>
    <row r="34" spans="1:29" s="8" customFormat="1" ht="14.1">
      <c r="A34" s="17" t="s">
        <v>20</v>
      </c>
      <c r="B34" s="18" t="s">
        <v>21</v>
      </c>
      <c r="C34" s="179" t="s">
        <v>22</v>
      </c>
      <c r="D34" s="179"/>
      <c r="E34" s="179"/>
      <c r="F34" s="179"/>
      <c r="G34" s="19" t="s">
        <v>23</v>
      </c>
      <c r="H34" s="19" t="s">
        <v>12</v>
      </c>
      <c r="I34" s="7"/>
      <c r="Q34" s="84">
        <f>Q33+H36+H41+H46</f>
        <v>55458.675000000003</v>
      </c>
      <c r="X34" s="86">
        <f>A21</f>
        <v>114.92335</v>
      </c>
      <c r="AC34" s="84">
        <f>AC33+H36+H41+H46</f>
        <v>55458.675000000003</v>
      </c>
    </row>
    <row r="35" spans="1:29" s="9" customFormat="1" ht="18.600000000000001" customHeight="1">
      <c r="A35" s="20">
        <f>O35</f>
        <v>12.627000000000001</v>
      </c>
      <c r="B35" s="21" t="s">
        <v>28</v>
      </c>
      <c r="C35" s="180" t="s">
        <v>46</v>
      </c>
      <c r="D35" s="181"/>
      <c r="E35" s="181"/>
      <c r="F35" s="182"/>
      <c r="G35" s="38">
        <f>N5</f>
        <v>270</v>
      </c>
      <c r="H35" s="40">
        <f>G35*A35</f>
        <v>3409.29</v>
      </c>
      <c r="I35" s="7"/>
      <c r="J35" s="9">
        <v>10.98</v>
      </c>
      <c r="K35" s="45">
        <f>K26</f>
        <v>0.15</v>
      </c>
      <c r="M35" s="9">
        <f>J35*K35</f>
        <v>1.647</v>
      </c>
      <c r="O35" s="9">
        <f>J35+M35</f>
        <v>12.627000000000001</v>
      </c>
    </row>
    <row r="36" spans="1:29" s="10" customFormat="1" ht="15.6">
      <c r="A36" s="22">
        <f>SUM(A35:A35)</f>
        <v>12.627000000000001</v>
      </c>
      <c r="B36" s="23" t="s">
        <v>35</v>
      </c>
      <c r="C36" s="183"/>
      <c r="D36" s="183"/>
      <c r="E36" s="183"/>
      <c r="F36" s="183"/>
      <c r="G36" s="23" t="s">
        <v>36</v>
      </c>
      <c r="H36" s="41">
        <f>SUM(H35:H35)</f>
        <v>3409.29</v>
      </c>
      <c r="I36" s="7"/>
    </row>
    <row r="37" spans="1:29" s="10" customFormat="1" ht="15.6">
      <c r="A37" s="184"/>
      <c r="B37" s="184"/>
      <c r="C37" s="184"/>
      <c r="D37" s="184"/>
      <c r="E37" s="184"/>
      <c r="F37" s="184"/>
      <c r="G37" s="184"/>
      <c r="H37" s="184"/>
      <c r="I37" s="7"/>
      <c r="Z37" s="87">
        <f>Z33+AA19</f>
        <v>268.12435000000005</v>
      </c>
    </row>
    <row r="38" spans="1:29" s="7" customFormat="1" ht="18">
      <c r="A38" s="178" t="s">
        <v>47</v>
      </c>
      <c r="B38" s="178"/>
      <c r="C38" s="178"/>
      <c r="D38" s="178"/>
      <c r="E38" s="178"/>
      <c r="F38" s="178"/>
      <c r="G38" s="178"/>
      <c r="H38" s="178"/>
      <c r="AC38" s="83">
        <f>AC34+H21</f>
        <v>87532.979500000001</v>
      </c>
    </row>
    <row r="39" spans="1:29" s="8" customFormat="1" ht="14.1">
      <c r="A39" s="17" t="s">
        <v>20</v>
      </c>
      <c r="B39" s="18" t="s">
        <v>21</v>
      </c>
      <c r="C39" s="179" t="s">
        <v>22</v>
      </c>
      <c r="D39" s="179"/>
      <c r="E39" s="179"/>
      <c r="F39" s="179"/>
      <c r="G39" s="19" t="s">
        <v>23</v>
      </c>
      <c r="H39" s="19" t="s">
        <v>12</v>
      </c>
      <c r="I39" s="7"/>
      <c r="Z39" s="86">
        <f>A36+A46</f>
        <v>23.701500000000003</v>
      </c>
    </row>
    <row r="40" spans="1:29" s="9" customFormat="1" ht="31.5" customHeight="1">
      <c r="A40" s="20">
        <f>O40</f>
        <v>28.5</v>
      </c>
      <c r="B40" s="21" t="s">
        <v>28</v>
      </c>
      <c r="C40" s="185" t="s">
        <v>48</v>
      </c>
      <c r="D40" s="185"/>
      <c r="E40" s="185"/>
      <c r="F40" s="185"/>
      <c r="G40" s="38">
        <v>270</v>
      </c>
      <c r="H40" s="40">
        <f>G40*A40</f>
        <v>7695</v>
      </c>
      <c r="I40" s="7"/>
      <c r="J40" s="9">
        <v>19</v>
      </c>
      <c r="K40" s="45">
        <v>0.5</v>
      </c>
      <c r="M40" s="9">
        <f t="shared" ref="M40" si="6">J40*K40</f>
        <v>9.5</v>
      </c>
      <c r="O40" s="9">
        <f t="shared" ref="O40" si="7">J40+M40</f>
        <v>28.5</v>
      </c>
    </row>
    <row r="41" spans="1:29" s="10" customFormat="1" ht="15.6">
      <c r="A41" s="22">
        <f>SUM(A40:A40)</f>
        <v>28.5</v>
      </c>
      <c r="B41" s="23" t="s">
        <v>35</v>
      </c>
      <c r="C41" s="183"/>
      <c r="D41" s="183"/>
      <c r="E41" s="183"/>
      <c r="F41" s="183"/>
      <c r="G41" s="23" t="s">
        <v>36</v>
      </c>
      <c r="H41" s="41">
        <f>SUM(H40:H40)</f>
        <v>7695</v>
      </c>
      <c r="I41" s="7"/>
      <c r="Z41" s="10">
        <v>28.5</v>
      </c>
    </row>
    <row r="42" spans="1:29" s="7" customFormat="1">
      <c r="A42" s="177"/>
      <c r="B42" s="177"/>
      <c r="C42" s="177"/>
      <c r="D42" s="177"/>
      <c r="E42" s="177"/>
      <c r="F42" s="177"/>
      <c r="G42" s="177"/>
      <c r="H42" s="177"/>
    </row>
    <row r="43" spans="1:29" s="7" customFormat="1" ht="18">
      <c r="A43" s="178" t="s">
        <v>49</v>
      </c>
      <c r="B43" s="178"/>
      <c r="C43" s="178"/>
      <c r="D43" s="178"/>
      <c r="E43" s="178"/>
      <c r="F43" s="178"/>
      <c r="G43" s="178"/>
      <c r="H43" s="178"/>
      <c r="Z43" s="67">
        <f>Z37+Z39+Z41</f>
        <v>320.32585000000006</v>
      </c>
      <c r="AA43" s="7">
        <v>270</v>
      </c>
      <c r="AB43" s="88">
        <f>(Z43*AA43)+H14</f>
        <v>87532.979500000016</v>
      </c>
    </row>
    <row r="44" spans="1:29" s="8" customFormat="1" ht="14.1">
      <c r="A44" s="17" t="s">
        <v>20</v>
      </c>
      <c r="B44" s="18" t="s">
        <v>21</v>
      </c>
      <c r="C44" s="179" t="s">
        <v>22</v>
      </c>
      <c r="D44" s="179"/>
      <c r="E44" s="179"/>
      <c r="F44" s="179"/>
      <c r="G44" s="19" t="s">
        <v>23</v>
      </c>
      <c r="H44" s="19" t="s">
        <v>12</v>
      </c>
      <c r="I44" s="7"/>
    </row>
    <row r="45" spans="1:29" s="9" customFormat="1" ht="19.5" customHeight="1">
      <c r="A45" s="20">
        <f>O45</f>
        <v>11.0745</v>
      </c>
      <c r="B45" s="21" t="s">
        <v>28</v>
      </c>
      <c r="C45" s="180" t="s">
        <v>50</v>
      </c>
      <c r="D45" s="181"/>
      <c r="E45" s="181"/>
      <c r="F45" s="182"/>
      <c r="G45" s="38">
        <f>N5</f>
        <v>270</v>
      </c>
      <c r="H45" s="40">
        <f>G45*A45</f>
        <v>2990.1150000000002</v>
      </c>
      <c r="I45" s="7"/>
      <c r="J45" s="9">
        <v>9.6300000000000008</v>
      </c>
      <c r="K45" s="45">
        <f>K35</f>
        <v>0.15</v>
      </c>
      <c r="M45" s="9">
        <f>J45*K45</f>
        <v>1.4445000000000001</v>
      </c>
      <c r="O45" s="9">
        <f>J45+M45</f>
        <v>11.0745</v>
      </c>
    </row>
    <row r="46" spans="1:29" s="10" customFormat="1" ht="15.6">
      <c r="A46" s="22">
        <f>SUM(A45:A45)</f>
        <v>11.0745</v>
      </c>
      <c r="B46" s="23" t="s">
        <v>35</v>
      </c>
      <c r="C46" s="183"/>
      <c r="D46" s="183"/>
      <c r="E46" s="183"/>
      <c r="F46" s="183"/>
      <c r="G46" s="23" t="s">
        <v>36</v>
      </c>
      <c r="H46" s="41">
        <f>SUM(H45:H45)</f>
        <v>2990.1150000000002</v>
      </c>
      <c r="I46" s="7"/>
    </row>
    <row r="47" spans="1:29" s="7" customFormat="1">
      <c r="A47" s="44"/>
      <c r="B47" s="44"/>
      <c r="C47" s="174"/>
      <c r="D47" s="175"/>
      <c r="E47" s="175"/>
      <c r="F47" s="176"/>
      <c r="G47" s="44"/>
      <c r="H47" s="44"/>
    </row>
    <row r="48" spans="1:29" s="7" customFormat="1" ht="18" customHeight="1">
      <c r="A48" s="24">
        <f>A29+A31+A36+A41+A46</f>
        <v>205.40250000000003</v>
      </c>
      <c r="B48" s="25" t="s">
        <v>35</v>
      </c>
      <c r="C48" s="173" t="s">
        <v>51</v>
      </c>
      <c r="D48" s="173"/>
      <c r="E48" s="173"/>
      <c r="F48" s="173"/>
      <c r="G48" s="25"/>
      <c r="H48" s="42">
        <f>H29+H31+H36+H41+H46</f>
        <v>55458.675000000003</v>
      </c>
    </row>
    <row r="49" spans="1:24" s="7" customFormat="1">
      <c r="A49" s="174"/>
      <c r="B49" s="175"/>
      <c r="C49" s="175"/>
      <c r="D49" s="175"/>
      <c r="E49" s="175"/>
      <c r="F49" s="175"/>
      <c r="G49" s="175"/>
      <c r="H49" s="176"/>
    </row>
    <row r="50" spans="1:24" s="7" customFormat="1" ht="22.15" customHeight="1">
      <c r="A50" s="90">
        <f>A48+A21</f>
        <v>320.32585000000006</v>
      </c>
      <c r="B50" s="25" t="s">
        <v>35</v>
      </c>
      <c r="C50" s="173" t="s">
        <v>52</v>
      </c>
      <c r="D50" s="173"/>
      <c r="E50" s="173"/>
      <c r="F50" s="173"/>
      <c r="G50" s="25"/>
      <c r="H50" s="91">
        <f>H48+H21</f>
        <v>87532.979500000001</v>
      </c>
    </row>
    <row r="51" spans="1:24" s="7" customFormat="1">
      <c r="A51" s="177"/>
      <c r="B51" s="177"/>
      <c r="C51" s="177"/>
      <c r="D51" s="177"/>
      <c r="E51" s="177"/>
      <c r="F51" s="177"/>
      <c r="G51" s="177"/>
      <c r="H51" s="177"/>
    </row>
    <row r="52" spans="1:24" s="7" customFormat="1" ht="18">
      <c r="A52" s="178" t="s">
        <v>53</v>
      </c>
      <c r="B52" s="178"/>
      <c r="C52" s="178"/>
      <c r="D52" s="178"/>
      <c r="E52" s="178"/>
      <c r="F52" s="178"/>
      <c r="G52" s="178"/>
      <c r="H52" s="178"/>
      <c r="J52" s="7">
        <v>20</v>
      </c>
    </row>
    <row r="53" spans="1:24" s="7" customFormat="1" ht="14.1">
      <c r="A53" s="17" t="s">
        <v>20</v>
      </c>
      <c r="B53" s="18" t="s">
        <v>21</v>
      </c>
      <c r="C53" s="179" t="s">
        <v>22</v>
      </c>
      <c r="D53" s="179"/>
      <c r="E53" s="179"/>
      <c r="F53" s="179"/>
      <c r="G53" s="19" t="s">
        <v>23</v>
      </c>
      <c r="H53" s="19" t="s">
        <v>12</v>
      </c>
    </row>
    <row r="54" spans="1:24" s="7" customFormat="1" ht="60.6" customHeight="1">
      <c r="A54" s="26">
        <v>70</v>
      </c>
      <c r="B54" s="26" t="s">
        <v>32</v>
      </c>
      <c r="C54" s="167" t="s">
        <v>54</v>
      </c>
      <c r="D54" s="167"/>
      <c r="E54" s="167"/>
      <c r="F54" s="167"/>
      <c r="G54" s="92">
        <v>360</v>
      </c>
      <c r="H54" s="34">
        <f>A54*G54</f>
        <v>25200</v>
      </c>
    </row>
    <row r="55" spans="1:24" s="7" customFormat="1" ht="66" customHeight="1">
      <c r="A55" s="59">
        <v>35</v>
      </c>
      <c r="B55" s="59" t="s">
        <v>32</v>
      </c>
      <c r="C55" s="168" t="s">
        <v>55</v>
      </c>
      <c r="D55" s="168"/>
      <c r="E55" s="168"/>
      <c r="F55" s="168"/>
      <c r="G55" s="92">
        <v>180</v>
      </c>
      <c r="H55" s="60">
        <f>A55*G55</f>
        <v>6300</v>
      </c>
      <c r="X55" s="79">
        <f>H54+H55</f>
        <v>31500</v>
      </c>
    </row>
    <row r="56" spans="1:24" s="7" customFormat="1" ht="24" customHeight="1">
      <c r="A56" s="26">
        <v>1</v>
      </c>
      <c r="B56" s="26" t="s">
        <v>56</v>
      </c>
      <c r="C56" s="169" t="s">
        <v>57</v>
      </c>
      <c r="D56" s="169"/>
      <c r="E56" s="169"/>
      <c r="F56" s="169"/>
      <c r="G56" s="92">
        <v>2500</v>
      </c>
      <c r="H56" s="34">
        <f>A56*G56</f>
        <v>2500</v>
      </c>
      <c r="X56" s="79">
        <f>H56+H57</f>
        <v>6000</v>
      </c>
    </row>
    <row r="57" spans="1:24" s="7" customFormat="1" ht="24" customHeight="1">
      <c r="A57" s="26">
        <v>1</v>
      </c>
      <c r="B57" s="26" t="s">
        <v>56</v>
      </c>
      <c r="C57" s="169" t="s">
        <v>58</v>
      </c>
      <c r="D57" s="169"/>
      <c r="E57" s="169"/>
      <c r="F57" s="169"/>
      <c r="G57" s="92">
        <v>3500</v>
      </c>
      <c r="H57" s="34">
        <f>A57*G57</f>
        <v>3500</v>
      </c>
    </row>
    <row r="58" spans="1:24" s="7" customFormat="1" ht="31.5" customHeight="1">
      <c r="A58" s="26">
        <v>1</v>
      </c>
      <c r="B58" s="26" t="s">
        <v>56</v>
      </c>
      <c r="C58" s="170" t="s">
        <v>59</v>
      </c>
      <c r="D58" s="171"/>
      <c r="E58" s="171"/>
      <c r="F58" s="172"/>
      <c r="G58" s="92">
        <f>L58</f>
        <v>1878</v>
      </c>
      <c r="H58" s="34">
        <f t="shared" ref="H58:H59" si="8">A58*G58</f>
        <v>1878</v>
      </c>
      <c r="J58" s="7">
        <v>20</v>
      </c>
      <c r="K58" s="7">
        <v>93.9</v>
      </c>
      <c r="L58" s="7">
        <f>J58*K58</f>
        <v>1878</v>
      </c>
      <c r="X58" s="79">
        <f>H58+H59</f>
        <v>3748</v>
      </c>
    </row>
    <row r="59" spans="1:24" s="7" customFormat="1" ht="30" customHeight="1">
      <c r="A59" s="26">
        <v>1</v>
      </c>
      <c r="B59" s="26" t="s">
        <v>56</v>
      </c>
      <c r="C59" s="170" t="s">
        <v>60</v>
      </c>
      <c r="D59" s="171"/>
      <c r="E59" s="171"/>
      <c r="F59" s="172"/>
      <c r="G59" s="27">
        <f>L59</f>
        <v>1870</v>
      </c>
      <c r="H59" s="34">
        <f t="shared" si="8"/>
        <v>1870</v>
      </c>
      <c r="J59" s="7">
        <v>20</v>
      </c>
      <c r="K59" s="7">
        <v>93.5</v>
      </c>
      <c r="L59" s="7">
        <f>J59*K59</f>
        <v>1870</v>
      </c>
      <c r="X59" s="79">
        <f>X55+X56+X58</f>
        <v>41248</v>
      </c>
    </row>
    <row r="60" spans="1:24" s="7" customFormat="1" ht="15.6">
      <c r="A60" s="25"/>
      <c r="B60" s="28" t="s">
        <v>27</v>
      </c>
      <c r="C60" s="162"/>
      <c r="D60" s="162"/>
      <c r="E60" s="162"/>
      <c r="F60" s="162"/>
      <c r="G60" s="29" t="s">
        <v>61</v>
      </c>
      <c r="H60" s="93">
        <f>H54+H55+H56+H57+H58+H59</f>
        <v>41248</v>
      </c>
    </row>
    <row r="61" spans="1:24" s="7" customFormat="1" ht="15.6">
      <c r="A61" s="163"/>
      <c r="B61" s="164"/>
      <c r="C61" s="164"/>
      <c r="D61" s="164"/>
      <c r="E61" s="164"/>
      <c r="F61" s="164"/>
      <c r="G61" s="164"/>
      <c r="H61" s="165"/>
    </row>
    <row r="62" spans="1:24" s="68" customFormat="1" ht="21.6" customHeight="1">
      <c r="A62" s="143" t="s">
        <v>62</v>
      </c>
      <c r="B62" s="143"/>
      <c r="C62" s="143"/>
      <c r="D62" s="143"/>
      <c r="E62" s="143"/>
      <c r="F62" s="143"/>
      <c r="G62" s="143"/>
      <c r="H62" s="143"/>
    </row>
    <row r="63" spans="1:24" s="68" customFormat="1" ht="14.1">
      <c r="A63" s="69" t="s">
        <v>20</v>
      </c>
      <c r="B63" s="70" t="s">
        <v>21</v>
      </c>
      <c r="C63" s="166" t="s">
        <v>22</v>
      </c>
      <c r="D63" s="166"/>
      <c r="E63" s="166"/>
      <c r="F63" s="166"/>
      <c r="G63" s="71" t="s">
        <v>23</v>
      </c>
      <c r="H63" s="71" t="s">
        <v>12</v>
      </c>
      <c r="J63" s="68">
        <v>20</v>
      </c>
    </row>
    <row r="64" spans="1:24" s="68" customFormat="1" ht="21" customHeight="1">
      <c r="A64" s="72">
        <v>3</v>
      </c>
      <c r="B64" s="72" t="s">
        <v>56</v>
      </c>
      <c r="C64" s="145" t="s">
        <v>63</v>
      </c>
      <c r="D64" s="146"/>
      <c r="E64" s="146"/>
      <c r="F64" s="147"/>
      <c r="G64" s="73">
        <f>2650*1.15</f>
        <v>3047.4999999999995</v>
      </c>
      <c r="H64" s="74">
        <f>A64*G64</f>
        <v>9142.4999999999982</v>
      </c>
      <c r="J64" s="75">
        <f>G64*J63</f>
        <v>60949.999999999993</v>
      </c>
      <c r="K64" s="68">
        <v>200000</v>
      </c>
    </row>
    <row r="65" spans="1:24" s="68" customFormat="1" ht="21" customHeight="1">
      <c r="A65" s="72">
        <v>2</v>
      </c>
      <c r="B65" s="72" t="s">
        <v>56</v>
      </c>
      <c r="C65" s="145" t="s">
        <v>64</v>
      </c>
      <c r="D65" s="146"/>
      <c r="E65" s="146"/>
      <c r="F65" s="147"/>
      <c r="G65" s="80">
        <v>6000</v>
      </c>
      <c r="H65" s="74">
        <f t="shared" ref="H65:H66" si="9">A65*G65</f>
        <v>12000</v>
      </c>
      <c r="J65" s="75"/>
      <c r="K65" s="68">
        <f>K64/J67</f>
        <v>10000</v>
      </c>
      <c r="X65" s="75">
        <v>12000</v>
      </c>
    </row>
    <row r="66" spans="1:24" s="68" customFormat="1" ht="31.5" customHeight="1">
      <c r="A66" s="72">
        <v>1</v>
      </c>
      <c r="B66" s="54" t="s">
        <v>56</v>
      </c>
      <c r="C66" s="145" t="s">
        <v>65</v>
      </c>
      <c r="D66" s="146"/>
      <c r="E66" s="146"/>
      <c r="F66" s="147"/>
      <c r="G66" s="73">
        <v>2250</v>
      </c>
      <c r="H66" s="74">
        <f t="shared" si="9"/>
        <v>2250</v>
      </c>
      <c r="J66" s="75">
        <v>120000</v>
      </c>
      <c r="X66" s="75">
        <f>H66+H64</f>
        <v>11392.499999999998</v>
      </c>
    </row>
    <row r="67" spans="1:24" s="68" customFormat="1" ht="18">
      <c r="A67" s="76"/>
      <c r="B67" s="76" t="s">
        <v>27</v>
      </c>
      <c r="C67" s="148"/>
      <c r="D67" s="148"/>
      <c r="E67" s="148"/>
      <c r="F67" s="148"/>
      <c r="G67" s="77" t="s">
        <v>61</v>
      </c>
      <c r="H67" s="94">
        <f>H64+H65+H66</f>
        <v>23392.5</v>
      </c>
      <c r="J67" s="68">
        <v>20</v>
      </c>
      <c r="X67" s="75">
        <f>X65+X66</f>
        <v>23392.5</v>
      </c>
    </row>
    <row r="68" spans="1:24" s="68" customFormat="1">
      <c r="A68" s="149"/>
      <c r="B68" s="150"/>
      <c r="C68" s="150"/>
      <c r="D68" s="150"/>
      <c r="E68" s="150"/>
      <c r="F68" s="150"/>
      <c r="G68" s="150"/>
      <c r="H68" s="151"/>
    </row>
    <row r="69" spans="1:24" s="7" customFormat="1" ht="15.6">
      <c r="A69" s="152" t="s">
        <v>66</v>
      </c>
      <c r="B69" s="152"/>
      <c r="C69" s="152"/>
      <c r="D69" s="152"/>
      <c r="E69" s="152"/>
      <c r="F69" s="152"/>
      <c r="G69" s="152"/>
      <c r="H69" s="152"/>
      <c r="J69" s="79">
        <f>J66/J67</f>
        <v>6000</v>
      </c>
      <c r="X69" s="79">
        <f>X67+X59+AB43</f>
        <v>152173.47950000002</v>
      </c>
    </row>
    <row r="70" spans="1:24" s="7" customFormat="1" ht="305.10000000000002" customHeight="1">
      <c r="A70" s="153"/>
      <c r="B70" s="154"/>
      <c r="C70" s="154"/>
      <c r="D70" s="154"/>
      <c r="E70" s="154"/>
      <c r="F70" s="154"/>
      <c r="G70" s="154"/>
      <c r="H70" s="155"/>
    </row>
    <row r="71" spans="1:24" s="7" customFormat="1" ht="215.1" customHeight="1">
      <c r="A71" s="156"/>
      <c r="B71" s="157"/>
      <c r="C71" s="157"/>
      <c r="D71" s="157"/>
      <c r="E71" s="157"/>
      <c r="F71" s="157"/>
      <c r="G71" s="157"/>
      <c r="H71" s="158"/>
    </row>
    <row r="72" spans="1:24" ht="28.15" customHeight="1">
      <c r="A72" s="128" t="s">
        <v>67</v>
      </c>
      <c r="B72" s="159"/>
      <c r="C72" s="159"/>
      <c r="D72" s="159"/>
      <c r="E72" s="159"/>
      <c r="F72" s="129"/>
      <c r="G72" s="30" t="s">
        <v>61</v>
      </c>
      <c r="H72" s="95">
        <f>H67+H60+H50</f>
        <v>152173.47950000002</v>
      </c>
      <c r="J72" s="46"/>
      <c r="X72" s="89">
        <f>X69</f>
        <v>152173.47950000002</v>
      </c>
    </row>
    <row r="73" spans="1:24" ht="28.15" customHeight="1">
      <c r="A73" s="130"/>
      <c r="B73" s="160"/>
      <c r="C73" s="160"/>
      <c r="D73" s="160"/>
      <c r="E73" s="160"/>
      <c r="F73" s="131"/>
      <c r="G73" s="100" t="s">
        <v>68</v>
      </c>
      <c r="H73" s="95">
        <f>H72*7.5%</f>
        <v>11413.0109625</v>
      </c>
      <c r="J73" s="46"/>
      <c r="X73" s="89">
        <f>X72-H73</f>
        <v>140760.46853750001</v>
      </c>
    </row>
    <row r="74" spans="1:24" ht="28.15" hidden="1" customHeight="1">
      <c r="A74" s="132"/>
      <c r="B74" s="161"/>
      <c r="C74" s="161"/>
      <c r="D74" s="161"/>
      <c r="E74" s="161"/>
      <c r="F74" s="133"/>
      <c r="G74" s="52" t="s">
        <v>69</v>
      </c>
      <c r="H74" s="93">
        <v>0</v>
      </c>
      <c r="J74" s="46"/>
    </row>
    <row r="75" spans="1:24" ht="23.45" customHeight="1">
      <c r="A75" s="48"/>
      <c r="B75" s="49"/>
      <c r="C75" s="49"/>
      <c r="D75" s="49"/>
      <c r="E75" s="49"/>
      <c r="F75" s="50"/>
      <c r="G75" s="5" t="s">
        <v>70</v>
      </c>
      <c r="H75" s="96">
        <f>H72-H73</f>
        <v>140760.46853750001</v>
      </c>
      <c r="J75" s="46"/>
    </row>
    <row r="76" spans="1:24" ht="21.95" customHeight="1">
      <c r="A76" s="128" t="s">
        <v>71</v>
      </c>
      <c r="B76" s="129"/>
      <c r="C76" s="134" t="s">
        <v>72</v>
      </c>
      <c r="D76" s="135"/>
      <c r="E76" s="135"/>
      <c r="F76" s="136"/>
      <c r="G76" s="3" t="s">
        <v>73</v>
      </c>
      <c r="H76" s="4">
        <v>0</v>
      </c>
      <c r="J76" s="47"/>
    </row>
    <row r="77" spans="1:24" ht="22.5" customHeight="1">
      <c r="A77" s="130"/>
      <c r="B77" s="131"/>
      <c r="C77" s="137"/>
      <c r="D77" s="138"/>
      <c r="E77" s="138"/>
      <c r="F77" s="139"/>
      <c r="G77" s="1" t="s">
        <v>74</v>
      </c>
      <c r="H77" s="2">
        <f>H75+H76</f>
        <v>140760.46853750001</v>
      </c>
      <c r="J77" s="46"/>
    </row>
    <row r="78" spans="1:24" ht="18" customHeight="1">
      <c r="A78" s="130"/>
      <c r="B78" s="131"/>
      <c r="C78" s="137"/>
      <c r="D78" s="138"/>
      <c r="E78" s="138"/>
      <c r="F78" s="139"/>
      <c r="G78" s="3" t="s">
        <v>75</v>
      </c>
      <c r="H78" s="4">
        <f>H77*0.16</f>
        <v>22521.674966000002</v>
      </c>
      <c r="J78" s="47"/>
    </row>
    <row r="79" spans="1:24" ht="18" customHeight="1">
      <c r="A79" s="130"/>
      <c r="B79" s="131"/>
      <c r="C79" s="137"/>
      <c r="D79" s="138"/>
      <c r="E79" s="138"/>
      <c r="F79" s="139"/>
      <c r="G79" s="5" t="s">
        <v>76</v>
      </c>
      <c r="H79" s="6">
        <f>H77+H78</f>
        <v>163282.1435035</v>
      </c>
      <c r="I79" s="36"/>
      <c r="J79" s="51">
        <v>188554.62</v>
      </c>
      <c r="W79" s="11">
        <v>18.2</v>
      </c>
      <c r="X79" s="36">
        <f>H79*W79</f>
        <v>2971735.0117636998</v>
      </c>
    </row>
    <row r="80" spans="1:24" ht="18" customHeight="1">
      <c r="A80" s="132"/>
      <c r="B80" s="133"/>
      <c r="C80" s="140"/>
      <c r="D80" s="141"/>
      <c r="E80" s="141"/>
      <c r="F80" s="142"/>
      <c r="G80" s="52" t="s">
        <v>77</v>
      </c>
      <c r="H80" s="99">
        <f>H79*W79</f>
        <v>2971735.0117636998</v>
      </c>
      <c r="I80" s="36"/>
      <c r="J80" s="51">
        <v>188554.62</v>
      </c>
      <c r="X80" s="36"/>
    </row>
    <row r="81" spans="1:12">
      <c r="A81" s="109"/>
      <c r="B81" s="109"/>
      <c r="C81" s="109"/>
      <c r="D81" s="109"/>
      <c r="E81" s="109"/>
      <c r="F81" s="109"/>
      <c r="G81" s="109"/>
      <c r="H81" s="109"/>
    </row>
    <row r="82" spans="1:12" ht="31.15" customHeight="1">
      <c r="A82" s="143" t="s">
        <v>78</v>
      </c>
      <c r="B82" s="143"/>
      <c r="C82" s="143"/>
      <c r="D82" s="143"/>
      <c r="E82" s="143"/>
      <c r="F82" s="143"/>
      <c r="G82" s="143"/>
      <c r="H82" s="143"/>
      <c r="J82" s="36">
        <f>J79-H79</f>
        <v>25272.476496499992</v>
      </c>
      <c r="L82" s="36">
        <f>J82*20</f>
        <v>505449.52992999984</v>
      </c>
    </row>
    <row r="83" spans="1:12" ht="12" customHeight="1">
      <c r="A83" s="144"/>
      <c r="B83" s="144"/>
      <c r="C83" s="144"/>
      <c r="D83" s="144"/>
      <c r="E83" s="144"/>
      <c r="F83" s="144"/>
      <c r="G83" s="144"/>
      <c r="H83" s="144"/>
    </row>
    <row r="84" spans="1:12" ht="21.95" customHeight="1">
      <c r="A84" s="119" t="s">
        <v>79</v>
      </c>
      <c r="B84" s="119"/>
      <c r="C84" s="117" t="s">
        <v>80</v>
      </c>
      <c r="D84" s="117"/>
      <c r="E84" s="117"/>
      <c r="F84" s="117"/>
      <c r="G84" s="111" t="s">
        <v>81</v>
      </c>
      <c r="H84" s="111"/>
    </row>
    <row r="85" spans="1:12" ht="19.899999999999999" customHeight="1">
      <c r="A85" s="123" t="s">
        <v>82</v>
      </c>
      <c r="B85" s="123"/>
      <c r="C85" s="117" t="s">
        <v>83</v>
      </c>
      <c r="D85" s="117"/>
      <c r="E85" s="117"/>
      <c r="F85" s="117"/>
      <c r="G85" s="121"/>
      <c r="H85" s="121"/>
    </row>
    <row r="86" spans="1:12" ht="20.45" hidden="1" customHeight="1">
      <c r="A86" s="125" t="s">
        <v>84</v>
      </c>
      <c r="B86" s="125"/>
      <c r="C86" s="31" t="s">
        <v>85</v>
      </c>
      <c r="D86" s="126">
        <f>H79*0.6</f>
        <v>97969.286102099999</v>
      </c>
      <c r="E86" s="126"/>
      <c r="F86" s="126"/>
      <c r="G86" s="124"/>
      <c r="H86" s="124"/>
    </row>
    <row r="87" spans="1:12" ht="36" hidden="1" customHeight="1">
      <c r="A87" s="125"/>
      <c r="B87" s="125"/>
      <c r="C87" s="31" t="s">
        <v>86</v>
      </c>
      <c r="D87" s="127">
        <f>H79*0.4</f>
        <v>65312.857401400004</v>
      </c>
      <c r="E87" s="127"/>
      <c r="F87" s="127"/>
      <c r="G87" s="124"/>
      <c r="H87" s="124"/>
      <c r="L87" s="36">
        <f>H79-'CTZ 232-5 athali-SERENA SSC(26)'!H79</f>
        <v>4111.9749759499973</v>
      </c>
    </row>
    <row r="88" spans="1:12" ht="26.1" customHeight="1">
      <c r="A88" s="125"/>
      <c r="B88" s="125"/>
      <c r="C88" s="31" t="s">
        <v>87</v>
      </c>
      <c r="D88" s="127">
        <f>H79</f>
        <v>163282.1435035</v>
      </c>
      <c r="E88" s="127"/>
      <c r="F88" s="127"/>
      <c r="G88" s="124"/>
      <c r="H88" s="124"/>
      <c r="J88" s="43"/>
    </row>
    <row r="89" spans="1:12" ht="33.6" customHeight="1">
      <c r="A89" s="116" t="s">
        <v>88</v>
      </c>
      <c r="B89" s="116"/>
      <c r="C89" s="32" t="s">
        <v>89</v>
      </c>
      <c r="D89" s="117" t="s">
        <v>90</v>
      </c>
      <c r="E89" s="117"/>
      <c r="F89" s="117"/>
      <c r="G89" s="118" t="s">
        <v>91</v>
      </c>
      <c r="H89" s="118"/>
    </row>
    <row r="90" spans="1:12" ht="19.149999999999999" customHeight="1">
      <c r="A90" s="119" t="s">
        <v>92</v>
      </c>
      <c r="B90" s="119"/>
      <c r="C90" s="120" t="s">
        <v>93</v>
      </c>
      <c r="D90" s="120"/>
      <c r="E90" s="120"/>
      <c r="F90" s="120"/>
      <c r="G90" s="121"/>
      <c r="H90" s="122"/>
    </row>
    <row r="91" spans="1:12" ht="10.15" customHeight="1">
      <c r="A91" s="109"/>
      <c r="B91" s="109"/>
      <c r="C91" s="109"/>
      <c r="D91" s="109"/>
      <c r="E91" s="109"/>
      <c r="F91" s="109"/>
      <c r="G91" s="110"/>
      <c r="H91" s="110"/>
    </row>
    <row r="92" spans="1:12" ht="54" customHeight="1">
      <c r="A92" s="111" t="s">
        <v>94</v>
      </c>
      <c r="B92" s="111"/>
      <c r="C92" s="112" t="s">
        <v>95</v>
      </c>
      <c r="D92" s="112"/>
      <c r="E92" s="112"/>
      <c r="F92" s="112"/>
      <c r="G92" s="112"/>
      <c r="H92" s="37"/>
    </row>
    <row r="93" spans="1:12" ht="54" hidden="1" customHeight="1">
      <c r="A93" s="111"/>
      <c r="B93" s="111"/>
      <c r="C93" s="112"/>
      <c r="D93" s="112"/>
      <c r="E93" s="112"/>
      <c r="F93" s="112"/>
      <c r="G93" s="112"/>
      <c r="H93" s="37"/>
    </row>
    <row r="94" spans="1:12" ht="20.100000000000001" customHeight="1">
      <c r="A94" s="111"/>
      <c r="B94" s="111"/>
      <c r="C94" s="112" t="s">
        <v>96</v>
      </c>
      <c r="D94" s="112"/>
      <c r="E94" s="112"/>
      <c r="F94" s="112"/>
      <c r="G94" s="112"/>
      <c r="H94" s="37"/>
    </row>
    <row r="95" spans="1:12" ht="67.150000000000006" customHeight="1">
      <c r="A95" s="111"/>
      <c r="B95" s="111"/>
      <c r="C95" s="112" t="s">
        <v>97</v>
      </c>
      <c r="D95" s="112"/>
      <c r="E95" s="112"/>
      <c r="F95" s="112"/>
      <c r="G95" s="112"/>
      <c r="H95" s="37"/>
    </row>
    <row r="96" spans="1:12" ht="21" customHeight="1">
      <c r="A96" s="111"/>
      <c r="B96" s="111"/>
      <c r="C96" s="112" t="s">
        <v>98</v>
      </c>
      <c r="D96" s="112"/>
      <c r="E96" s="112"/>
      <c r="F96" s="112"/>
      <c r="G96" s="112"/>
      <c r="H96" s="37"/>
    </row>
    <row r="97" spans="1:8" ht="18.600000000000001" customHeight="1">
      <c r="A97" s="111"/>
      <c r="B97" s="111"/>
      <c r="C97" s="113" t="s">
        <v>99</v>
      </c>
      <c r="D97" s="114"/>
      <c r="E97" s="114"/>
      <c r="F97" s="114"/>
      <c r="G97" s="115"/>
      <c r="H97" s="37"/>
    </row>
    <row r="98" spans="1:8" ht="24.95" customHeight="1">
      <c r="A98" s="111"/>
      <c r="B98" s="111"/>
      <c r="C98" s="112" t="s">
        <v>100</v>
      </c>
      <c r="D98" s="112"/>
      <c r="E98" s="112"/>
      <c r="F98" s="112"/>
      <c r="G98" s="112"/>
      <c r="H98" s="37"/>
    </row>
    <row r="99" spans="1:8" ht="81.599999999999994" customHeight="1">
      <c r="A99" s="111"/>
      <c r="B99" s="111"/>
      <c r="C99" s="112" t="s">
        <v>101</v>
      </c>
      <c r="D99" s="112"/>
      <c r="E99" s="112"/>
      <c r="F99" s="112"/>
      <c r="G99" s="112"/>
      <c r="H99" s="37"/>
    </row>
    <row r="100" spans="1:8" ht="115.9" customHeight="1">
      <c r="A100" s="111"/>
      <c r="B100" s="111"/>
      <c r="C100" s="101" t="s">
        <v>102</v>
      </c>
      <c r="D100" s="101"/>
      <c r="E100" s="101"/>
      <c r="F100" s="101"/>
      <c r="G100" s="101"/>
      <c r="H100" s="37"/>
    </row>
    <row r="101" spans="1:8" ht="24" customHeight="1">
      <c r="A101" s="111"/>
      <c r="B101" s="111"/>
      <c r="C101" s="101" t="s">
        <v>103</v>
      </c>
      <c r="D101" s="101"/>
      <c r="E101" s="101"/>
      <c r="F101" s="101"/>
      <c r="G101" s="101"/>
      <c r="H101" s="37"/>
    </row>
    <row r="102" spans="1:8" ht="7.9" customHeight="1">
      <c r="A102" s="102"/>
      <c r="B102" s="102"/>
      <c r="C102" s="102"/>
      <c r="D102" s="102"/>
      <c r="E102" s="102"/>
      <c r="F102" s="102"/>
      <c r="G102" s="102"/>
      <c r="H102" s="102"/>
    </row>
    <row r="103" spans="1:8" ht="30" customHeight="1">
      <c r="A103" s="102"/>
      <c r="B103" s="102"/>
      <c r="C103" s="102"/>
      <c r="D103" s="102"/>
      <c r="E103" s="102"/>
      <c r="F103" s="102"/>
      <c r="G103" s="102"/>
      <c r="H103" s="102"/>
    </row>
    <row r="104" spans="1:8" ht="30" customHeight="1">
      <c r="A104" s="102"/>
      <c r="B104" s="102"/>
      <c r="C104" s="102"/>
      <c r="D104" s="102"/>
      <c r="E104" s="102"/>
      <c r="F104" s="102"/>
      <c r="G104" s="102"/>
      <c r="H104" s="102"/>
    </row>
    <row r="105" spans="1:8" ht="24" customHeight="1">
      <c r="A105" s="102"/>
      <c r="B105" s="102"/>
      <c r="C105" s="102"/>
      <c r="D105" s="102"/>
      <c r="E105" s="102"/>
      <c r="F105" s="102"/>
      <c r="G105" s="102"/>
      <c r="H105" s="102"/>
    </row>
    <row r="106" spans="1:8" ht="4.5" customHeight="1">
      <c r="A106" s="102"/>
      <c r="B106" s="102"/>
      <c r="C106" s="102"/>
      <c r="D106" s="102"/>
      <c r="E106" s="102"/>
      <c r="F106" s="102"/>
      <c r="G106" s="102"/>
      <c r="H106" s="102"/>
    </row>
    <row r="107" spans="1:8" ht="18">
      <c r="A107" s="103" t="s">
        <v>104</v>
      </c>
      <c r="B107" s="104"/>
      <c r="C107" s="104"/>
      <c r="D107" s="104"/>
      <c r="E107" s="104"/>
      <c r="F107" s="104"/>
      <c r="G107" s="104"/>
      <c r="H107" s="105"/>
    </row>
    <row r="108" spans="1:8" ht="12.95">
      <c r="A108" s="106" t="s">
        <v>105</v>
      </c>
      <c r="B108" s="107"/>
      <c r="C108" s="107"/>
      <c r="D108" s="107"/>
      <c r="E108" s="107"/>
      <c r="F108" s="107"/>
      <c r="G108" s="107"/>
      <c r="H108" s="108"/>
    </row>
  </sheetData>
  <mergeCells count="115">
    <mergeCell ref="A4:B4"/>
    <mergeCell ref="C4:H4"/>
    <mergeCell ref="A5:B5"/>
    <mergeCell ref="C5:H5"/>
    <mergeCell ref="A6:B6"/>
    <mergeCell ref="C6:H6"/>
    <mergeCell ref="A1:B1"/>
    <mergeCell ref="C1:F1"/>
    <mergeCell ref="G1:H1"/>
    <mergeCell ref="C2:F2"/>
    <mergeCell ref="A3:B3"/>
    <mergeCell ref="C3:H3"/>
    <mergeCell ref="C12:F12"/>
    <mergeCell ref="C13:F13"/>
    <mergeCell ref="C14:F14"/>
    <mergeCell ref="A15:F15"/>
    <mergeCell ref="C16:F16"/>
    <mergeCell ref="C17:H17"/>
    <mergeCell ref="A7:B7"/>
    <mergeCell ref="C7:F7"/>
    <mergeCell ref="A8:H8"/>
    <mergeCell ref="A9:H9"/>
    <mergeCell ref="C10:F10"/>
    <mergeCell ref="C11:F11"/>
    <mergeCell ref="C24:F24"/>
    <mergeCell ref="C25:F25"/>
    <mergeCell ref="C26:F26"/>
    <mergeCell ref="C27:F27"/>
    <mergeCell ref="A28:F28"/>
    <mergeCell ref="C29:F29"/>
    <mergeCell ref="A18:H18"/>
    <mergeCell ref="C19:F19"/>
    <mergeCell ref="A20:H20"/>
    <mergeCell ref="C21:F21"/>
    <mergeCell ref="A22:H22"/>
    <mergeCell ref="A23:H23"/>
    <mergeCell ref="C36:F36"/>
    <mergeCell ref="A37:H37"/>
    <mergeCell ref="A38:H38"/>
    <mergeCell ref="C39:F39"/>
    <mergeCell ref="C40:F40"/>
    <mergeCell ref="C41:F41"/>
    <mergeCell ref="A30:H30"/>
    <mergeCell ref="C31:F31"/>
    <mergeCell ref="A32:H32"/>
    <mergeCell ref="A33:H33"/>
    <mergeCell ref="C34:F34"/>
    <mergeCell ref="C35:F35"/>
    <mergeCell ref="C48:F48"/>
    <mergeCell ref="A49:H49"/>
    <mergeCell ref="C50:F50"/>
    <mergeCell ref="A51:H51"/>
    <mergeCell ref="A52:H52"/>
    <mergeCell ref="C53:F53"/>
    <mergeCell ref="A42:H42"/>
    <mergeCell ref="A43:H43"/>
    <mergeCell ref="C44:F44"/>
    <mergeCell ref="C45:F45"/>
    <mergeCell ref="C46:F46"/>
    <mergeCell ref="C47:F47"/>
    <mergeCell ref="C60:F60"/>
    <mergeCell ref="A61:H61"/>
    <mergeCell ref="A62:H62"/>
    <mergeCell ref="C63:F63"/>
    <mergeCell ref="C64:F64"/>
    <mergeCell ref="C65:F65"/>
    <mergeCell ref="C54:F54"/>
    <mergeCell ref="C55:F55"/>
    <mergeCell ref="C56:F56"/>
    <mergeCell ref="C57:F57"/>
    <mergeCell ref="C58:F58"/>
    <mergeCell ref="C59:F59"/>
    <mergeCell ref="A76:B80"/>
    <mergeCell ref="C76:F80"/>
    <mergeCell ref="A81:H81"/>
    <mergeCell ref="A82:H82"/>
    <mergeCell ref="A83:H83"/>
    <mergeCell ref="A84:B84"/>
    <mergeCell ref="C84:F84"/>
    <mergeCell ref="G84:H84"/>
    <mergeCell ref="C66:F66"/>
    <mergeCell ref="C67:F67"/>
    <mergeCell ref="A68:H68"/>
    <mergeCell ref="A69:H69"/>
    <mergeCell ref="A70:H71"/>
    <mergeCell ref="A72:F74"/>
    <mergeCell ref="A89:B89"/>
    <mergeCell ref="D89:F89"/>
    <mergeCell ref="G89:H89"/>
    <mergeCell ref="A90:B90"/>
    <mergeCell ref="C90:F90"/>
    <mergeCell ref="G90:H90"/>
    <mergeCell ref="A85:B85"/>
    <mergeCell ref="C85:F85"/>
    <mergeCell ref="G85:H88"/>
    <mergeCell ref="A86:B88"/>
    <mergeCell ref="D86:F86"/>
    <mergeCell ref="D87:F87"/>
    <mergeCell ref="D88:F88"/>
    <mergeCell ref="C100:G100"/>
    <mergeCell ref="C101:G101"/>
    <mergeCell ref="A102:H102"/>
    <mergeCell ref="A103:H106"/>
    <mergeCell ref="A107:H107"/>
    <mergeCell ref="A108:H108"/>
    <mergeCell ref="A91:H91"/>
    <mergeCell ref="A92:B101"/>
    <mergeCell ref="C92:G92"/>
    <mergeCell ref="C93:G93"/>
    <mergeCell ref="C94:G94"/>
    <mergeCell ref="C95:G95"/>
    <mergeCell ref="C96:G96"/>
    <mergeCell ref="C97:G97"/>
    <mergeCell ref="C98:G98"/>
    <mergeCell ref="C99:G99"/>
  </mergeCells>
  <hyperlinks>
    <hyperlink ref="H7" r:id="rId1" xr:uid="{2E0861ED-DB6B-4578-BAE4-643D0656CD35}"/>
  </hyperlinks>
  <printOptions horizontalCentered="1"/>
  <pageMargins left="0.23622047244094491" right="0.23622047244094491" top="0.74803149606299213" bottom="0.74803149606299213" header="0.31496062992125984" footer="0.31496062992125984"/>
  <pageSetup scale="65" fitToHeight="0" orientation="portrait" r:id="rId2"/>
  <rowBreaks count="4" manualBreakCount="4">
    <brk id="42" max="7" man="1"/>
    <brk id="67" max="7" man="1"/>
    <brk id="81" max="7" man="1"/>
    <brk id="108"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D3E45-5835-41FE-A984-5AFF26D7C3E6}">
  <dimension ref="A1:P90"/>
  <sheetViews>
    <sheetView view="pageBreakPreview" topLeftCell="B55" zoomScale="80" zoomScaleNormal="80" zoomScaleSheetLayoutView="80" workbookViewId="0">
      <selection activeCell="V62" sqref="V62"/>
    </sheetView>
  </sheetViews>
  <sheetFormatPr defaultColWidth="11.28515625" defaultRowHeight="12.6"/>
  <cols>
    <col min="1" max="1" width="3.7109375" style="11" hidden="1" customWidth="1"/>
    <col min="2" max="3" width="16.28515625" style="11" customWidth="1"/>
    <col min="4" max="4" width="31.5703125" style="11" customWidth="1"/>
    <col min="5" max="6" width="16" style="11" customWidth="1"/>
    <col min="7" max="7" width="10.42578125" style="11" customWidth="1"/>
    <col min="8" max="8" width="18" style="12" customWidth="1"/>
    <col min="9" max="9" width="22.85546875" style="12" customWidth="1"/>
    <col min="10" max="10" width="17.5703125" style="11" hidden="1" customWidth="1"/>
    <col min="11" max="11" width="17.42578125" style="11" hidden="1" customWidth="1"/>
    <col min="12" max="12" width="0" style="11" hidden="1" customWidth="1"/>
    <col min="13" max="13" width="15.140625" style="11" hidden="1" customWidth="1"/>
    <col min="14" max="21" width="0" style="11" hidden="1" customWidth="1"/>
    <col min="22" max="16384" width="11.28515625" style="11"/>
  </cols>
  <sheetData>
    <row r="1" spans="2:16" ht="102" customHeight="1">
      <c r="B1" s="109"/>
      <c r="C1" s="109"/>
      <c r="D1" s="201" t="s">
        <v>0</v>
      </c>
      <c r="E1" s="202"/>
      <c r="F1" s="202"/>
      <c r="G1" s="202"/>
      <c r="H1" s="121"/>
      <c r="I1" s="121"/>
    </row>
    <row r="2" spans="2:16" ht="25.15" customHeight="1">
      <c r="B2" s="13" t="s">
        <v>1</v>
      </c>
      <c r="C2" s="14">
        <f ca="1">TODAY()</f>
        <v>46320</v>
      </c>
      <c r="D2" s="203"/>
      <c r="E2" s="203"/>
      <c r="F2" s="203"/>
      <c r="G2" s="203"/>
      <c r="H2" s="15" t="s">
        <v>2</v>
      </c>
      <c r="I2" s="33" t="s">
        <v>106</v>
      </c>
    </row>
    <row r="3" spans="2:16" ht="25.15" customHeight="1">
      <c r="B3" s="116" t="s">
        <v>5</v>
      </c>
      <c r="C3" s="116"/>
      <c r="D3" s="197" t="s">
        <v>6</v>
      </c>
      <c r="E3" s="197"/>
      <c r="F3" s="197"/>
      <c r="G3" s="197"/>
      <c r="H3" s="197"/>
      <c r="I3" s="197"/>
    </row>
    <row r="4" spans="2:16" ht="45" customHeight="1">
      <c r="B4" s="116" t="s">
        <v>8</v>
      </c>
      <c r="C4" s="116"/>
      <c r="D4" s="198" t="s">
        <v>107</v>
      </c>
      <c r="E4" s="199"/>
      <c r="F4" s="199"/>
      <c r="G4" s="199"/>
      <c r="H4" s="199"/>
      <c r="I4" s="200"/>
    </row>
    <row r="5" spans="2:16" ht="18.95" customHeight="1">
      <c r="B5" s="116" t="s">
        <v>10</v>
      </c>
      <c r="C5" s="116"/>
      <c r="D5" s="197" t="s">
        <v>11</v>
      </c>
      <c r="E5" s="197"/>
      <c r="F5" s="197"/>
      <c r="G5" s="197"/>
      <c r="H5" s="197"/>
      <c r="I5" s="197"/>
      <c r="N5" s="11" t="s">
        <v>12</v>
      </c>
      <c r="O5" s="11">
        <v>270</v>
      </c>
    </row>
    <row r="6" spans="2:16" ht="19.5" customHeight="1">
      <c r="B6" s="116" t="s">
        <v>13</v>
      </c>
      <c r="C6" s="116"/>
      <c r="D6" s="197" t="s">
        <v>14</v>
      </c>
      <c r="E6" s="197"/>
      <c r="F6" s="197"/>
      <c r="G6" s="197"/>
      <c r="H6" s="197"/>
      <c r="I6" s="197"/>
    </row>
    <row r="7" spans="2:16" ht="37.5">
      <c r="B7" s="116" t="s">
        <v>15</v>
      </c>
      <c r="C7" s="116"/>
      <c r="D7" s="197" t="s">
        <v>16</v>
      </c>
      <c r="E7" s="197"/>
      <c r="F7" s="197"/>
      <c r="G7" s="197"/>
      <c r="H7" s="16" t="s">
        <v>17</v>
      </c>
      <c r="I7" s="58" t="s">
        <v>18</v>
      </c>
    </row>
    <row r="8" spans="2:16" ht="15.6">
      <c r="B8" s="184"/>
      <c r="C8" s="184"/>
      <c r="D8" s="184"/>
      <c r="E8" s="184"/>
      <c r="F8" s="184"/>
      <c r="G8" s="184"/>
      <c r="H8" s="184"/>
      <c r="I8" s="184"/>
    </row>
    <row r="9" spans="2:16" s="7" customFormat="1" ht="18">
      <c r="B9" s="178" t="s">
        <v>19</v>
      </c>
      <c r="C9" s="178"/>
      <c r="D9" s="178"/>
      <c r="E9" s="178"/>
      <c r="F9" s="178"/>
      <c r="G9" s="178"/>
      <c r="H9" s="178"/>
      <c r="I9" s="178"/>
    </row>
    <row r="10" spans="2:16" s="8" customFormat="1" ht="14.1">
      <c r="B10" s="17" t="s">
        <v>20</v>
      </c>
      <c r="C10" s="18" t="s">
        <v>21</v>
      </c>
      <c r="D10" s="179" t="s">
        <v>22</v>
      </c>
      <c r="E10" s="179"/>
      <c r="F10" s="179"/>
      <c r="G10" s="179"/>
      <c r="H10" s="19" t="s">
        <v>23</v>
      </c>
      <c r="I10" s="19" t="s">
        <v>12</v>
      </c>
      <c r="K10" s="8" t="s">
        <v>24</v>
      </c>
      <c r="L10" s="8" t="s">
        <v>25</v>
      </c>
      <c r="N10" s="8" t="s">
        <v>26</v>
      </c>
      <c r="P10" s="8" t="s">
        <v>27</v>
      </c>
    </row>
    <row r="11" spans="2:16" s="9" customFormat="1" ht="22.5" customHeight="1">
      <c r="B11" s="20">
        <f>P11</f>
        <v>142.78</v>
      </c>
      <c r="C11" s="21" t="s">
        <v>28</v>
      </c>
      <c r="D11" s="185" t="s">
        <v>29</v>
      </c>
      <c r="E11" s="185"/>
      <c r="F11" s="185"/>
      <c r="G11" s="185"/>
      <c r="H11" s="38">
        <f>O5</f>
        <v>270</v>
      </c>
      <c r="I11" s="40">
        <f>H11*B11</f>
        <v>38550.6</v>
      </c>
      <c r="K11" s="9">
        <v>129.80000000000001</v>
      </c>
      <c r="L11" s="45">
        <v>0.1</v>
      </c>
      <c r="N11" s="9">
        <f>K11*L11</f>
        <v>12.980000000000002</v>
      </c>
      <c r="P11" s="9">
        <f>K11+N11</f>
        <v>142.78</v>
      </c>
    </row>
    <row r="12" spans="2:16" s="9" customFormat="1" ht="22.5" customHeight="1">
      <c r="B12" s="20">
        <f>P12</f>
        <v>43.273349999999994</v>
      </c>
      <c r="C12" s="21" t="s">
        <v>28</v>
      </c>
      <c r="D12" s="185" t="s">
        <v>30</v>
      </c>
      <c r="E12" s="185"/>
      <c r="F12" s="185"/>
      <c r="G12" s="185"/>
      <c r="H12" s="38">
        <f>O5</f>
        <v>270</v>
      </c>
      <c r="I12" s="40">
        <f>B12*H12</f>
        <v>11683.804499999998</v>
      </c>
      <c r="K12" s="9">
        <v>37.628999999999998</v>
      </c>
      <c r="L12" s="45">
        <v>0.15</v>
      </c>
      <c r="N12" s="9">
        <f t="shared" ref="N12:N14" si="0">K12*L12</f>
        <v>5.6443499999999993</v>
      </c>
      <c r="P12" s="9">
        <f t="shared" ref="P12:P14" si="1">K12+N12</f>
        <v>43.273349999999994</v>
      </c>
    </row>
    <row r="13" spans="2:16" s="9" customFormat="1" ht="22.5" customHeight="1">
      <c r="B13" s="20">
        <f>P13</f>
        <v>22.77</v>
      </c>
      <c r="C13" s="21" t="s">
        <v>28</v>
      </c>
      <c r="D13" s="185" t="s">
        <v>31</v>
      </c>
      <c r="E13" s="185"/>
      <c r="F13" s="185"/>
      <c r="G13" s="185"/>
      <c r="H13" s="38">
        <f>O5</f>
        <v>270</v>
      </c>
      <c r="I13" s="40">
        <f>B13*H13</f>
        <v>6147.9</v>
      </c>
      <c r="K13" s="9">
        <v>20.7</v>
      </c>
      <c r="L13" s="45">
        <v>0.1</v>
      </c>
      <c r="N13" s="9">
        <f t="shared" si="0"/>
        <v>2.0699999999999998</v>
      </c>
      <c r="P13" s="9">
        <f t="shared" si="1"/>
        <v>22.77</v>
      </c>
    </row>
    <row r="14" spans="2:16" s="9" customFormat="1" ht="21" customHeight="1">
      <c r="B14" s="21">
        <f>P14</f>
        <v>41.8</v>
      </c>
      <c r="C14" s="21" t="s">
        <v>32</v>
      </c>
      <c r="D14" s="185" t="s">
        <v>33</v>
      </c>
      <c r="E14" s="185"/>
      <c r="F14" s="185"/>
      <c r="G14" s="185"/>
      <c r="H14" s="38">
        <v>25</v>
      </c>
      <c r="I14" s="40">
        <f>B14*H14</f>
        <v>1045</v>
      </c>
      <c r="K14" s="9">
        <v>38</v>
      </c>
      <c r="L14" s="45">
        <f>L11</f>
        <v>0.1</v>
      </c>
      <c r="N14" s="9">
        <f t="shared" si="0"/>
        <v>3.8000000000000003</v>
      </c>
      <c r="P14" s="9">
        <f t="shared" si="1"/>
        <v>41.8</v>
      </c>
    </row>
    <row r="15" spans="2:16" s="9" customFormat="1" ht="45" customHeight="1">
      <c r="B15" s="189" t="s">
        <v>34</v>
      </c>
      <c r="C15" s="190"/>
      <c r="D15" s="190"/>
      <c r="E15" s="190"/>
      <c r="F15" s="190"/>
      <c r="G15" s="190"/>
      <c r="H15" s="39"/>
      <c r="I15" s="39"/>
      <c r="L15" s="45"/>
    </row>
    <row r="16" spans="2:16" s="10" customFormat="1" ht="15.6">
      <c r="B16" s="22">
        <f>SUM(B11:B13)</f>
        <v>208.82335</v>
      </c>
      <c r="C16" s="23" t="s">
        <v>35</v>
      </c>
      <c r="D16" s="183"/>
      <c r="E16" s="183"/>
      <c r="F16" s="183"/>
      <c r="G16" s="183"/>
      <c r="H16" s="23" t="s">
        <v>36</v>
      </c>
      <c r="I16" s="41">
        <f>SUM(I11:I15)</f>
        <v>57427.304499999998</v>
      </c>
      <c r="K16" s="9"/>
      <c r="L16" s="45"/>
      <c r="M16" s="9"/>
      <c r="N16" s="9"/>
      <c r="O16" s="9"/>
      <c r="P16" s="9"/>
    </row>
    <row r="17" spans="2:16" s="10" customFormat="1" ht="15.6">
      <c r="B17" s="23">
        <f>SUM(B14)</f>
        <v>41.8</v>
      </c>
      <c r="C17" s="23" t="s">
        <v>37</v>
      </c>
      <c r="D17" s="195"/>
      <c r="E17" s="195"/>
      <c r="F17" s="195"/>
      <c r="G17" s="195"/>
      <c r="H17" s="196"/>
      <c r="I17" s="195"/>
      <c r="K17" s="9"/>
      <c r="L17" s="45"/>
      <c r="M17" s="9"/>
      <c r="N17" s="9"/>
      <c r="O17" s="9"/>
      <c r="P17" s="9"/>
    </row>
    <row r="18" spans="2:16" s="10" customFormat="1" ht="15.6">
      <c r="B18" s="184"/>
      <c r="C18" s="184"/>
      <c r="D18" s="184"/>
      <c r="E18" s="184"/>
      <c r="F18" s="184"/>
      <c r="G18" s="184"/>
      <c r="H18" s="184"/>
      <c r="I18" s="184"/>
      <c r="K18" s="9"/>
      <c r="L18" s="45"/>
      <c r="M18" s="9"/>
      <c r="N18" s="9"/>
      <c r="O18" s="9"/>
      <c r="P18" s="9"/>
    </row>
    <row r="19" spans="2:16" s="7" customFormat="1" ht="18">
      <c r="B19" s="178" t="s">
        <v>41</v>
      </c>
      <c r="C19" s="178"/>
      <c r="D19" s="178"/>
      <c r="E19" s="178"/>
      <c r="F19" s="178"/>
      <c r="G19" s="178"/>
      <c r="H19" s="178"/>
      <c r="I19" s="178"/>
      <c r="K19" s="9"/>
      <c r="L19" s="45"/>
      <c r="M19" s="9"/>
      <c r="N19" s="9"/>
      <c r="O19" s="9"/>
      <c r="P19" s="9"/>
    </row>
    <row r="20" spans="2:16" s="8" customFormat="1" ht="14.1">
      <c r="B20" s="17" t="s">
        <v>20</v>
      </c>
      <c r="C20" s="18" t="s">
        <v>21</v>
      </c>
      <c r="D20" s="179" t="s">
        <v>22</v>
      </c>
      <c r="E20" s="179"/>
      <c r="F20" s="179"/>
      <c r="G20" s="179"/>
      <c r="H20" s="19" t="s">
        <v>23</v>
      </c>
      <c r="I20" s="19" t="s">
        <v>12</v>
      </c>
      <c r="K20" s="9"/>
      <c r="L20" s="45"/>
      <c r="M20" s="9"/>
      <c r="N20" s="9"/>
      <c r="O20" s="9"/>
      <c r="P20" s="9"/>
    </row>
    <row r="21" spans="2:16" s="9" customFormat="1" ht="21" customHeight="1">
      <c r="B21" s="20">
        <f>P21</f>
        <v>163.03100000000001</v>
      </c>
      <c r="C21" s="21" t="s">
        <v>28</v>
      </c>
      <c r="D21" s="185" t="s">
        <v>42</v>
      </c>
      <c r="E21" s="185"/>
      <c r="F21" s="185"/>
      <c r="G21" s="185"/>
      <c r="H21" s="38">
        <f>O5</f>
        <v>270</v>
      </c>
      <c r="I21" s="40">
        <f>H21*B21</f>
        <v>44018.37</v>
      </c>
      <c r="K21" s="9">
        <v>148.21</v>
      </c>
      <c r="L21" s="45">
        <f>L11</f>
        <v>0.1</v>
      </c>
      <c r="N21" s="9">
        <f t="shared" ref="N21:N23" si="2">K21*L21</f>
        <v>14.821000000000002</v>
      </c>
      <c r="P21" s="9">
        <f t="shared" ref="P21:P23" si="3">K21+N21</f>
        <v>163.03100000000001</v>
      </c>
    </row>
    <row r="22" spans="2:16" s="9" customFormat="1" ht="21" customHeight="1">
      <c r="B22" s="20">
        <f>P22</f>
        <v>44.62</v>
      </c>
      <c r="C22" s="21" t="s">
        <v>28</v>
      </c>
      <c r="D22" s="185" t="s">
        <v>30</v>
      </c>
      <c r="E22" s="185"/>
      <c r="F22" s="185"/>
      <c r="G22" s="185"/>
      <c r="H22" s="38">
        <f>O5</f>
        <v>270</v>
      </c>
      <c r="I22" s="40">
        <f>H22*B22</f>
        <v>12047.4</v>
      </c>
      <c r="K22" s="9">
        <v>38.799999999999997</v>
      </c>
      <c r="L22" s="45">
        <f>L12</f>
        <v>0.15</v>
      </c>
      <c r="N22" s="9">
        <f t="shared" si="2"/>
        <v>5.8199999999999994</v>
      </c>
      <c r="P22" s="9">
        <f t="shared" si="3"/>
        <v>44.62</v>
      </c>
    </row>
    <row r="23" spans="2:16" s="9" customFormat="1" ht="21" customHeight="1">
      <c r="B23" s="20">
        <f t="shared" ref="B23" si="4">P23</f>
        <v>39.049999999999997</v>
      </c>
      <c r="C23" s="21" t="s">
        <v>28</v>
      </c>
      <c r="D23" s="185" t="s">
        <v>43</v>
      </c>
      <c r="E23" s="185"/>
      <c r="F23" s="185"/>
      <c r="G23" s="185"/>
      <c r="H23" s="38">
        <f>O5</f>
        <v>270</v>
      </c>
      <c r="I23" s="40">
        <f t="shared" ref="I23" si="5">H23*B23</f>
        <v>10543.5</v>
      </c>
      <c r="K23" s="9">
        <v>35.5</v>
      </c>
      <c r="L23" s="45">
        <f>L13</f>
        <v>0.1</v>
      </c>
      <c r="N23" s="9">
        <f t="shared" si="2"/>
        <v>3.5500000000000003</v>
      </c>
      <c r="P23" s="9">
        <f t="shared" si="3"/>
        <v>39.049999999999997</v>
      </c>
    </row>
    <row r="24" spans="2:16" s="9" customFormat="1" ht="45" customHeight="1">
      <c r="B24" s="189" t="s">
        <v>34</v>
      </c>
      <c r="C24" s="190"/>
      <c r="D24" s="190"/>
      <c r="E24" s="190"/>
      <c r="F24" s="190"/>
      <c r="G24" s="190"/>
      <c r="H24" s="39"/>
      <c r="I24" s="39"/>
    </row>
    <row r="25" spans="2:16" s="10" customFormat="1" ht="15.6">
      <c r="B25" s="22">
        <f>SUM(B21:B24)</f>
        <v>246.70100000000002</v>
      </c>
      <c r="C25" s="23" t="s">
        <v>35</v>
      </c>
      <c r="D25" s="183"/>
      <c r="E25" s="183"/>
      <c r="F25" s="183"/>
      <c r="G25" s="183"/>
      <c r="H25" s="23" t="s">
        <v>36</v>
      </c>
      <c r="I25" s="41">
        <f>SUM(I21:I24)</f>
        <v>66609.27</v>
      </c>
    </row>
    <row r="26" spans="2:16" s="7" customFormat="1">
      <c r="B26" s="177"/>
      <c r="C26" s="177"/>
      <c r="D26" s="177"/>
      <c r="E26" s="177"/>
      <c r="F26" s="177"/>
      <c r="G26" s="177"/>
      <c r="H26" s="177"/>
      <c r="I26" s="177"/>
    </row>
    <row r="27" spans="2:16" s="7" customFormat="1" ht="18">
      <c r="B27" s="178" t="s">
        <v>45</v>
      </c>
      <c r="C27" s="178"/>
      <c r="D27" s="178"/>
      <c r="E27" s="178"/>
      <c r="F27" s="178"/>
      <c r="G27" s="178"/>
      <c r="H27" s="178"/>
      <c r="I27" s="178"/>
    </row>
    <row r="28" spans="2:16" s="8" customFormat="1" ht="14.1">
      <c r="B28" s="17" t="s">
        <v>20</v>
      </c>
      <c r="C28" s="18" t="s">
        <v>21</v>
      </c>
      <c r="D28" s="179" t="s">
        <v>22</v>
      </c>
      <c r="E28" s="179"/>
      <c r="F28" s="179"/>
      <c r="G28" s="179"/>
      <c r="H28" s="19" t="s">
        <v>23</v>
      </c>
      <c r="I28" s="19" t="s">
        <v>12</v>
      </c>
      <c r="J28" s="7"/>
    </row>
    <row r="29" spans="2:16" s="9" customFormat="1" ht="18.600000000000001" customHeight="1">
      <c r="B29" s="20">
        <f>P29</f>
        <v>12.627000000000001</v>
      </c>
      <c r="C29" s="21" t="s">
        <v>28</v>
      </c>
      <c r="D29" s="180" t="s">
        <v>46</v>
      </c>
      <c r="E29" s="181"/>
      <c r="F29" s="181"/>
      <c r="G29" s="182"/>
      <c r="H29" s="38">
        <f>O5</f>
        <v>270</v>
      </c>
      <c r="I29" s="40">
        <f>H29*B29</f>
        <v>3409.29</v>
      </c>
      <c r="J29" s="7"/>
      <c r="K29" s="9">
        <v>10.98</v>
      </c>
      <c r="L29" s="45">
        <f>L22</f>
        <v>0.15</v>
      </c>
      <c r="N29" s="9">
        <f>K29*L29</f>
        <v>1.647</v>
      </c>
      <c r="P29" s="9">
        <f>K29+N29</f>
        <v>12.627000000000001</v>
      </c>
    </row>
    <row r="30" spans="2:16" s="10" customFormat="1" ht="15.6">
      <c r="B30" s="22">
        <f>SUM(B29:B29)</f>
        <v>12.627000000000001</v>
      </c>
      <c r="C30" s="23" t="s">
        <v>35</v>
      </c>
      <c r="D30" s="183"/>
      <c r="E30" s="183"/>
      <c r="F30" s="183"/>
      <c r="G30" s="183"/>
      <c r="H30" s="23" t="s">
        <v>36</v>
      </c>
      <c r="I30" s="41">
        <f>SUM(I29:I29)</f>
        <v>3409.29</v>
      </c>
      <c r="J30" s="7"/>
    </row>
    <row r="31" spans="2:16" s="10" customFormat="1" ht="15.6">
      <c r="B31" s="184"/>
      <c r="C31" s="184"/>
      <c r="D31" s="184"/>
      <c r="E31" s="184"/>
      <c r="F31" s="184"/>
      <c r="G31" s="184"/>
      <c r="H31" s="184"/>
      <c r="I31" s="184"/>
      <c r="J31" s="7"/>
    </row>
    <row r="32" spans="2:16" s="7" customFormat="1" ht="18">
      <c r="B32" s="178" t="s">
        <v>47</v>
      </c>
      <c r="C32" s="178"/>
      <c r="D32" s="178"/>
      <c r="E32" s="178"/>
      <c r="F32" s="178"/>
      <c r="G32" s="178"/>
      <c r="H32" s="178"/>
      <c r="I32" s="178"/>
    </row>
    <row r="33" spans="2:16" s="8" customFormat="1" ht="14.1">
      <c r="B33" s="17" t="s">
        <v>20</v>
      </c>
      <c r="C33" s="18" t="s">
        <v>21</v>
      </c>
      <c r="D33" s="179" t="s">
        <v>22</v>
      </c>
      <c r="E33" s="179"/>
      <c r="F33" s="179"/>
      <c r="G33" s="179"/>
      <c r="H33" s="19" t="s">
        <v>23</v>
      </c>
      <c r="I33" s="19" t="s">
        <v>12</v>
      </c>
      <c r="J33" s="7"/>
    </row>
    <row r="34" spans="2:16" s="9" customFormat="1" ht="31.5" customHeight="1">
      <c r="B34" s="20">
        <f>P34</f>
        <v>28.5</v>
      </c>
      <c r="C34" s="21" t="s">
        <v>28</v>
      </c>
      <c r="D34" s="185" t="s">
        <v>48</v>
      </c>
      <c r="E34" s="185"/>
      <c r="F34" s="185"/>
      <c r="G34" s="185"/>
      <c r="H34" s="38">
        <v>270</v>
      </c>
      <c r="I34" s="40">
        <f>H34*B34</f>
        <v>7695</v>
      </c>
      <c r="J34" s="7"/>
      <c r="K34" s="9">
        <v>19</v>
      </c>
      <c r="L34" s="45">
        <v>0.5</v>
      </c>
      <c r="N34" s="9">
        <f t="shared" ref="N34" si="6">K34*L34</f>
        <v>9.5</v>
      </c>
      <c r="P34" s="9">
        <f t="shared" ref="P34" si="7">K34+N34</f>
        <v>28.5</v>
      </c>
    </row>
    <row r="35" spans="2:16" s="10" customFormat="1" ht="15.6">
      <c r="B35" s="22">
        <f>SUM(B34:B34)</f>
        <v>28.5</v>
      </c>
      <c r="C35" s="23" t="s">
        <v>35</v>
      </c>
      <c r="D35" s="183"/>
      <c r="E35" s="183"/>
      <c r="F35" s="183"/>
      <c r="G35" s="183"/>
      <c r="H35" s="23" t="s">
        <v>36</v>
      </c>
      <c r="I35" s="41">
        <f>SUM(I34:I34)</f>
        <v>7695</v>
      </c>
      <c r="J35" s="7"/>
    </row>
    <row r="36" spans="2:16" s="7" customFormat="1">
      <c r="B36" s="177"/>
      <c r="C36" s="177"/>
      <c r="D36" s="177"/>
      <c r="E36" s="177"/>
      <c r="F36" s="177"/>
      <c r="G36" s="177"/>
      <c r="H36" s="177"/>
      <c r="I36" s="177"/>
    </row>
    <row r="37" spans="2:16" s="7" customFormat="1" ht="18">
      <c r="B37" s="178" t="s">
        <v>49</v>
      </c>
      <c r="C37" s="178"/>
      <c r="D37" s="178"/>
      <c r="E37" s="178"/>
      <c r="F37" s="178"/>
      <c r="G37" s="178"/>
      <c r="H37" s="178"/>
      <c r="I37" s="178"/>
    </row>
    <row r="38" spans="2:16" s="8" customFormat="1" ht="14.1">
      <c r="B38" s="17" t="s">
        <v>20</v>
      </c>
      <c r="C38" s="18" t="s">
        <v>21</v>
      </c>
      <c r="D38" s="179" t="s">
        <v>22</v>
      </c>
      <c r="E38" s="179"/>
      <c r="F38" s="179"/>
      <c r="G38" s="179"/>
      <c r="H38" s="19" t="s">
        <v>23</v>
      </c>
      <c r="I38" s="19" t="s">
        <v>12</v>
      </c>
      <c r="J38" s="7"/>
    </row>
    <row r="39" spans="2:16" s="9" customFormat="1" ht="19.5" customHeight="1">
      <c r="B39" s="20">
        <f>P39</f>
        <v>11.0745</v>
      </c>
      <c r="C39" s="21" t="s">
        <v>28</v>
      </c>
      <c r="D39" s="180" t="s">
        <v>50</v>
      </c>
      <c r="E39" s="181"/>
      <c r="F39" s="181"/>
      <c r="G39" s="182"/>
      <c r="H39" s="38">
        <f>O5</f>
        <v>270</v>
      </c>
      <c r="I39" s="40">
        <f>H39*B39</f>
        <v>2990.1150000000002</v>
      </c>
      <c r="J39" s="7"/>
      <c r="K39" s="9">
        <v>9.6300000000000008</v>
      </c>
      <c r="L39" s="45">
        <f>L29</f>
        <v>0.15</v>
      </c>
      <c r="N39" s="9">
        <f>K39*L39</f>
        <v>1.4445000000000001</v>
      </c>
      <c r="P39" s="9">
        <f>K39+N39</f>
        <v>11.0745</v>
      </c>
    </row>
    <row r="40" spans="2:16" s="10" customFormat="1" ht="15.6">
      <c r="B40" s="22">
        <f>SUM(B39:B39)</f>
        <v>11.0745</v>
      </c>
      <c r="C40" s="23" t="s">
        <v>35</v>
      </c>
      <c r="D40" s="183"/>
      <c r="E40" s="183"/>
      <c r="F40" s="183"/>
      <c r="G40" s="183"/>
      <c r="H40" s="23" t="s">
        <v>36</v>
      </c>
      <c r="I40" s="41">
        <f>SUM(I39:I39)</f>
        <v>2990.1150000000002</v>
      </c>
      <c r="J40" s="7"/>
    </row>
    <row r="41" spans="2:16" s="7" customFormat="1">
      <c r="B41" s="44"/>
      <c r="C41" s="44"/>
      <c r="D41" s="174"/>
      <c r="E41" s="175"/>
      <c r="F41" s="175"/>
      <c r="G41" s="176"/>
      <c r="H41" s="44"/>
      <c r="I41" s="44"/>
    </row>
    <row r="42" spans="2:16" s="7" customFormat="1" ht="22.15" customHeight="1">
      <c r="B42" s="24">
        <f>B35+B30+B25+B16+B40</f>
        <v>507.72585000000004</v>
      </c>
      <c r="C42" s="25" t="s">
        <v>35</v>
      </c>
      <c r="D42" s="173" t="s">
        <v>52</v>
      </c>
      <c r="E42" s="173"/>
      <c r="F42" s="173"/>
      <c r="G42" s="173"/>
      <c r="H42" s="25"/>
      <c r="I42" s="42">
        <f>I16+I25+I30+I35+I40</f>
        <v>138130.97949999999</v>
      </c>
    </row>
    <row r="43" spans="2:16" s="7" customFormat="1">
      <c r="B43" s="177"/>
      <c r="C43" s="177"/>
      <c r="D43" s="177"/>
      <c r="E43" s="177"/>
      <c r="F43" s="177"/>
      <c r="G43" s="177"/>
      <c r="H43" s="177"/>
      <c r="I43" s="177"/>
    </row>
    <row r="44" spans="2:16" s="7" customFormat="1" ht="18">
      <c r="B44" s="178" t="s">
        <v>53</v>
      </c>
      <c r="C44" s="178"/>
      <c r="D44" s="178"/>
      <c r="E44" s="178"/>
      <c r="F44" s="178"/>
      <c r="G44" s="178"/>
      <c r="H44" s="178"/>
      <c r="I44" s="178"/>
    </row>
    <row r="45" spans="2:16" s="7" customFormat="1" ht="14.1">
      <c r="B45" s="17" t="s">
        <v>20</v>
      </c>
      <c r="C45" s="18" t="s">
        <v>21</v>
      </c>
      <c r="D45" s="179" t="s">
        <v>22</v>
      </c>
      <c r="E45" s="179"/>
      <c r="F45" s="179"/>
      <c r="G45" s="179"/>
      <c r="H45" s="19" t="s">
        <v>23</v>
      </c>
      <c r="I45" s="19" t="s">
        <v>12</v>
      </c>
    </row>
    <row r="46" spans="2:16" s="7" customFormat="1" ht="60.6" customHeight="1">
      <c r="B46" s="26">
        <v>70</v>
      </c>
      <c r="C46" s="26" t="s">
        <v>32</v>
      </c>
      <c r="D46" s="167" t="s">
        <v>54</v>
      </c>
      <c r="E46" s="167"/>
      <c r="F46" s="167"/>
      <c r="G46" s="167"/>
      <c r="H46" s="27">
        <v>360</v>
      </c>
      <c r="I46" s="34">
        <f>B46*H46</f>
        <v>25200</v>
      </c>
    </row>
    <row r="47" spans="2:16" s="7" customFormat="1" ht="66" customHeight="1">
      <c r="B47" s="59">
        <v>35</v>
      </c>
      <c r="C47" s="59" t="s">
        <v>32</v>
      </c>
      <c r="D47" s="168" t="s">
        <v>55</v>
      </c>
      <c r="E47" s="168"/>
      <c r="F47" s="168"/>
      <c r="G47" s="168"/>
      <c r="H47" s="27">
        <v>180</v>
      </c>
      <c r="I47" s="60">
        <f>B47*H47</f>
        <v>6300</v>
      </c>
    </row>
    <row r="48" spans="2:16" s="7" customFormat="1" ht="21" customHeight="1">
      <c r="B48" s="26">
        <v>1</v>
      </c>
      <c r="C48" s="26" t="s">
        <v>56</v>
      </c>
      <c r="D48" s="169" t="s">
        <v>57</v>
      </c>
      <c r="E48" s="169"/>
      <c r="F48" s="169"/>
      <c r="G48" s="169"/>
      <c r="H48" s="27">
        <v>2500</v>
      </c>
      <c r="I48" s="34">
        <f>B48*H48</f>
        <v>2500</v>
      </c>
    </row>
    <row r="49" spans="2:13" s="7" customFormat="1" ht="18" customHeight="1">
      <c r="B49" s="26">
        <v>1</v>
      </c>
      <c r="C49" s="26" t="s">
        <v>56</v>
      </c>
      <c r="D49" s="169" t="s">
        <v>58</v>
      </c>
      <c r="E49" s="169"/>
      <c r="F49" s="169"/>
      <c r="G49" s="169"/>
      <c r="H49" s="27">
        <v>3500</v>
      </c>
      <c r="I49" s="34">
        <f>B49*H49</f>
        <v>3500</v>
      </c>
    </row>
    <row r="50" spans="2:13" s="7" customFormat="1" ht="15.6">
      <c r="B50" s="25">
        <f>SUM(B46:B49)</f>
        <v>107</v>
      </c>
      <c r="C50" s="28" t="s">
        <v>27</v>
      </c>
      <c r="D50" s="162"/>
      <c r="E50" s="162"/>
      <c r="F50" s="162"/>
      <c r="G50" s="162"/>
      <c r="H50" s="29" t="s">
        <v>61</v>
      </c>
      <c r="I50" s="35">
        <f>SUM(I46:I49)</f>
        <v>37500</v>
      </c>
    </row>
    <row r="51" spans="2:13" s="7" customFormat="1">
      <c r="B51" s="177"/>
      <c r="C51" s="177"/>
      <c r="D51" s="177"/>
      <c r="E51" s="177"/>
      <c r="F51" s="177"/>
      <c r="G51" s="177"/>
      <c r="H51" s="177"/>
      <c r="I51" s="177"/>
    </row>
    <row r="52" spans="2:13" s="7" customFormat="1" ht="15.6">
      <c r="B52" s="152" t="s">
        <v>66</v>
      </c>
      <c r="C52" s="152"/>
      <c r="D52" s="152"/>
      <c r="E52" s="152"/>
      <c r="F52" s="152"/>
      <c r="G52" s="152"/>
      <c r="H52" s="152"/>
      <c r="I52" s="152"/>
    </row>
    <row r="53" spans="2:13" s="7" customFormat="1" ht="305.10000000000002" customHeight="1">
      <c r="B53" s="153"/>
      <c r="C53" s="154"/>
      <c r="D53" s="154"/>
      <c r="E53" s="154"/>
      <c r="F53" s="154"/>
      <c r="G53" s="154"/>
      <c r="H53" s="154"/>
      <c r="I53" s="155"/>
    </row>
    <row r="54" spans="2:13" s="7" customFormat="1" ht="215.1" customHeight="1">
      <c r="B54" s="156"/>
      <c r="C54" s="157"/>
      <c r="D54" s="157"/>
      <c r="E54" s="157"/>
      <c r="F54" s="157"/>
      <c r="G54" s="157"/>
      <c r="H54" s="157"/>
      <c r="I54" s="158"/>
    </row>
    <row r="55" spans="2:13" ht="28.15" customHeight="1">
      <c r="B55" s="128" t="s">
        <v>67</v>
      </c>
      <c r="C55" s="159"/>
      <c r="D55" s="159"/>
      <c r="E55" s="159"/>
      <c r="F55" s="159"/>
      <c r="G55" s="129"/>
      <c r="H55" s="30" t="s">
        <v>61</v>
      </c>
      <c r="I55" s="2">
        <f>I42+I50</f>
        <v>175630.97949999999</v>
      </c>
      <c r="K55" s="46"/>
    </row>
    <row r="56" spans="2:13" ht="28.15" hidden="1" customHeight="1">
      <c r="B56" s="130"/>
      <c r="C56" s="160"/>
      <c r="D56" s="160"/>
      <c r="E56" s="160"/>
      <c r="F56" s="160"/>
      <c r="G56" s="131"/>
      <c r="H56" s="30" t="s">
        <v>108</v>
      </c>
      <c r="I56" s="2">
        <f>I55*8%</f>
        <v>14050.478359999999</v>
      </c>
      <c r="K56" s="46"/>
    </row>
    <row r="57" spans="2:13" ht="28.15" hidden="1" customHeight="1">
      <c r="B57" s="132"/>
      <c r="C57" s="161"/>
      <c r="D57" s="161"/>
      <c r="E57" s="161"/>
      <c r="F57" s="161"/>
      <c r="G57" s="133"/>
      <c r="H57" s="52" t="s">
        <v>69</v>
      </c>
      <c r="I57" s="53">
        <v>0</v>
      </c>
      <c r="K57" s="46"/>
    </row>
    <row r="58" spans="2:13" ht="28.15" customHeight="1">
      <c r="B58" s="48"/>
      <c r="C58" s="49"/>
      <c r="D58" s="49"/>
      <c r="E58" s="49"/>
      <c r="F58" s="49"/>
      <c r="G58" s="50"/>
      <c r="H58" s="5" t="s">
        <v>70</v>
      </c>
      <c r="I58" s="6">
        <f>I55-I57</f>
        <v>175630.97949999999</v>
      </c>
      <c r="K58" s="46"/>
    </row>
    <row r="59" spans="2:13" ht="28.15" customHeight="1">
      <c r="B59" s="143" t="s">
        <v>71</v>
      </c>
      <c r="C59" s="143"/>
      <c r="D59" s="204" t="s">
        <v>109</v>
      </c>
      <c r="E59" s="204"/>
      <c r="F59" s="204"/>
      <c r="G59" s="204"/>
      <c r="H59" s="3" t="s">
        <v>73</v>
      </c>
      <c r="I59" s="4">
        <v>6000</v>
      </c>
      <c r="K59" s="47"/>
    </row>
    <row r="60" spans="2:13" ht="28.15" customHeight="1">
      <c r="B60" s="143"/>
      <c r="C60" s="143"/>
      <c r="D60" s="204"/>
      <c r="E60" s="204"/>
      <c r="F60" s="204"/>
      <c r="G60" s="204"/>
      <c r="H60" s="1" t="s">
        <v>74</v>
      </c>
      <c r="I60" s="2">
        <f>I58+I59</f>
        <v>181630.97949999999</v>
      </c>
      <c r="K60" s="46"/>
    </row>
    <row r="61" spans="2:13" ht="28.15" customHeight="1">
      <c r="B61" s="143"/>
      <c r="C61" s="143"/>
      <c r="D61" s="204"/>
      <c r="E61" s="204"/>
      <c r="F61" s="204"/>
      <c r="G61" s="204"/>
      <c r="H61" s="3" t="s">
        <v>75</v>
      </c>
      <c r="I61" s="4">
        <f>I60*0.16</f>
        <v>29060.956719999998</v>
      </c>
      <c r="K61" s="47"/>
    </row>
    <row r="62" spans="2:13" ht="28.15" customHeight="1">
      <c r="B62" s="143"/>
      <c r="C62" s="143"/>
      <c r="D62" s="204"/>
      <c r="E62" s="204"/>
      <c r="F62" s="204"/>
      <c r="G62" s="204"/>
      <c r="H62" s="5" t="s">
        <v>76</v>
      </c>
      <c r="I62" s="6">
        <f>I60+I61</f>
        <v>210691.93621999997</v>
      </c>
      <c r="J62" s="36"/>
      <c r="K62" s="51">
        <v>188554.62</v>
      </c>
    </row>
    <row r="63" spans="2:13">
      <c r="B63" s="109"/>
      <c r="C63" s="109"/>
      <c r="D63" s="109"/>
      <c r="E63" s="109"/>
      <c r="F63" s="109"/>
      <c r="G63" s="109"/>
      <c r="H63" s="109"/>
      <c r="I63" s="109"/>
    </row>
    <row r="64" spans="2:13" ht="31.15" customHeight="1">
      <c r="B64" s="143" t="s">
        <v>78</v>
      </c>
      <c r="C64" s="143"/>
      <c r="D64" s="143"/>
      <c r="E64" s="143"/>
      <c r="F64" s="143"/>
      <c r="G64" s="143"/>
      <c r="H64" s="143"/>
      <c r="I64" s="143"/>
      <c r="K64" s="36">
        <f>K62-I62</f>
        <v>-22137.316219999979</v>
      </c>
      <c r="M64" s="36">
        <f>K64*20</f>
        <v>-442746.32439999958</v>
      </c>
    </row>
    <row r="65" spans="2:11" ht="12" customHeight="1">
      <c r="B65" s="144"/>
      <c r="C65" s="144"/>
      <c r="D65" s="144"/>
      <c r="E65" s="144"/>
      <c r="F65" s="144"/>
      <c r="G65" s="144"/>
      <c r="H65" s="144"/>
      <c r="I65" s="144"/>
    </row>
    <row r="66" spans="2:11" ht="30.75" customHeight="1">
      <c r="B66" s="119" t="s">
        <v>79</v>
      </c>
      <c r="C66" s="119"/>
      <c r="D66" s="117" t="s">
        <v>80</v>
      </c>
      <c r="E66" s="117"/>
      <c r="F66" s="117"/>
      <c r="G66" s="117"/>
      <c r="H66" s="111" t="s">
        <v>81</v>
      </c>
      <c r="I66" s="111"/>
    </row>
    <row r="67" spans="2:11" ht="19.899999999999999" customHeight="1">
      <c r="B67" s="123" t="s">
        <v>82</v>
      </c>
      <c r="C67" s="123"/>
      <c r="D67" s="117" t="s">
        <v>83</v>
      </c>
      <c r="E67" s="117"/>
      <c r="F67" s="117"/>
      <c r="G67" s="117"/>
      <c r="H67" s="121"/>
      <c r="I67" s="121"/>
    </row>
    <row r="68" spans="2:11" ht="20.45" customHeight="1">
      <c r="B68" s="125" t="s">
        <v>84</v>
      </c>
      <c r="C68" s="125"/>
      <c r="D68" s="31" t="s">
        <v>85</v>
      </c>
      <c r="E68" s="126">
        <f>I62*0.6</f>
        <v>126415.16173199998</v>
      </c>
      <c r="F68" s="126"/>
      <c r="G68" s="126"/>
      <c r="H68" s="124"/>
      <c r="I68" s="124"/>
    </row>
    <row r="69" spans="2:11" ht="36" customHeight="1">
      <c r="B69" s="125"/>
      <c r="C69" s="125"/>
      <c r="D69" s="31" t="s">
        <v>86</v>
      </c>
      <c r="E69" s="127">
        <f>I62*0.4</f>
        <v>84276.774487999995</v>
      </c>
      <c r="F69" s="127"/>
      <c r="G69" s="127"/>
      <c r="H69" s="124"/>
      <c r="I69" s="124"/>
    </row>
    <row r="70" spans="2:11" ht="21.6" customHeight="1">
      <c r="B70" s="125"/>
      <c r="C70" s="125"/>
      <c r="D70" s="31" t="s">
        <v>87</v>
      </c>
      <c r="E70" s="127">
        <f>I62</f>
        <v>210691.93621999997</v>
      </c>
      <c r="F70" s="127"/>
      <c r="G70" s="127"/>
      <c r="H70" s="124"/>
      <c r="I70" s="124"/>
      <c r="K70" s="43"/>
    </row>
    <row r="71" spans="2:11" ht="33.6" customHeight="1">
      <c r="B71" s="116" t="s">
        <v>88</v>
      </c>
      <c r="C71" s="116"/>
      <c r="D71" s="32" t="s">
        <v>89</v>
      </c>
      <c r="E71" s="117" t="s">
        <v>90</v>
      </c>
      <c r="F71" s="117"/>
      <c r="G71" s="117"/>
      <c r="H71" s="118" t="s">
        <v>91</v>
      </c>
      <c r="I71" s="118"/>
    </row>
    <row r="72" spans="2:11" ht="19.149999999999999" customHeight="1">
      <c r="B72" s="119" t="s">
        <v>92</v>
      </c>
      <c r="C72" s="119"/>
      <c r="D72" s="120" t="s">
        <v>93</v>
      </c>
      <c r="E72" s="120"/>
      <c r="F72" s="120"/>
      <c r="G72" s="120"/>
      <c r="H72" s="121"/>
      <c r="I72" s="122"/>
    </row>
    <row r="73" spans="2:11" ht="10.15" customHeight="1">
      <c r="B73" s="109"/>
      <c r="C73" s="109"/>
      <c r="D73" s="109"/>
      <c r="E73" s="109"/>
      <c r="F73" s="109"/>
      <c r="G73" s="109"/>
      <c r="H73" s="110"/>
      <c r="I73" s="110"/>
    </row>
    <row r="74" spans="2:11" ht="54" customHeight="1">
      <c r="B74" s="111" t="s">
        <v>94</v>
      </c>
      <c r="C74" s="111"/>
      <c r="D74" s="112" t="s">
        <v>110</v>
      </c>
      <c r="E74" s="112"/>
      <c r="F74" s="112"/>
      <c r="G74" s="112"/>
      <c r="H74" s="112"/>
      <c r="I74" s="37"/>
    </row>
    <row r="75" spans="2:11" ht="54" hidden="1" customHeight="1">
      <c r="B75" s="111"/>
      <c r="C75" s="111"/>
      <c r="D75" s="112"/>
      <c r="E75" s="112"/>
      <c r="F75" s="112"/>
      <c r="G75" s="112"/>
      <c r="H75" s="112"/>
      <c r="I75" s="37"/>
    </row>
    <row r="76" spans="2:11" ht="27.6" customHeight="1">
      <c r="B76" s="111"/>
      <c r="C76" s="111"/>
      <c r="D76" s="112" t="s">
        <v>96</v>
      </c>
      <c r="E76" s="112"/>
      <c r="F76" s="112"/>
      <c r="G76" s="112"/>
      <c r="H76" s="112"/>
      <c r="I76" s="37"/>
    </row>
    <row r="77" spans="2:11" ht="67.150000000000006" customHeight="1">
      <c r="B77" s="111"/>
      <c r="C77" s="111"/>
      <c r="D77" s="112" t="s">
        <v>97</v>
      </c>
      <c r="E77" s="112"/>
      <c r="F77" s="112"/>
      <c r="G77" s="112"/>
      <c r="H77" s="112"/>
      <c r="I77" s="37"/>
    </row>
    <row r="78" spans="2:11" ht="52.5" customHeight="1">
      <c r="B78" s="111"/>
      <c r="C78" s="111"/>
      <c r="D78" s="112" t="s">
        <v>111</v>
      </c>
      <c r="E78" s="112"/>
      <c r="F78" s="112"/>
      <c r="G78" s="112"/>
      <c r="H78" s="112"/>
      <c r="I78" s="37"/>
    </row>
    <row r="79" spans="2:11" ht="23.1" customHeight="1">
      <c r="B79" s="111"/>
      <c r="C79" s="111"/>
      <c r="D79" s="113" t="s">
        <v>99</v>
      </c>
      <c r="E79" s="114"/>
      <c r="F79" s="114"/>
      <c r="G79" s="114"/>
      <c r="H79" s="115"/>
      <c r="I79" s="37"/>
    </row>
    <row r="80" spans="2:11" ht="24.95" customHeight="1">
      <c r="B80" s="111"/>
      <c r="C80" s="111"/>
      <c r="D80" s="112" t="s">
        <v>100</v>
      </c>
      <c r="E80" s="112"/>
      <c r="F80" s="112"/>
      <c r="G80" s="112"/>
      <c r="H80" s="112"/>
      <c r="I80" s="37"/>
    </row>
    <row r="81" spans="2:9" ht="87.6" customHeight="1">
      <c r="B81" s="111"/>
      <c r="C81" s="111"/>
      <c r="D81" s="112" t="s">
        <v>101</v>
      </c>
      <c r="E81" s="112"/>
      <c r="F81" s="112"/>
      <c r="G81" s="112"/>
      <c r="H81" s="112"/>
      <c r="I81" s="37"/>
    </row>
    <row r="82" spans="2:9" ht="115.9" customHeight="1">
      <c r="B82" s="111"/>
      <c r="C82" s="111"/>
      <c r="D82" s="101" t="s">
        <v>102</v>
      </c>
      <c r="E82" s="101"/>
      <c r="F82" s="101"/>
      <c r="G82" s="101"/>
      <c r="H82" s="101"/>
      <c r="I82" s="37"/>
    </row>
    <row r="83" spans="2:9" ht="31.15" customHeight="1">
      <c r="B83" s="111"/>
      <c r="C83" s="111"/>
      <c r="D83" s="101" t="s">
        <v>103</v>
      </c>
      <c r="E83" s="101"/>
      <c r="F83" s="101"/>
      <c r="G83" s="101"/>
      <c r="H83" s="101"/>
      <c r="I83" s="37"/>
    </row>
    <row r="84" spans="2:9" ht="7.9" customHeight="1">
      <c r="B84" s="102"/>
      <c r="C84" s="102"/>
      <c r="D84" s="102"/>
      <c r="E84" s="102"/>
      <c r="F84" s="102"/>
      <c r="G84" s="102"/>
      <c r="H84" s="102"/>
      <c r="I84" s="102"/>
    </row>
    <row r="85" spans="2:9" ht="30" customHeight="1">
      <c r="B85" s="102"/>
      <c r="C85" s="102"/>
      <c r="D85" s="102"/>
      <c r="E85" s="102"/>
      <c r="F85" s="102"/>
      <c r="G85" s="102"/>
      <c r="H85" s="102"/>
      <c r="I85" s="102"/>
    </row>
    <row r="86" spans="2:9" ht="30" customHeight="1">
      <c r="B86" s="102"/>
      <c r="C86" s="102"/>
      <c r="D86" s="102"/>
      <c r="E86" s="102"/>
      <c r="F86" s="102"/>
      <c r="G86" s="102"/>
      <c r="H86" s="102"/>
      <c r="I86" s="102"/>
    </row>
    <row r="87" spans="2:9" ht="24" customHeight="1">
      <c r="B87" s="102"/>
      <c r="C87" s="102"/>
      <c r="D87" s="102"/>
      <c r="E87" s="102"/>
      <c r="F87" s="102"/>
      <c r="G87" s="102"/>
      <c r="H87" s="102"/>
      <c r="I87" s="102"/>
    </row>
    <row r="88" spans="2:9" ht="43.9" customHeight="1">
      <c r="B88" s="102"/>
      <c r="C88" s="102"/>
      <c r="D88" s="102"/>
      <c r="E88" s="102"/>
      <c r="F88" s="102"/>
      <c r="G88" s="102"/>
      <c r="H88" s="102"/>
      <c r="I88" s="102"/>
    </row>
    <row r="89" spans="2:9" ht="18">
      <c r="B89" s="103" t="s">
        <v>104</v>
      </c>
      <c r="C89" s="104"/>
      <c r="D89" s="104"/>
      <c r="E89" s="104"/>
      <c r="F89" s="104"/>
      <c r="G89" s="104"/>
      <c r="H89" s="104"/>
      <c r="I89" s="105"/>
    </row>
    <row r="90" spans="2:9" ht="12.95">
      <c r="B90" s="106" t="s">
        <v>105</v>
      </c>
      <c r="C90" s="107"/>
      <c r="D90" s="107"/>
      <c r="E90" s="107"/>
      <c r="F90" s="107"/>
      <c r="G90" s="107"/>
      <c r="H90" s="107"/>
      <c r="I90" s="108"/>
    </row>
  </sheetData>
  <mergeCells count="98">
    <mergeCell ref="B1:C1"/>
    <mergeCell ref="D1:G1"/>
    <mergeCell ref="H1:I1"/>
    <mergeCell ref="D2:G2"/>
    <mergeCell ref="B3:C3"/>
    <mergeCell ref="D3:I3"/>
    <mergeCell ref="D11:G11"/>
    <mergeCell ref="B4:C4"/>
    <mergeCell ref="D4:I4"/>
    <mergeCell ref="B5:C5"/>
    <mergeCell ref="D5:I5"/>
    <mergeCell ref="B6:C6"/>
    <mergeCell ref="D6:I6"/>
    <mergeCell ref="B7:C7"/>
    <mergeCell ref="D7:G7"/>
    <mergeCell ref="B8:I8"/>
    <mergeCell ref="B9:I9"/>
    <mergeCell ref="D10:G10"/>
    <mergeCell ref="D23:G23"/>
    <mergeCell ref="D12:G12"/>
    <mergeCell ref="D13:G13"/>
    <mergeCell ref="D14:G14"/>
    <mergeCell ref="B15:G15"/>
    <mergeCell ref="D16:G16"/>
    <mergeCell ref="D17:I17"/>
    <mergeCell ref="B18:I18"/>
    <mergeCell ref="B19:I19"/>
    <mergeCell ref="D20:G20"/>
    <mergeCell ref="D21:G21"/>
    <mergeCell ref="D22:G22"/>
    <mergeCell ref="D35:G35"/>
    <mergeCell ref="B24:G24"/>
    <mergeCell ref="D25:G25"/>
    <mergeCell ref="B26:I26"/>
    <mergeCell ref="B27:I27"/>
    <mergeCell ref="D28:G28"/>
    <mergeCell ref="D29:G29"/>
    <mergeCell ref="D30:G30"/>
    <mergeCell ref="B31:I31"/>
    <mergeCell ref="B32:I32"/>
    <mergeCell ref="D33:G33"/>
    <mergeCell ref="D34:G34"/>
    <mergeCell ref="D47:G47"/>
    <mergeCell ref="B36:I36"/>
    <mergeCell ref="B37:I37"/>
    <mergeCell ref="D38:G38"/>
    <mergeCell ref="D39:G39"/>
    <mergeCell ref="D40:G40"/>
    <mergeCell ref="D41:G41"/>
    <mergeCell ref="D42:G42"/>
    <mergeCell ref="B43:I43"/>
    <mergeCell ref="B44:I44"/>
    <mergeCell ref="D45:G45"/>
    <mergeCell ref="D46:G46"/>
    <mergeCell ref="B65:I65"/>
    <mergeCell ref="D48:G48"/>
    <mergeCell ref="D49:G49"/>
    <mergeCell ref="D50:G50"/>
    <mergeCell ref="B51:I51"/>
    <mergeCell ref="B52:I52"/>
    <mergeCell ref="B53:I54"/>
    <mergeCell ref="B55:G57"/>
    <mergeCell ref="B59:C62"/>
    <mergeCell ref="D59:G62"/>
    <mergeCell ref="B63:I63"/>
    <mergeCell ref="B64:I64"/>
    <mergeCell ref="B66:C66"/>
    <mergeCell ref="D66:G66"/>
    <mergeCell ref="H66:I66"/>
    <mergeCell ref="B67:C67"/>
    <mergeCell ref="D67:G67"/>
    <mergeCell ref="H67:I70"/>
    <mergeCell ref="B68:C70"/>
    <mergeCell ref="E68:G68"/>
    <mergeCell ref="E69:G69"/>
    <mergeCell ref="E70:G70"/>
    <mergeCell ref="B71:C71"/>
    <mergeCell ref="E71:G71"/>
    <mergeCell ref="H71:I71"/>
    <mergeCell ref="B72:C72"/>
    <mergeCell ref="D72:G72"/>
    <mergeCell ref="H72:I72"/>
    <mergeCell ref="B90:I90"/>
    <mergeCell ref="B73:I73"/>
    <mergeCell ref="B74:C83"/>
    <mergeCell ref="D74:H74"/>
    <mergeCell ref="D75:H75"/>
    <mergeCell ref="D76:H76"/>
    <mergeCell ref="D77:H77"/>
    <mergeCell ref="D78:H78"/>
    <mergeCell ref="D79:H79"/>
    <mergeCell ref="D80:H80"/>
    <mergeCell ref="D81:H81"/>
    <mergeCell ref="D82:H82"/>
    <mergeCell ref="D83:H83"/>
    <mergeCell ref="B84:I84"/>
    <mergeCell ref="B85:I88"/>
    <mergeCell ref="B89:I89"/>
  </mergeCells>
  <hyperlinks>
    <hyperlink ref="I7" r:id="rId1" xr:uid="{C5429D95-0A42-4190-93AD-5DF2863348B0}"/>
  </hyperlinks>
  <printOptions horizontalCentered="1"/>
  <pageMargins left="0.23622047244094491" right="0.23622047244094491" top="0.74803149606299213" bottom="0.74803149606299213" header="0.31496062992125984" footer="0.31496062992125984"/>
  <pageSetup scale="65" fitToHeight="0" orientation="portrait" r:id="rId2"/>
  <rowBreaks count="4" manualBreakCount="4">
    <brk id="43" max="8" man="1"/>
    <brk id="54" max="8" man="1"/>
    <brk id="73" max="8" man="1"/>
    <brk id="90" max="16383" man="1"/>
  </row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82EEC-C893-4787-97B5-B58D1FECE444}">
  <dimension ref="A1:P90"/>
  <sheetViews>
    <sheetView view="pageBreakPreview" topLeftCell="B58" zoomScale="90" zoomScaleNormal="80" zoomScaleSheetLayoutView="90" workbookViewId="0">
      <selection activeCell="U67" sqref="U67"/>
    </sheetView>
  </sheetViews>
  <sheetFormatPr defaultColWidth="11.28515625" defaultRowHeight="12.6"/>
  <cols>
    <col min="1" max="1" width="3.7109375" style="11" hidden="1" customWidth="1"/>
    <col min="2" max="3" width="16.28515625" style="11" customWidth="1"/>
    <col min="4" max="4" width="31.5703125" style="11" customWidth="1"/>
    <col min="5" max="6" width="16" style="11" customWidth="1"/>
    <col min="7" max="7" width="10.42578125" style="11" customWidth="1"/>
    <col min="8" max="8" width="18" style="12" customWidth="1"/>
    <col min="9" max="9" width="22.85546875" style="12" customWidth="1"/>
    <col min="10" max="10" width="17.5703125" style="11" hidden="1" customWidth="1"/>
    <col min="11" max="11" width="17.42578125" style="11" hidden="1" customWidth="1"/>
    <col min="12" max="12" width="0" style="11" hidden="1" customWidth="1"/>
    <col min="13" max="13" width="15.140625" style="11" hidden="1" customWidth="1"/>
    <col min="14" max="19" width="0" style="11" hidden="1" customWidth="1"/>
    <col min="20" max="16384" width="11.28515625" style="11"/>
  </cols>
  <sheetData>
    <row r="1" spans="2:16" ht="102" customHeight="1">
      <c r="B1" s="109"/>
      <c r="C1" s="109"/>
      <c r="D1" s="201" t="s">
        <v>0</v>
      </c>
      <c r="E1" s="202"/>
      <c r="F1" s="202"/>
      <c r="G1" s="202"/>
      <c r="H1" s="121"/>
      <c r="I1" s="121"/>
    </row>
    <row r="2" spans="2:16" ht="25.15" customHeight="1">
      <c r="B2" s="13" t="s">
        <v>1</v>
      </c>
      <c r="C2" s="14">
        <f ca="1">TODAY()</f>
        <v>46320</v>
      </c>
      <c r="D2" s="203"/>
      <c r="E2" s="203"/>
      <c r="F2" s="203"/>
      <c r="G2" s="203"/>
      <c r="H2" s="15" t="s">
        <v>2</v>
      </c>
      <c r="I2" s="33" t="s">
        <v>112</v>
      </c>
    </row>
    <row r="3" spans="2:16" ht="25.15" customHeight="1">
      <c r="B3" s="116" t="s">
        <v>5</v>
      </c>
      <c r="C3" s="116"/>
      <c r="D3" s="197" t="s">
        <v>6</v>
      </c>
      <c r="E3" s="197"/>
      <c r="F3" s="197"/>
      <c r="G3" s="197"/>
      <c r="H3" s="197"/>
      <c r="I3" s="197"/>
    </row>
    <row r="4" spans="2:16" ht="45" customHeight="1">
      <c r="B4" s="116" t="s">
        <v>8</v>
      </c>
      <c r="C4" s="116"/>
      <c r="D4" s="198" t="s">
        <v>113</v>
      </c>
      <c r="E4" s="199"/>
      <c r="F4" s="199"/>
      <c r="G4" s="199"/>
      <c r="H4" s="199"/>
      <c r="I4" s="200"/>
    </row>
    <row r="5" spans="2:16" ht="18.95" customHeight="1">
      <c r="B5" s="116" t="s">
        <v>10</v>
      </c>
      <c r="C5" s="116"/>
      <c r="D5" s="197" t="s">
        <v>11</v>
      </c>
      <c r="E5" s="197"/>
      <c r="F5" s="197"/>
      <c r="G5" s="197"/>
      <c r="H5" s="197"/>
      <c r="I5" s="197"/>
      <c r="N5" s="11" t="s">
        <v>12</v>
      </c>
      <c r="O5" s="11">
        <v>270</v>
      </c>
    </row>
    <row r="6" spans="2:16" ht="19.5" customHeight="1">
      <c r="B6" s="116" t="s">
        <v>13</v>
      </c>
      <c r="C6" s="116"/>
      <c r="D6" s="197" t="s">
        <v>14</v>
      </c>
      <c r="E6" s="197"/>
      <c r="F6" s="197"/>
      <c r="G6" s="197"/>
      <c r="H6" s="197"/>
      <c r="I6" s="197"/>
    </row>
    <row r="7" spans="2:16" ht="37.5">
      <c r="B7" s="116" t="s">
        <v>15</v>
      </c>
      <c r="C7" s="116"/>
      <c r="D7" s="197" t="s">
        <v>16</v>
      </c>
      <c r="E7" s="197"/>
      <c r="F7" s="197"/>
      <c r="G7" s="197"/>
      <c r="H7" s="16" t="s">
        <v>17</v>
      </c>
      <c r="I7" s="58" t="s">
        <v>18</v>
      </c>
    </row>
    <row r="8" spans="2:16" ht="15.6">
      <c r="B8" s="184"/>
      <c r="C8" s="184"/>
      <c r="D8" s="184"/>
      <c r="E8" s="184"/>
      <c r="F8" s="184"/>
      <c r="G8" s="184"/>
      <c r="H8" s="184"/>
      <c r="I8" s="184"/>
    </row>
    <row r="9" spans="2:16" s="7" customFormat="1" ht="18">
      <c r="B9" s="178" t="s">
        <v>19</v>
      </c>
      <c r="C9" s="178"/>
      <c r="D9" s="178"/>
      <c r="E9" s="178"/>
      <c r="F9" s="178"/>
      <c r="G9" s="178"/>
      <c r="H9" s="178"/>
      <c r="I9" s="178"/>
    </row>
    <row r="10" spans="2:16" s="8" customFormat="1" ht="14.1">
      <c r="B10" s="17" t="s">
        <v>20</v>
      </c>
      <c r="C10" s="18" t="s">
        <v>21</v>
      </c>
      <c r="D10" s="179" t="s">
        <v>22</v>
      </c>
      <c r="E10" s="179"/>
      <c r="F10" s="179"/>
      <c r="G10" s="179"/>
      <c r="H10" s="19" t="s">
        <v>23</v>
      </c>
      <c r="I10" s="19" t="s">
        <v>12</v>
      </c>
      <c r="K10" s="8" t="s">
        <v>24</v>
      </c>
      <c r="L10" s="8" t="s">
        <v>25</v>
      </c>
      <c r="N10" s="8" t="s">
        <v>26</v>
      </c>
      <c r="P10" s="8" t="s">
        <v>27</v>
      </c>
    </row>
    <row r="11" spans="2:16" s="9" customFormat="1" ht="22.5" customHeight="1">
      <c r="B11" s="20">
        <f>P11</f>
        <v>142.78</v>
      </c>
      <c r="C11" s="21" t="s">
        <v>28</v>
      </c>
      <c r="D11" s="185" t="s">
        <v>29</v>
      </c>
      <c r="E11" s="185"/>
      <c r="F11" s="185"/>
      <c r="G11" s="185"/>
      <c r="H11" s="38">
        <f>O5</f>
        <v>270</v>
      </c>
      <c r="I11" s="40">
        <f>H11*B11</f>
        <v>38550.6</v>
      </c>
      <c r="K11" s="9">
        <v>129.80000000000001</v>
      </c>
      <c r="L11" s="45">
        <v>0.1</v>
      </c>
      <c r="N11" s="9">
        <f>K11*L11</f>
        <v>12.980000000000002</v>
      </c>
      <c r="P11" s="9">
        <f>K11+N11</f>
        <v>142.78</v>
      </c>
    </row>
    <row r="12" spans="2:16" s="9" customFormat="1" ht="22.5" customHeight="1">
      <c r="B12" s="20">
        <f>P12</f>
        <v>43.273349999999994</v>
      </c>
      <c r="C12" s="21" t="s">
        <v>28</v>
      </c>
      <c r="D12" s="185" t="s">
        <v>30</v>
      </c>
      <c r="E12" s="185"/>
      <c r="F12" s="185"/>
      <c r="G12" s="185"/>
      <c r="H12" s="38">
        <f>O5</f>
        <v>270</v>
      </c>
      <c r="I12" s="40">
        <f>B12*H12</f>
        <v>11683.804499999998</v>
      </c>
      <c r="K12" s="9">
        <v>37.628999999999998</v>
      </c>
      <c r="L12" s="45">
        <v>0.15</v>
      </c>
      <c r="N12" s="9">
        <f t="shared" ref="N12:N14" si="0">K12*L12</f>
        <v>5.6443499999999993</v>
      </c>
      <c r="P12" s="9">
        <f t="shared" ref="P12:P14" si="1">K12+N12</f>
        <v>43.273349999999994</v>
      </c>
    </row>
    <row r="13" spans="2:16" s="9" customFormat="1" ht="22.5" customHeight="1">
      <c r="B13" s="20">
        <f>P13</f>
        <v>22.77</v>
      </c>
      <c r="C13" s="21" t="s">
        <v>28</v>
      </c>
      <c r="D13" s="185" t="s">
        <v>31</v>
      </c>
      <c r="E13" s="185"/>
      <c r="F13" s="185"/>
      <c r="G13" s="185"/>
      <c r="H13" s="38">
        <f>O5</f>
        <v>270</v>
      </c>
      <c r="I13" s="40">
        <f>B13*H13</f>
        <v>6147.9</v>
      </c>
      <c r="K13" s="9">
        <v>20.7</v>
      </c>
      <c r="L13" s="45">
        <v>0.1</v>
      </c>
      <c r="N13" s="9">
        <f t="shared" si="0"/>
        <v>2.0699999999999998</v>
      </c>
      <c r="P13" s="9">
        <f t="shared" si="1"/>
        <v>22.77</v>
      </c>
    </row>
    <row r="14" spans="2:16" s="9" customFormat="1" ht="21" customHeight="1">
      <c r="B14" s="21">
        <f>P14</f>
        <v>41.8</v>
      </c>
      <c r="C14" s="21" t="s">
        <v>32</v>
      </c>
      <c r="D14" s="185" t="s">
        <v>33</v>
      </c>
      <c r="E14" s="185"/>
      <c r="F14" s="185"/>
      <c r="G14" s="185"/>
      <c r="H14" s="38">
        <v>25</v>
      </c>
      <c r="I14" s="40">
        <f>B14*H14</f>
        <v>1045</v>
      </c>
      <c r="K14" s="9">
        <v>38</v>
      </c>
      <c r="L14" s="45">
        <f>L11</f>
        <v>0.1</v>
      </c>
      <c r="N14" s="9">
        <f t="shared" si="0"/>
        <v>3.8000000000000003</v>
      </c>
      <c r="P14" s="9">
        <f t="shared" si="1"/>
        <v>41.8</v>
      </c>
    </row>
    <row r="15" spans="2:16" s="9" customFormat="1" ht="45" customHeight="1">
      <c r="B15" s="189" t="s">
        <v>34</v>
      </c>
      <c r="C15" s="190"/>
      <c r="D15" s="190"/>
      <c r="E15" s="190"/>
      <c r="F15" s="190"/>
      <c r="G15" s="190"/>
      <c r="H15" s="39"/>
      <c r="I15" s="39"/>
      <c r="L15" s="45"/>
    </row>
    <row r="16" spans="2:16" s="10" customFormat="1" ht="15.6">
      <c r="B16" s="22">
        <f>SUM(B11:B13)</f>
        <v>208.82335</v>
      </c>
      <c r="C16" s="23" t="s">
        <v>35</v>
      </c>
      <c r="D16" s="183"/>
      <c r="E16" s="183"/>
      <c r="F16" s="183"/>
      <c r="G16" s="183"/>
      <c r="H16" s="23" t="s">
        <v>36</v>
      </c>
      <c r="I16" s="41">
        <f>SUM(I11:I15)</f>
        <v>57427.304499999998</v>
      </c>
      <c r="K16" s="9"/>
      <c r="L16" s="45"/>
      <c r="M16" s="9"/>
      <c r="N16" s="9"/>
      <c r="O16" s="9"/>
      <c r="P16" s="9"/>
    </row>
    <row r="17" spans="2:16" s="10" customFormat="1" ht="15.6">
      <c r="B17" s="23">
        <f>SUM(B14)</f>
        <v>41.8</v>
      </c>
      <c r="C17" s="23" t="s">
        <v>37</v>
      </c>
      <c r="D17" s="195"/>
      <c r="E17" s="195"/>
      <c r="F17" s="195"/>
      <c r="G17" s="195"/>
      <c r="H17" s="196"/>
      <c r="I17" s="195"/>
      <c r="K17" s="9"/>
      <c r="L17" s="45"/>
      <c r="M17" s="9"/>
      <c r="N17" s="9"/>
      <c r="O17" s="9"/>
      <c r="P17" s="9"/>
    </row>
    <row r="18" spans="2:16" s="10" customFormat="1" ht="15.6">
      <c r="B18" s="184"/>
      <c r="C18" s="184"/>
      <c r="D18" s="184"/>
      <c r="E18" s="184"/>
      <c r="F18" s="184"/>
      <c r="G18" s="184"/>
      <c r="H18" s="184"/>
      <c r="I18" s="184"/>
      <c r="K18" s="9"/>
      <c r="L18" s="45"/>
      <c r="M18" s="9"/>
      <c r="N18" s="9"/>
      <c r="O18" s="9"/>
      <c r="P18" s="9"/>
    </row>
    <row r="19" spans="2:16" s="7" customFormat="1" ht="18">
      <c r="B19" s="178" t="s">
        <v>41</v>
      </c>
      <c r="C19" s="178"/>
      <c r="D19" s="178"/>
      <c r="E19" s="178"/>
      <c r="F19" s="178"/>
      <c r="G19" s="178"/>
      <c r="H19" s="178"/>
      <c r="I19" s="178"/>
      <c r="K19" s="9"/>
      <c r="L19" s="45"/>
      <c r="M19" s="9"/>
      <c r="N19" s="9"/>
      <c r="O19" s="9"/>
      <c r="P19" s="9"/>
    </row>
    <row r="20" spans="2:16" s="8" customFormat="1" ht="14.1">
      <c r="B20" s="17" t="s">
        <v>20</v>
      </c>
      <c r="C20" s="18" t="s">
        <v>21</v>
      </c>
      <c r="D20" s="179" t="s">
        <v>22</v>
      </c>
      <c r="E20" s="179"/>
      <c r="F20" s="179"/>
      <c r="G20" s="179"/>
      <c r="H20" s="19" t="s">
        <v>23</v>
      </c>
      <c r="I20" s="19" t="s">
        <v>12</v>
      </c>
      <c r="K20" s="9"/>
      <c r="L20" s="45"/>
      <c r="M20" s="9"/>
      <c r="N20" s="9"/>
      <c r="O20" s="9"/>
      <c r="P20" s="9"/>
    </row>
    <row r="21" spans="2:16" s="9" customFormat="1" ht="21" customHeight="1">
      <c r="B21" s="20">
        <f>P21</f>
        <v>163.03100000000001</v>
      </c>
      <c r="C21" s="21" t="s">
        <v>28</v>
      </c>
      <c r="D21" s="185" t="s">
        <v>42</v>
      </c>
      <c r="E21" s="185"/>
      <c r="F21" s="185"/>
      <c r="G21" s="185"/>
      <c r="H21" s="38">
        <f>O5</f>
        <v>270</v>
      </c>
      <c r="I21" s="40">
        <f>H21*B21</f>
        <v>44018.37</v>
      </c>
      <c r="K21" s="9">
        <v>148.21</v>
      </c>
      <c r="L21" s="45">
        <f>L11</f>
        <v>0.1</v>
      </c>
      <c r="N21" s="9">
        <f t="shared" ref="N21:N23" si="2">K21*L21</f>
        <v>14.821000000000002</v>
      </c>
      <c r="P21" s="9">
        <f t="shared" ref="P21:P23" si="3">K21+N21</f>
        <v>163.03100000000001</v>
      </c>
    </row>
    <row r="22" spans="2:16" s="9" customFormat="1" ht="21" customHeight="1">
      <c r="B22" s="20">
        <f>P22</f>
        <v>44.62</v>
      </c>
      <c r="C22" s="21" t="s">
        <v>28</v>
      </c>
      <c r="D22" s="185" t="s">
        <v>30</v>
      </c>
      <c r="E22" s="185"/>
      <c r="F22" s="185"/>
      <c r="G22" s="185"/>
      <c r="H22" s="38">
        <f>O5</f>
        <v>270</v>
      </c>
      <c r="I22" s="40">
        <f>H22*B22</f>
        <v>12047.4</v>
      </c>
      <c r="K22" s="9">
        <v>38.799999999999997</v>
      </c>
      <c r="L22" s="45">
        <f>L12</f>
        <v>0.15</v>
      </c>
      <c r="N22" s="9">
        <f t="shared" si="2"/>
        <v>5.8199999999999994</v>
      </c>
      <c r="P22" s="9">
        <f t="shared" si="3"/>
        <v>44.62</v>
      </c>
    </row>
    <row r="23" spans="2:16" s="9" customFormat="1" ht="21" customHeight="1">
      <c r="B23" s="20">
        <f t="shared" ref="B23" si="4">P23</f>
        <v>39.049999999999997</v>
      </c>
      <c r="C23" s="21" t="s">
        <v>28</v>
      </c>
      <c r="D23" s="185" t="s">
        <v>43</v>
      </c>
      <c r="E23" s="185"/>
      <c r="F23" s="185"/>
      <c r="G23" s="185"/>
      <c r="H23" s="38">
        <f>O5</f>
        <v>270</v>
      </c>
      <c r="I23" s="40">
        <f t="shared" ref="I23" si="5">H23*B23</f>
        <v>10543.5</v>
      </c>
      <c r="K23" s="9">
        <v>35.5</v>
      </c>
      <c r="L23" s="45">
        <f>L13</f>
        <v>0.1</v>
      </c>
      <c r="N23" s="9">
        <f t="shared" si="2"/>
        <v>3.5500000000000003</v>
      </c>
      <c r="P23" s="9">
        <f t="shared" si="3"/>
        <v>39.049999999999997</v>
      </c>
    </row>
    <row r="24" spans="2:16" s="9" customFormat="1" ht="45" customHeight="1">
      <c r="B24" s="189" t="s">
        <v>34</v>
      </c>
      <c r="C24" s="190"/>
      <c r="D24" s="190"/>
      <c r="E24" s="190"/>
      <c r="F24" s="190"/>
      <c r="G24" s="190"/>
      <c r="H24" s="39"/>
      <c r="I24" s="39"/>
    </row>
    <row r="25" spans="2:16" s="10" customFormat="1" ht="15.6">
      <c r="B25" s="22">
        <f>SUM(B21:B24)</f>
        <v>246.70100000000002</v>
      </c>
      <c r="C25" s="23" t="s">
        <v>35</v>
      </c>
      <c r="D25" s="183"/>
      <c r="E25" s="183"/>
      <c r="F25" s="183"/>
      <c r="G25" s="183"/>
      <c r="H25" s="23" t="s">
        <v>36</v>
      </c>
      <c r="I25" s="41">
        <f>SUM(I21:I24)</f>
        <v>66609.27</v>
      </c>
    </row>
    <row r="26" spans="2:16" s="7" customFormat="1">
      <c r="B26" s="177"/>
      <c r="C26" s="177"/>
      <c r="D26" s="177"/>
      <c r="E26" s="177"/>
      <c r="F26" s="177"/>
      <c r="G26" s="177"/>
      <c r="H26" s="177"/>
      <c r="I26" s="177"/>
    </row>
    <row r="27" spans="2:16" s="7" customFormat="1" ht="18">
      <c r="B27" s="178" t="s">
        <v>45</v>
      </c>
      <c r="C27" s="178"/>
      <c r="D27" s="178"/>
      <c r="E27" s="178"/>
      <c r="F27" s="178"/>
      <c r="G27" s="178"/>
      <c r="H27" s="178"/>
      <c r="I27" s="178"/>
    </row>
    <row r="28" spans="2:16" s="8" customFormat="1" ht="14.1">
      <c r="B28" s="17" t="s">
        <v>20</v>
      </c>
      <c r="C28" s="18" t="s">
        <v>21</v>
      </c>
      <c r="D28" s="179" t="s">
        <v>22</v>
      </c>
      <c r="E28" s="179"/>
      <c r="F28" s="179"/>
      <c r="G28" s="179"/>
      <c r="H28" s="19" t="s">
        <v>23</v>
      </c>
      <c r="I28" s="19" t="s">
        <v>12</v>
      </c>
      <c r="J28" s="7"/>
    </row>
    <row r="29" spans="2:16" s="9" customFormat="1" ht="18.600000000000001" customHeight="1">
      <c r="B29" s="20">
        <f>P29</f>
        <v>12.627000000000001</v>
      </c>
      <c r="C29" s="21" t="s">
        <v>28</v>
      </c>
      <c r="D29" s="180" t="s">
        <v>46</v>
      </c>
      <c r="E29" s="181"/>
      <c r="F29" s="181"/>
      <c r="G29" s="182"/>
      <c r="H29" s="38">
        <f>O5</f>
        <v>270</v>
      </c>
      <c r="I29" s="40">
        <f>H29*B29</f>
        <v>3409.29</v>
      </c>
      <c r="J29" s="7"/>
      <c r="K29" s="9">
        <v>10.98</v>
      </c>
      <c r="L29" s="45">
        <f>L22</f>
        <v>0.15</v>
      </c>
      <c r="N29" s="9">
        <f>K29*L29</f>
        <v>1.647</v>
      </c>
      <c r="P29" s="9">
        <f>K29+N29</f>
        <v>12.627000000000001</v>
      </c>
    </row>
    <row r="30" spans="2:16" s="10" customFormat="1" ht="15.6">
      <c r="B30" s="22">
        <f>SUM(B29:B29)</f>
        <v>12.627000000000001</v>
      </c>
      <c r="C30" s="23" t="s">
        <v>35</v>
      </c>
      <c r="D30" s="183"/>
      <c r="E30" s="183"/>
      <c r="F30" s="183"/>
      <c r="G30" s="183"/>
      <c r="H30" s="23" t="s">
        <v>36</v>
      </c>
      <c r="I30" s="41">
        <f>SUM(I29:I29)</f>
        <v>3409.29</v>
      </c>
      <c r="J30" s="7"/>
    </row>
    <row r="31" spans="2:16" s="10" customFormat="1" ht="15.6">
      <c r="B31" s="184"/>
      <c r="C31" s="184"/>
      <c r="D31" s="184"/>
      <c r="E31" s="184"/>
      <c r="F31" s="184"/>
      <c r="G31" s="184"/>
      <c r="H31" s="184"/>
      <c r="I31" s="184"/>
      <c r="J31" s="7"/>
    </row>
    <row r="32" spans="2:16" s="7" customFormat="1" ht="18">
      <c r="B32" s="178" t="s">
        <v>47</v>
      </c>
      <c r="C32" s="178"/>
      <c r="D32" s="178"/>
      <c r="E32" s="178"/>
      <c r="F32" s="178"/>
      <c r="G32" s="178"/>
      <c r="H32" s="178"/>
      <c r="I32" s="178"/>
    </row>
    <row r="33" spans="2:16" s="8" customFormat="1" ht="14.1">
      <c r="B33" s="17" t="s">
        <v>20</v>
      </c>
      <c r="C33" s="18" t="s">
        <v>21</v>
      </c>
      <c r="D33" s="179" t="s">
        <v>22</v>
      </c>
      <c r="E33" s="179"/>
      <c r="F33" s="179"/>
      <c r="G33" s="179"/>
      <c r="H33" s="19" t="s">
        <v>23</v>
      </c>
      <c r="I33" s="19" t="s">
        <v>12</v>
      </c>
      <c r="J33" s="7"/>
    </row>
    <row r="34" spans="2:16" s="9" customFormat="1" ht="31.5" customHeight="1">
      <c r="B34" s="20">
        <f>P34</f>
        <v>28.5</v>
      </c>
      <c r="C34" s="21" t="s">
        <v>28</v>
      </c>
      <c r="D34" s="185" t="s">
        <v>48</v>
      </c>
      <c r="E34" s="185"/>
      <c r="F34" s="185"/>
      <c r="G34" s="185"/>
      <c r="H34" s="38">
        <v>270</v>
      </c>
      <c r="I34" s="40">
        <f>H34*B34</f>
        <v>7695</v>
      </c>
      <c r="J34" s="7"/>
      <c r="K34" s="9">
        <v>19</v>
      </c>
      <c r="L34" s="45">
        <v>0.5</v>
      </c>
      <c r="N34" s="9">
        <f t="shared" ref="N34" si="6">K34*L34</f>
        <v>9.5</v>
      </c>
      <c r="P34" s="9">
        <f t="shared" ref="P34" si="7">K34+N34</f>
        <v>28.5</v>
      </c>
    </row>
    <row r="35" spans="2:16" s="10" customFormat="1" ht="15.6">
      <c r="B35" s="22">
        <f>SUM(B34:B34)</f>
        <v>28.5</v>
      </c>
      <c r="C35" s="23" t="s">
        <v>35</v>
      </c>
      <c r="D35" s="183"/>
      <c r="E35" s="183"/>
      <c r="F35" s="183"/>
      <c r="G35" s="183"/>
      <c r="H35" s="23" t="s">
        <v>36</v>
      </c>
      <c r="I35" s="41">
        <f>SUM(I34:I34)</f>
        <v>7695</v>
      </c>
      <c r="J35" s="7"/>
    </row>
    <row r="36" spans="2:16" s="7" customFormat="1">
      <c r="B36" s="177"/>
      <c r="C36" s="177"/>
      <c r="D36" s="177"/>
      <c r="E36" s="177"/>
      <c r="F36" s="177"/>
      <c r="G36" s="177"/>
      <c r="H36" s="177"/>
      <c r="I36" s="177"/>
    </row>
    <row r="37" spans="2:16" s="7" customFormat="1" ht="18">
      <c r="B37" s="178" t="s">
        <v>49</v>
      </c>
      <c r="C37" s="178"/>
      <c r="D37" s="178"/>
      <c r="E37" s="178"/>
      <c r="F37" s="178"/>
      <c r="G37" s="178"/>
      <c r="H37" s="178"/>
      <c r="I37" s="178"/>
    </row>
    <row r="38" spans="2:16" s="8" customFormat="1" ht="14.1">
      <c r="B38" s="17" t="s">
        <v>20</v>
      </c>
      <c r="C38" s="18" t="s">
        <v>21</v>
      </c>
      <c r="D38" s="179" t="s">
        <v>22</v>
      </c>
      <c r="E38" s="179"/>
      <c r="F38" s="179"/>
      <c r="G38" s="179"/>
      <c r="H38" s="19" t="s">
        <v>23</v>
      </c>
      <c r="I38" s="19" t="s">
        <v>12</v>
      </c>
      <c r="J38" s="7"/>
    </row>
    <row r="39" spans="2:16" s="9" customFormat="1" ht="19.5" customHeight="1">
      <c r="B39" s="20">
        <f>P39</f>
        <v>11.0745</v>
      </c>
      <c r="C39" s="21" t="s">
        <v>28</v>
      </c>
      <c r="D39" s="180" t="s">
        <v>50</v>
      </c>
      <c r="E39" s="181"/>
      <c r="F39" s="181"/>
      <c r="G39" s="182"/>
      <c r="H39" s="38">
        <f>O5</f>
        <v>270</v>
      </c>
      <c r="I39" s="40">
        <f>H39*B39</f>
        <v>2990.1150000000002</v>
      </c>
      <c r="J39" s="7"/>
      <c r="K39" s="9">
        <v>9.6300000000000008</v>
      </c>
      <c r="L39" s="45">
        <f>L29</f>
        <v>0.15</v>
      </c>
      <c r="N39" s="9">
        <f>K39*L39</f>
        <v>1.4445000000000001</v>
      </c>
      <c r="P39" s="9">
        <f>K39+N39</f>
        <v>11.0745</v>
      </c>
    </row>
    <row r="40" spans="2:16" s="10" customFormat="1" ht="15.6">
      <c r="B40" s="22">
        <f>SUM(B39:B39)</f>
        <v>11.0745</v>
      </c>
      <c r="C40" s="23" t="s">
        <v>35</v>
      </c>
      <c r="D40" s="183"/>
      <c r="E40" s="183"/>
      <c r="F40" s="183"/>
      <c r="G40" s="183"/>
      <c r="H40" s="23" t="s">
        <v>36</v>
      </c>
      <c r="I40" s="41">
        <f>SUM(I39:I39)</f>
        <v>2990.1150000000002</v>
      </c>
      <c r="J40" s="7"/>
    </row>
    <row r="41" spans="2:16" s="7" customFormat="1">
      <c r="B41" s="44"/>
      <c r="C41" s="44"/>
      <c r="D41" s="174"/>
      <c r="E41" s="175"/>
      <c r="F41" s="175"/>
      <c r="G41" s="176"/>
      <c r="H41" s="44"/>
      <c r="I41" s="44"/>
    </row>
    <row r="42" spans="2:16" s="7" customFormat="1" ht="22.15" customHeight="1">
      <c r="B42" s="24">
        <f>B35+B30+B25+B16+B40</f>
        <v>507.72585000000004</v>
      </c>
      <c r="C42" s="25" t="s">
        <v>35</v>
      </c>
      <c r="D42" s="173" t="s">
        <v>52</v>
      </c>
      <c r="E42" s="173"/>
      <c r="F42" s="173"/>
      <c r="G42" s="173"/>
      <c r="H42" s="25"/>
      <c r="I42" s="42">
        <f>I16+I25+I30+I35+I40</f>
        <v>138130.97949999999</v>
      </c>
    </row>
    <row r="43" spans="2:16" s="7" customFormat="1">
      <c r="B43" s="177"/>
      <c r="C43" s="177"/>
      <c r="D43" s="177"/>
      <c r="E43" s="177"/>
      <c r="F43" s="177"/>
      <c r="G43" s="177"/>
      <c r="H43" s="177"/>
      <c r="I43" s="177"/>
    </row>
    <row r="44" spans="2:16" s="7" customFormat="1" ht="18">
      <c r="B44" s="178" t="s">
        <v>53</v>
      </c>
      <c r="C44" s="178"/>
      <c r="D44" s="178"/>
      <c r="E44" s="178"/>
      <c r="F44" s="178"/>
      <c r="G44" s="178"/>
      <c r="H44" s="178"/>
      <c r="I44" s="178"/>
    </row>
    <row r="45" spans="2:16" s="7" customFormat="1" ht="14.1">
      <c r="B45" s="17" t="s">
        <v>20</v>
      </c>
      <c r="C45" s="18" t="s">
        <v>21</v>
      </c>
      <c r="D45" s="179" t="s">
        <v>22</v>
      </c>
      <c r="E45" s="179"/>
      <c r="F45" s="179"/>
      <c r="G45" s="179"/>
      <c r="H45" s="19" t="s">
        <v>23</v>
      </c>
      <c r="I45" s="19" t="s">
        <v>12</v>
      </c>
    </row>
    <row r="46" spans="2:16" s="7" customFormat="1" ht="60.6" customHeight="1">
      <c r="B46" s="26">
        <v>70</v>
      </c>
      <c r="C46" s="26" t="s">
        <v>32</v>
      </c>
      <c r="D46" s="167" t="s">
        <v>114</v>
      </c>
      <c r="E46" s="167"/>
      <c r="F46" s="167"/>
      <c r="G46" s="167"/>
      <c r="H46" s="27">
        <v>120</v>
      </c>
      <c r="I46" s="34">
        <f>B46*H46</f>
        <v>8400</v>
      </c>
    </row>
    <row r="47" spans="2:16" s="7" customFormat="1" ht="66" customHeight="1">
      <c r="B47" s="59">
        <v>35</v>
      </c>
      <c r="C47" s="59" t="s">
        <v>32</v>
      </c>
      <c r="D47" s="168" t="s">
        <v>115</v>
      </c>
      <c r="E47" s="168"/>
      <c r="F47" s="168"/>
      <c r="G47" s="168"/>
      <c r="H47" s="27">
        <v>60</v>
      </c>
      <c r="I47" s="60">
        <f>B47*H47</f>
        <v>2100</v>
      </c>
    </row>
    <row r="48" spans="2:16" s="7" customFormat="1" ht="21" customHeight="1">
      <c r="B48" s="26">
        <v>1</v>
      </c>
      <c r="C48" s="26" t="s">
        <v>56</v>
      </c>
      <c r="D48" s="169" t="s">
        <v>57</v>
      </c>
      <c r="E48" s="169"/>
      <c r="F48" s="169"/>
      <c r="G48" s="169"/>
      <c r="H48" s="27">
        <v>2500</v>
      </c>
      <c r="I48" s="34">
        <f>B48*H48</f>
        <v>2500</v>
      </c>
    </row>
    <row r="49" spans="2:13" s="7" customFormat="1" ht="18" customHeight="1">
      <c r="B49" s="26">
        <v>1</v>
      </c>
      <c r="C49" s="26" t="s">
        <v>56</v>
      </c>
      <c r="D49" s="169" t="s">
        <v>58</v>
      </c>
      <c r="E49" s="169"/>
      <c r="F49" s="169"/>
      <c r="G49" s="169"/>
      <c r="H49" s="27">
        <v>3500</v>
      </c>
      <c r="I49" s="34">
        <f>B49*H49</f>
        <v>3500</v>
      </c>
    </row>
    <row r="50" spans="2:13" s="7" customFormat="1" ht="15.6">
      <c r="B50" s="25">
        <f>SUM(B46:B49)</f>
        <v>107</v>
      </c>
      <c r="C50" s="28" t="s">
        <v>27</v>
      </c>
      <c r="D50" s="162"/>
      <c r="E50" s="162"/>
      <c r="F50" s="162"/>
      <c r="G50" s="162"/>
      <c r="H50" s="29" t="s">
        <v>61</v>
      </c>
      <c r="I50" s="35">
        <f>SUM(I46:I49)</f>
        <v>16500</v>
      </c>
    </row>
    <row r="51" spans="2:13" s="7" customFormat="1">
      <c r="B51" s="177"/>
      <c r="C51" s="177"/>
      <c r="D51" s="177"/>
      <c r="E51" s="177"/>
      <c r="F51" s="177"/>
      <c r="G51" s="177"/>
      <c r="H51" s="177"/>
      <c r="I51" s="177"/>
    </row>
    <row r="52" spans="2:13" s="7" customFormat="1" ht="15.6">
      <c r="B52" s="152" t="s">
        <v>66</v>
      </c>
      <c r="C52" s="152"/>
      <c r="D52" s="152"/>
      <c r="E52" s="152"/>
      <c r="F52" s="152"/>
      <c r="G52" s="152"/>
      <c r="H52" s="152"/>
      <c r="I52" s="152"/>
    </row>
    <row r="53" spans="2:13" s="7" customFormat="1" ht="305.10000000000002" customHeight="1">
      <c r="B53" s="153"/>
      <c r="C53" s="154"/>
      <c r="D53" s="154"/>
      <c r="E53" s="154"/>
      <c r="F53" s="154"/>
      <c r="G53" s="154"/>
      <c r="H53" s="154"/>
      <c r="I53" s="155"/>
    </row>
    <row r="54" spans="2:13" s="7" customFormat="1" ht="215.1" customHeight="1">
      <c r="B54" s="156"/>
      <c r="C54" s="157"/>
      <c r="D54" s="157"/>
      <c r="E54" s="157"/>
      <c r="F54" s="157"/>
      <c r="G54" s="157"/>
      <c r="H54" s="157"/>
      <c r="I54" s="158"/>
    </row>
    <row r="55" spans="2:13" ht="28.15" customHeight="1">
      <c r="B55" s="128" t="s">
        <v>67</v>
      </c>
      <c r="C55" s="159"/>
      <c r="D55" s="159"/>
      <c r="E55" s="159"/>
      <c r="F55" s="159"/>
      <c r="G55" s="129"/>
      <c r="H55" s="30" t="s">
        <v>61</v>
      </c>
      <c r="I55" s="2">
        <f>I42+I50</f>
        <v>154630.97949999999</v>
      </c>
      <c r="K55" s="46"/>
    </row>
    <row r="56" spans="2:13" ht="28.15" hidden="1" customHeight="1">
      <c r="B56" s="130"/>
      <c r="C56" s="160"/>
      <c r="D56" s="160"/>
      <c r="E56" s="160"/>
      <c r="F56" s="160"/>
      <c r="G56" s="131"/>
      <c r="H56" s="30" t="s">
        <v>108</v>
      </c>
      <c r="I56" s="2">
        <f>I55*8%</f>
        <v>12370.478359999999</v>
      </c>
      <c r="K56" s="46"/>
    </row>
    <row r="57" spans="2:13" ht="28.15" hidden="1" customHeight="1">
      <c r="B57" s="132"/>
      <c r="C57" s="161"/>
      <c r="D57" s="161"/>
      <c r="E57" s="161"/>
      <c r="F57" s="161"/>
      <c r="G57" s="133"/>
      <c r="H57" s="52" t="s">
        <v>69</v>
      </c>
      <c r="I57" s="53">
        <v>0</v>
      </c>
      <c r="K57" s="46"/>
    </row>
    <row r="58" spans="2:13" ht="28.15" customHeight="1">
      <c r="B58" s="48"/>
      <c r="C58" s="49"/>
      <c r="D58" s="49"/>
      <c r="E58" s="49"/>
      <c r="F58" s="49"/>
      <c r="G58" s="50"/>
      <c r="H58" s="5" t="s">
        <v>70</v>
      </c>
      <c r="I58" s="6">
        <f>I55-I57</f>
        <v>154630.97949999999</v>
      </c>
      <c r="K58" s="46"/>
    </row>
    <row r="59" spans="2:13" ht="28.15" customHeight="1">
      <c r="B59" s="143" t="s">
        <v>71</v>
      </c>
      <c r="C59" s="143"/>
      <c r="D59" s="204" t="s">
        <v>116</v>
      </c>
      <c r="E59" s="204"/>
      <c r="F59" s="204"/>
      <c r="G59" s="204"/>
      <c r="H59" s="3" t="s">
        <v>73</v>
      </c>
      <c r="I59" s="4">
        <v>6000</v>
      </c>
      <c r="K59" s="47"/>
    </row>
    <row r="60" spans="2:13" ht="28.15" customHeight="1">
      <c r="B60" s="143"/>
      <c r="C60" s="143"/>
      <c r="D60" s="204"/>
      <c r="E60" s="204"/>
      <c r="F60" s="204"/>
      <c r="G60" s="204"/>
      <c r="H60" s="1" t="s">
        <v>74</v>
      </c>
      <c r="I60" s="2">
        <f>I58+I59</f>
        <v>160630.97949999999</v>
      </c>
      <c r="K60" s="46"/>
    </row>
    <row r="61" spans="2:13" ht="28.15" customHeight="1">
      <c r="B61" s="143"/>
      <c r="C61" s="143"/>
      <c r="D61" s="204"/>
      <c r="E61" s="204"/>
      <c r="F61" s="204"/>
      <c r="G61" s="204"/>
      <c r="H61" s="3" t="s">
        <v>75</v>
      </c>
      <c r="I61" s="4">
        <f>I60*0.16</f>
        <v>25700.956719999998</v>
      </c>
      <c r="K61" s="47"/>
    </row>
    <row r="62" spans="2:13" ht="28.15" customHeight="1">
      <c r="B62" s="143"/>
      <c r="C62" s="143"/>
      <c r="D62" s="204"/>
      <c r="E62" s="204"/>
      <c r="F62" s="204"/>
      <c r="G62" s="204"/>
      <c r="H62" s="5" t="s">
        <v>76</v>
      </c>
      <c r="I62" s="6">
        <f>I60+I61</f>
        <v>186331.93621999997</v>
      </c>
      <c r="J62" s="36"/>
      <c r="K62" s="51">
        <v>188554.62</v>
      </c>
    </row>
    <row r="63" spans="2:13">
      <c r="B63" s="109"/>
      <c r="C63" s="109"/>
      <c r="D63" s="109"/>
      <c r="E63" s="109"/>
      <c r="F63" s="109"/>
      <c r="G63" s="109"/>
      <c r="H63" s="109"/>
      <c r="I63" s="109"/>
    </row>
    <row r="64" spans="2:13" ht="31.15" customHeight="1">
      <c r="B64" s="143" t="s">
        <v>78</v>
      </c>
      <c r="C64" s="143"/>
      <c r="D64" s="143"/>
      <c r="E64" s="143"/>
      <c r="F64" s="143"/>
      <c r="G64" s="143"/>
      <c r="H64" s="143"/>
      <c r="I64" s="143"/>
      <c r="K64" s="36">
        <f>K62-I62</f>
        <v>2222.6837800000212</v>
      </c>
      <c r="M64" s="36">
        <f>K64*20</f>
        <v>44453.675600000424</v>
      </c>
    </row>
    <row r="65" spans="2:11" ht="12" customHeight="1">
      <c r="B65" s="144"/>
      <c r="C65" s="144"/>
      <c r="D65" s="144"/>
      <c r="E65" s="144"/>
      <c r="F65" s="144"/>
      <c r="G65" s="144"/>
      <c r="H65" s="144"/>
      <c r="I65" s="144"/>
    </row>
    <row r="66" spans="2:11" ht="30.75" customHeight="1">
      <c r="B66" s="119" t="s">
        <v>79</v>
      </c>
      <c r="C66" s="119"/>
      <c r="D66" s="117" t="s">
        <v>80</v>
      </c>
      <c r="E66" s="117"/>
      <c r="F66" s="117"/>
      <c r="G66" s="117"/>
      <c r="H66" s="111" t="s">
        <v>81</v>
      </c>
      <c r="I66" s="111"/>
    </row>
    <row r="67" spans="2:11" ht="19.899999999999999" customHeight="1">
      <c r="B67" s="123" t="s">
        <v>82</v>
      </c>
      <c r="C67" s="123"/>
      <c r="D67" s="117" t="s">
        <v>83</v>
      </c>
      <c r="E67" s="117"/>
      <c r="F67" s="117"/>
      <c r="G67" s="117"/>
      <c r="H67" s="121"/>
      <c r="I67" s="121"/>
    </row>
    <row r="68" spans="2:11" ht="20.45" customHeight="1">
      <c r="B68" s="125" t="s">
        <v>84</v>
      </c>
      <c r="C68" s="125"/>
      <c r="D68" s="31" t="s">
        <v>85</v>
      </c>
      <c r="E68" s="126">
        <f>I62*0.6</f>
        <v>111799.16173199998</v>
      </c>
      <c r="F68" s="126"/>
      <c r="G68" s="126"/>
      <c r="H68" s="124"/>
      <c r="I68" s="124"/>
    </row>
    <row r="69" spans="2:11" ht="36" customHeight="1">
      <c r="B69" s="125"/>
      <c r="C69" s="125"/>
      <c r="D69" s="31" t="s">
        <v>86</v>
      </c>
      <c r="E69" s="127">
        <f>I62*0.4</f>
        <v>74532.774487999995</v>
      </c>
      <c r="F69" s="127"/>
      <c r="G69" s="127"/>
      <c r="H69" s="124"/>
      <c r="I69" s="124"/>
    </row>
    <row r="70" spans="2:11" ht="21.6" customHeight="1">
      <c r="B70" s="125"/>
      <c r="C70" s="125"/>
      <c r="D70" s="31" t="s">
        <v>87</v>
      </c>
      <c r="E70" s="127">
        <f>I62</f>
        <v>186331.93621999997</v>
      </c>
      <c r="F70" s="127"/>
      <c r="G70" s="127"/>
      <c r="H70" s="124"/>
      <c r="I70" s="124"/>
      <c r="K70" s="43"/>
    </row>
    <row r="71" spans="2:11" ht="33.6" customHeight="1">
      <c r="B71" s="116" t="s">
        <v>88</v>
      </c>
      <c r="C71" s="116"/>
      <c r="D71" s="32" t="s">
        <v>89</v>
      </c>
      <c r="E71" s="117" t="s">
        <v>90</v>
      </c>
      <c r="F71" s="117"/>
      <c r="G71" s="117"/>
      <c r="H71" s="118" t="s">
        <v>91</v>
      </c>
      <c r="I71" s="118"/>
    </row>
    <row r="72" spans="2:11" ht="19.149999999999999" customHeight="1">
      <c r="B72" s="119" t="s">
        <v>92</v>
      </c>
      <c r="C72" s="119"/>
      <c r="D72" s="120" t="s">
        <v>93</v>
      </c>
      <c r="E72" s="120"/>
      <c r="F72" s="120"/>
      <c r="G72" s="120"/>
      <c r="H72" s="121"/>
      <c r="I72" s="122"/>
    </row>
    <row r="73" spans="2:11" ht="10.15" customHeight="1">
      <c r="B73" s="109"/>
      <c r="C73" s="109"/>
      <c r="D73" s="109"/>
      <c r="E73" s="109"/>
      <c r="F73" s="109"/>
      <c r="G73" s="109"/>
      <c r="H73" s="110"/>
      <c r="I73" s="110"/>
    </row>
    <row r="74" spans="2:11" ht="54" customHeight="1">
      <c r="B74" s="111" t="s">
        <v>94</v>
      </c>
      <c r="C74" s="111"/>
      <c r="D74" s="112" t="s">
        <v>117</v>
      </c>
      <c r="E74" s="112"/>
      <c r="F74" s="112"/>
      <c r="G74" s="112"/>
      <c r="H74" s="112"/>
      <c r="I74" s="37"/>
    </row>
    <row r="75" spans="2:11" ht="54" hidden="1" customHeight="1">
      <c r="B75" s="111"/>
      <c r="C75" s="111"/>
      <c r="D75" s="112"/>
      <c r="E75" s="112"/>
      <c r="F75" s="112"/>
      <c r="G75" s="112"/>
      <c r="H75" s="112"/>
      <c r="I75" s="37"/>
    </row>
    <row r="76" spans="2:11" ht="27.6" customHeight="1">
      <c r="B76" s="111"/>
      <c r="C76" s="111"/>
      <c r="D76" s="112" t="s">
        <v>96</v>
      </c>
      <c r="E76" s="112"/>
      <c r="F76" s="112"/>
      <c r="G76" s="112"/>
      <c r="H76" s="112"/>
      <c r="I76" s="37"/>
    </row>
    <row r="77" spans="2:11" ht="67.150000000000006" customHeight="1">
      <c r="B77" s="111"/>
      <c r="C77" s="111"/>
      <c r="D77" s="112" t="s">
        <v>118</v>
      </c>
      <c r="E77" s="112"/>
      <c r="F77" s="112"/>
      <c r="G77" s="112"/>
      <c r="H77" s="112"/>
      <c r="I77" s="37"/>
    </row>
    <row r="78" spans="2:11" ht="52.5" customHeight="1">
      <c r="B78" s="111"/>
      <c r="C78" s="111"/>
      <c r="D78" s="112" t="s">
        <v>111</v>
      </c>
      <c r="E78" s="112"/>
      <c r="F78" s="112"/>
      <c r="G78" s="112"/>
      <c r="H78" s="112"/>
      <c r="I78" s="37"/>
    </row>
    <row r="79" spans="2:11" ht="23.1" customHeight="1">
      <c r="B79" s="111"/>
      <c r="C79" s="111"/>
      <c r="D79" s="113" t="s">
        <v>99</v>
      </c>
      <c r="E79" s="114"/>
      <c r="F79" s="114"/>
      <c r="G79" s="114"/>
      <c r="H79" s="115"/>
      <c r="I79" s="37"/>
    </row>
    <row r="80" spans="2:11" ht="24.95" customHeight="1">
      <c r="B80" s="111"/>
      <c r="C80" s="111"/>
      <c r="D80" s="112" t="s">
        <v>100</v>
      </c>
      <c r="E80" s="112"/>
      <c r="F80" s="112"/>
      <c r="G80" s="112"/>
      <c r="H80" s="112"/>
      <c r="I80" s="37"/>
    </row>
    <row r="81" spans="2:9" ht="87.6" customHeight="1">
      <c r="B81" s="111"/>
      <c r="C81" s="111"/>
      <c r="D81" s="112" t="s">
        <v>101</v>
      </c>
      <c r="E81" s="112"/>
      <c r="F81" s="112"/>
      <c r="G81" s="112"/>
      <c r="H81" s="112"/>
      <c r="I81" s="37"/>
    </row>
    <row r="82" spans="2:9" ht="115.9" customHeight="1">
      <c r="B82" s="111"/>
      <c r="C82" s="111"/>
      <c r="D82" s="101" t="s">
        <v>102</v>
      </c>
      <c r="E82" s="101"/>
      <c r="F82" s="101"/>
      <c r="G82" s="101"/>
      <c r="H82" s="101"/>
      <c r="I82" s="37"/>
    </row>
    <row r="83" spans="2:9" ht="31.15" customHeight="1">
      <c r="B83" s="111"/>
      <c r="C83" s="111"/>
      <c r="D83" s="101" t="s">
        <v>103</v>
      </c>
      <c r="E83" s="101"/>
      <c r="F83" s="101"/>
      <c r="G83" s="101"/>
      <c r="H83" s="101"/>
      <c r="I83" s="37"/>
    </row>
    <row r="84" spans="2:9" ht="7.9" customHeight="1">
      <c r="B84" s="102"/>
      <c r="C84" s="102"/>
      <c r="D84" s="102"/>
      <c r="E84" s="102"/>
      <c r="F84" s="102"/>
      <c r="G84" s="102"/>
      <c r="H84" s="102"/>
      <c r="I84" s="102"/>
    </row>
    <row r="85" spans="2:9" ht="30" customHeight="1">
      <c r="B85" s="102"/>
      <c r="C85" s="102"/>
      <c r="D85" s="102"/>
      <c r="E85" s="102"/>
      <c r="F85" s="102"/>
      <c r="G85" s="102"/>
      <c r="H85" s="102"/>
      <c r="I85" s="102"/>
    </row>
    <row r="86" spans="2:9" ht="30" customHeight="1">
      <c r="B86" s="102"/>
      <c r="C86" s="102"/>
      <c r="D86" s="102"/>
      <c r="E86" s="102"/>
      <c r="F86" s="102"/>
      <c r="G86" s="102"/>
      <c r="H86" s="102"/>
      <c r="I86" s="102"/>
    </row>
    <row r="87" spans="2:9" ht="24" customHeight="1">
      <c r="B87" s="102"/>
      <c r="C87" s="102"/>
      <c r="D87" s="102"/>
      <c r="E87" s="102"/>
      <c r="F87" s="102"/>
      <c r="G87" s="102"/>
      <c r="H87" s="102"/>
      <c r="I87" s="102"/>
    </row>
    <row r="88" spans="2:9" ht="43.9" customHeight="1">
      <c r="B88" s="102"/>
      <c r="C88" s="102"/>
      <c r="D88" s="102"/>
      <c r="E88" s="102"/>
      <c r="F88" s="102"/>
      <c r="G88" s="102"/>
      <c r="H88" s="102"/>
      <c r="I88" s="102"/>
    </row>
    <row r="89" spans="2:9" ht="18">
      <c r="B89" s="103" t="s">
        <v>104</v>
      </c>
      <c r="C89" s="104"/>
      <c r="D89" s="104"/>
      <c r="E89" s="104"/>
      <c r="F89" s="104"/>
      <c r="G89" s="104"/>
      <c r="H89" s="104"/>
      <c r="I89" s="105"/>
    </row>
    <row r="90" spans="2:9" ht="12.95">
      <c r="B90" s="106" t="s">
        <v>105</v>
      </c>
      <c r="C90" s="107"/>
      <c r="D90" s="107"/>
      <c r="E90" s="107"/>
      <c r="F90" s="107"/>
      <c r="G90" s="107"/>
      <c r="H90" s="107"/>
      <c r="I90" s="108"/>
    </row>
  </sheetData>
  <mergeCells count="98">
    <mergeCell ref="B1:C1"/>
    <mergeCell ref="D1:G1"/>
    <mergeCell ref="H1:I1"/>
    <mergeCell ref="D2:G2"/>
    <mergeCell ref="B3:C3"/>
    <mergeCell ref="D3:I3"/>
    <mergeCell ref="D11:G11"/>
    <mergeCell ref="B4:C4"/>
    <mergeCell ref="D4:I4"/>
    <mergeCell ref="B5:C5"/>
    <mergeCell ref="D5:I5"/>
    <mergeCell ref="B6:C6"/>
    <mergeCell ref="D6:I6"/>
    <mergeCell ref="B7:C7"/>
    <mergeCell ref="D7:G7"/>
    <mergeCell ref="B8:I8"/>
    <mergeCell ref="B9:I9"/>
    <mergeCell ref="D10:G10"/>
    <mergeCell ref="D23:G23"/>
    <mergeCell ref="D12:G12"/>
    <mergeCell ref="D13:G13"/>
    <mergeCell ref="D14:G14"/>
    <mergeCell ref="B15:G15"/>
    <mergeCell ref="D16:G16"/>
    <mergeCell ref="D17:I17"/>
    <mergeCell ref="B18:I18"/>
    <mergeCell ref="B19:I19"/>
    <mergeCell ref="D20:G20"/>
    <mergeCell ref="D21:G21"/>
    <mergeCell ref="D22:G22"/>
    <mergeCell ref="D35:G35"/>
    <mergeCell ref="B24:G24"/>
    <mergeCell ref="D25:G25"/>
    <mergeCell ref="B26:I26"/>
    <mergeCell ref="B27:I27"/>
    <mergeCell ref="D28:G28"/>
    <mergeCell ref="D29:G29"/>
    <mergeCell ref="D30:G30"/>
    <mergeCell ref="B31:I31"/>
    <mergeCell ref="B32:I32"/>
    <mergeCell ref="D33:G33"/>
    <mergeCell ref="D34:G34"/>
    <mergeCell ref="D47:G47"/>
    <mergeCell ref="B36:I36"/>
    <mergeCell ref="B37:I37"/>
    <mergeCell ref="D38:G38"/>
    <mergeCell ref="D39:G39"/>
    <mergeCell ref="D40:G40"/>
    <mergeCell ref="D41:G41"/>
    <mergeCell ref="D42:G42"/>
    <mergeCell ref="B43:I43"/>
    <mergeCell ref="B44:I44"/>
    <mergeCell ref="D45:G45"/>
    <mergeCell ref="D46:G46"/>
    <mergeCell ref="B65:I65"/>
    <mergeCell ref="D48:G48"/>
    <mergeCell ref="D49:G49"/>
    <mergeCell ref="D50:G50"/>
    <mergeCell ref="B51:I51"/>
    <mergeCell ref="B52:I52"/>
    <mergeCell ref="B53:I54"/>
    <mergeCell ref="B55:G57"/>
    <mergeCell ref="B59:C62"/>
    <mergeCell ref="D59:G62"/>
    <mergeCell ref="B63:I63"/>
    <mergeCell ref="B64:I64"/>
    <mergeCell ref="B66:C66"/>
    <mergeCell ref="D66:G66"/>
    <mergeCell ref="H66:I66"/>
    <mergeCell ref="B67:C67"/>
    <mergeCell ref="D67:G67"/>
    <mergeCell ref="H67:I70"/>
    <mergeCell ref="B68:C70"/>
    <mergeCell ref="E68:G68"/>
    <mergeCell ref="E69:G69"/>
    <mergeCell ref="E70:G70"/>
    <mergeCell ref="B71:C71"/>
    <mergeCell ref="E71:G71"/>
    <mergeCell ref="H71:I71"/>
    <mergeCell ref="B72:C72"/>
    <mergeCell ref="D72:G72"/>
    <mergeCell ref="H72:I72"/>
    <mergeCell ref="B90:I90"/>
    <mergeCell ref="B73:I73"/>
    <mergeCell ref="B74:C83"/>
    <mergeCell ref="D74:H74"/>
    <mergeCell ref="D75:H75"/>
    <mergeCell ref="D76:H76"/>
    <mergeCell ref="D77:H77"/>
    <mergeCell ref="D78:H78"/>
    <mergeCell ref="D79:H79"/>
    <mergeCell ref="D80:H80"/>
    <mergeCell ref="D81:H81"/>
    <mergeCell ref="D82:H82"/>
    <mergeCell ref="D83:H83"/>
    <mergeCell ref="B84:I84"/>
    <mergeCell ref="B85:I88"/>
    <mergeCell ref="B89:I89"/>
  </mergeCells>
  <hyperlinks>
    <hyperlink ref="I7" r:id="rId1" xr:uid="{86B1EC5F-7CB6-4115-ABD9-272A85162B87}"/>
  </hyperlinks>
  <printOptions horizontalCentered="1"/>
  <pageMargins left="0.23622047244094491" right="0.23622047244094491" top="0.74803149606299213" bottom="0.74803149606299213" header="0.31496062992125984" footer="0.31496062992125984"/>
  <pageSetup scale="65" fitToHeight="0" orientation="portrait" r:id="rId2"/>
  <rowBreaks count="4" manualBreakCount="4">
    <brk id="42" max="8" man="1"/>
    <brk id="54" max="8" man="1"/>
    <brk id="73" max="8" man="1"/>
    <brk id="90" max="16383" man="1"/>
  </rowBreak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61F4F-3408-4572-82BE-AB0CAC0FB956}">
  <dimension ref="A1:AC108"/>
  <sheetViews>
    <sheetView view="pageBreakPreview" topLeftCell="A71" zoomScale="90" zoomScaleNormal="80" zoomScaleSheetLayoutView="90" workbookViewId="0">
      <selection activeCell="Y71" sqref="Y71"/>
    </sheetView>
  </sheetViews>
  <sheetFormatPr defaultColWidth="11.28515625" defaultRowHeight="12.6"/>
  <cols>
    <col min="1" max="2" width="16.28515625" style="11" customWidth="1"/>
    <col min="3" max="3" width="31.5703125" style="11" customWidth="1"/>
    <col min="4" max="5" width="16" style="11" customWidth="1"/>
    <col min="6" max="6" width="10.42578125" style="11" customWidth="1"/>
    <col min="7" max="7" width="18" style="12" customWidth="1"/>
    <col min="8" max="8" width="22.85546875" style="12" customWidth="1"/>
    <col min="9" max="9" width="17.5703125" style="11" hidden="1" customWidth="1"/>
    <col min="10" max="10" width="17.42578125" style="11" hidden="1" customWidth="1"/>
    <col min="11" max="11" width="15" style="11" hidden="1" customWidth="1"/>
    <col min="12" max="12" width="15.140625" style="11" hidden="1" customWidth="1"/>
    <col min="13" max="16" width="0" style="11" hidden="1" customWidth="1"/>
    <col min="17" max="17" width="16.28515625" style="11" hidden="1" customWidth="1"/>
    <col min="18" max="22" width="0" style="11" hidden="1" customWidth="1"/>
    <col min="23" max="23" width="11.28515625" style="11"/>
    <col min="24" max="24" width="16.42578125" style="11" bestFit="1" customWidth="1"/>
    <col min="25" max="25" width="17.7109375" style="11" bestFit="1" customWidth="1"/>
    <col min="26" max="27" width="11.28515625" style="11"/>
    <col min="28" max="28" width="14.28515625" style="11" customWidth="1"/>
    <col min="29" max="29" width="16.28515625" style="11" bestFit="1" customWidth="1"/>
    <col min="30" max="16384" width="11.28515625" style="11"/>
  </cols>
  <sheetData>
    <row r="1" spans="1:25" ht="102" customHeight="1">
      <c r="A1" s="109"/>
      <c r="B1" s="109"/>
      <c r="C1" s="201" t="s">
        <v>0</v>
      </c>
      <c r="D1" s="202"/>
      <c r="E1" s="202"/>
      <c r="F1" s="202"/>
      <c r="G1" s="121"/>
      <c r="H1" s="121"/>
    </row>
    <row r="2" spans="1:25" ht="25.15" customHeight="1">
      <c r="A2" s="13" t="s">
        <v>1</v>
      </c>
      <c r="B2" s="14">
        <f ca="1">TODAY()</f>
        <v>46320</v>
      </c>
      <c r="C2" s="203"/>
      <c r="D2" s="203"/>
      <c r="E2" s="203"/>
      <c r="F2" s="203"/>
      <c r="G2" s="15" t="s">
        <v>2</v>
      </c>
      <c r="H2" s="33" t="s">
        <v>3</v>
      </c>
      <c r="J2" s="11" t="s">
        <v>4</v>
      </c>
    </row>
    <row r="3" spans="1:25" ht="25.15" customHeight="1">
      <c r="A3" s="116" t="s">
        <v>5</v>
      </c>
      <c r="B3" s="116"/>
      <c r="C3" s="197" t="s">
        <v>6</v>
      </c>
      <c r="D3" s="197"/>
      <c r="E3" s="197"/>
      <c r="F3" s="197"/>
      <c r="G3" s="197"/>
      <c r="H3" s="197"/>
      <c r="J3" s="11" t="s">
        <v>7</v>
      </c>
    </row>
    <row r="4" spans="1:25" ht="45" customHeight="1">
      <c r="A4" s="116" t="s">
        <v>8</v>
      </c>
      <c r="B4" s="116"/>
      <c r="C4" s="198" t="s">
        <v>9</v>
      </c>
      <c r="D4" s="199"/>
      <c r="E4" s="199"/>
      <c r="F4" s="199"/>
      <c r="G4" s="199"/>
      <c r="H4" s="200"/>
    </row>
    <row r="5" spans="1:25" ht="18.95" customHeight="1">
      <c r="A5" s="116" t="s">
        <v>10</v>
      </c>
      <c r="B5" s="116"/>
      <c r="C5" s="197" t="s">
        <v>11</v>
      </c>
      <c r="D5" s="197"/>
      <c r="E5" s="197"/>
      <c r="F5" s="197"/>
      <c r="G5" s="197"/>
      <c r="H5" s="197"/>
      <c r="M5" s="11" t="s">
        <v>12</v>
      </c>
      <c r="N5" s="11">
        <v>270</v>
      </c>
    </row>
    <row r="6" spans="1:25" ht="19.5" customHeight="1">
      <c r="A6" s="116" t="s">
        <v>13</v>
      </c>
      <c r="B6" s="116"/>
      <c r="C6" s="197" t="s">
        <v>14</v>
      </c>
      <c r="D6" s="197"/>
      <c r="E6" s="197"/>
      <c r="F6" s="197"/>
      <c r="G6" s="197"/>
      <c r="H6" s="197"/>
    </row>
    <row r="7" spans="1:25" ht="37.5">
      <c r="A7" s="116" t="s">
        <v>15</v>
      </c>
      <c r="B7" s="116"/>
      <c r="C7" s="197" t="s">
        <v>16</v>
      </c>
      <c r="D7" s="197"/>
      <c r="E7" s="197"/>
      <c r="F7" s="197"/>
      <c r="G7" s="16" t="s">
        <v>17</v>
      </c>
      <c r="H7" s="58" t="s">
        <v>18</v>
      </c>
    </row>
    <row r="8" spans="1:25" ht="15.6">
      <c r="A8" s="184"/>
      <c r="B8" s="184"/>
      <c r="C8" s="184"/>
      <c r="D8" s="184"/>
      <c r="E8" s="184"/>
      <c r="F8" s="184"/>
      <c r="G8" s="184"/>
      <c r="H8" s="184"/>
    </row>
    <row r="9" spans="1:25" s="7" customFormat="1" ht="18">
      <c r="A9" s="178" t="s">
        <v>19</v>
      </c>
      <c r="B9" s="178"/>
      <c r="C9" s="178"/>
      <c r="D9" s="178"/>
      <c r="E9" s="178"/>
      <c r="F9" s="178"/>
      <c r="G9" s="178"/>
      <c r="H9" s="178"/>
    </row>
    <row r="10" spans="1:25" s="8" customFormat="1" ht="14.1">
      <c r="A10" s="17" t="s">
        <v>20</v>
      </c>
      <c r="B10" s="18" t="s">
        <v>21</v>
      </c>
      <c r="C10" s="179" t="s">
        <v>22</v>
      </c>
      <c r="D10" s="179"/>
      <c r="E10" s="179"/>
      <c r="F10" s="179"/>
      <c r="G10" s="19" t="s">
        <v>23</v>
      </c>
      <c r="H10" s="19" t="s">
        <v>12</v>
      </c>
      <c r="J10" s="8" t="s">
        <v>24</v>
      </c>
      <c r="K10" s="8" t="s">
        <v>25</v>
      </c>
      <c r="M10" s="8" t="s">
        <v>26</v>
      </c>
      <c r="O10" s="8" t="s">
        <v>27</v>
      </c>
    </row>
    <row r="11" spans="1:25" s="9" customFormat="1" ht="22.5" customHeight="1">
      <c r="A11" s="20">
        <f>O11</f>
        <v>142.78</v>
      </c>
      <c r="B11" s="21" t="s">
        <v>28</v>
      </c>
      <c r="C11" s="185" t="s">
        <v>29</v>
      </c>
      <c r="D11" s="185"/>
      <c r="E11" s="185"/>
      <c r="F11" s="185"/>
      <c r="G11" s="38">
        <f>N5</f>
        <v>270</v>
      </c>
      <c r="H11" s="40">
        <f>G11*A11</f>
        <v>38550.6</v>
      </c>
      <c r="J11" s="9">
        <v>129.80000000000001</v>
      </c>
      <c r="K11" s="45">
        <v>0.1</v>
      </c>
      <c r="M11" s="9">
        <f>J11*K11</f>
        <v>12.980000000000002</v>
      </c>
      <c r="O11" s="9">
        <f>J11+M11</f>
        <v>142.78</v>
      </c>
    </row>
    <row r="12" spans="1:25" s="9" customFormat="1" ht="22.5" customHeight="1">
      <c r="A12" s="20">
        <f>O12</f>
        <v>43.273349999999994</v>
      </c>
      <c r="B12" s="21" t="s">
        <v>28</v>
      </c>
      <c r="C12" s="185" t="s">
        <v>30</v>
      </c>
      <c r="D12" s="185"/>
      <c r="E12" s="185"/>
      <c r="F12" s="185"/>
      <c r="G12" s="38">
        <f>N5</f>
        <v>270</v>
      </c>
      <c r="H12" s="40">
        <f>A12*G12</f>
        <v>11683.804499999998</v>
      </c>
      <c r="J12" s="9">
        <v>37.628999999999998</v>
      </c>
      <c r="K12" s="45">
        <v>0.15</v>
      </c>
      <c r="M12" s="9">
        <f t="shared" ref="M12:M14" si="0">J12*K12</f>
        <v>5.6443499999999993</v>
      </c>
      <c r="O12" s="9">
        <f t="shared" ref="O12:O14" si="1">J12+M12</f>
        <v>43.273349999999994</v>
      </c>
    </row>
    <row r="13" spans="1:25" s="9" customFormat="1" ht="22.5" customHeight="1">
      <c r="A13" s="20">
        <f>O13</f>
        <v>22.77</v>
      </c>
      <c r="B13" s="21" t="s">
        <v>28</v>
      </c>
      <c r="C13" s="185" t="s">
        <v>31</v>
      </c>
      <c r="D13" s="185"/>
      <c r="E13" s="185"/>
      <c r="F13" s="185"/>
      <c r="G13" s="38">
        <f>N5</f>
        <v>270</v>
      </c>
      <c r="H13" s="40">
        <f>A13*G13</f>
        <v>6147.9</v>
      </c>
      <c r="J13" s="9">
        <v>20.7</v>
      </c>
      <c r="K13" s="45">
        <v>0.1</v>
      </c>
      <c r="M13" s="9">
        <f t="shared" si="0"/>
        <v>2.0699999999999998</v>
      </c>
      <c r="O13" s="9">
        <f t="shared" si="1"/>
        <v>22.77</v>
      </c>
      <c r="Y13" s="85">
        <f>H16+H29+H36+H41+H46</f>
        <v>138130.97949999999</v>
      </c>
    </row>
    <row r="14" spans="1:25" s="9" customFormat="1" ht="21" customHeight="1">
      <c r="A14" s="21">
        <f>O14</f>
        <v>41.8</v>
      </c>
      <c r="B14" s="21" t="s">
        <v>32</v>
      </c>
      <c r="C14" s="194" t="s">
        <v>33</v>
      </c>
      <c r="D14" s="194"/>
      <c r="E14" s="194"/>
      <c r="F14" s="194"/>
      <c r="G14" s="98">
        <v>25</v>
      </c>
      <c r="H14" s="40">
        <f>A14*G14</f>
        <v>1045</v>
      </c>
      <c r="J14" s="9">
        <v>38</v>
      </c>
      <c r="K14" s="45">
        <f>K11</f>
        <v>0.1</v>
      </c>
      <c r="M14" s="9">
        <f t="shared" si="0"/>
        <v>3.8000000000000003</v>
      </c>
      <c r="O14" s="9">
        <f t="shared" si="1"/>
        <v>41.8</v>
      </c>
      <c r="Y14" s="85">
        <f>Y13+H19+H31</f>
        <v>87532.979499999987</v>
      </c>
    </row>
    <row r="15" spans="1:25" s="9" customFormat="1" ht="45" customHeight="1">
      <c r="A15" s="189" t="s">
        <v>34</v>
      </c>
      <c r="B15" s="190"/>
      <c r="C15" s="190"/>
      <c r="D15" s="190"/>
      <c r="E15" s="190"/>
      <c r="F15" s="190"/>
      <c r="G15" s="39"/>
      <c r="H15" s="39"/>
      <c r="K15" s="45"/>
    </row>
    <row r="16" spans="1:25" s="10" customFormat="1" ht="15.6">
      <c r="A16" s="22">
        <f>SUM(A11:A13)</f>
        <v>208.82335</v>
      </c>
      <c r="B16" s="23" t="s">
        <v>35</v>
      </c>
      <c r="C16" s="183"/>
      <c r="D16" s="183"/>
      <c r="E16" s="183"/>
      <c r="F16" s="183"/>
      <c r="G16" s="23" t="s">
        <v>36</v>
      </c>
      <c r="H16" s="41">
        <f>SUM(H11:H15)</f>
        <v>57427.304499999998</v>
      </c>
      <c r="J16" s="9"/>
      <c r="K16" s="45"/>
      <c r="L16" s="9"/>
      <c r="M16" s="9"/>
      <c r="N16" s="9"/>
      <c r="O16" s="9"/>
    </row>
    <row r="17" spans="1:27" s="10" customFormat="1" ht="15.6">
      <c r="A17" s="23">
        <f>SUM(A14)</f>
        <v>41.8</v>
      </c>
      <c r="B17" s="23" t="s">
        <v>37</v>
      </c>
      <c r="C17" s="195"/>
      <c r="D17" s="195"/>
      <c r="E17" s="195"/>
      <c r="F17" s="195"/>
      <c r="G17" s="196"/>
      <c r="H17" s="195"/>
      <c r="J17" s="9"/>
      <c r="K17" s="45"/>
      <c r="L17" s="9"/>
      <c r="M17" s="9">
        <v>208.82</v>
      </c>
      <c r="N17" s="9">
        <f>M17*45%</f>
        <v>93.968999999999994</v>
      </c>
      <c r="O17" s="9"/>
    </row>
    <row r="18" spans="1:27" s="10" customFormat="1" ht="15.6">
      <c r="A18" s="184"/>
      <c r="B18" s="184"/>
      <c r="C18" s="184"/>
      <c r="D18" s="184"/>
      <c r="E18" s="184"/>
      <c r="F18" s="184"/>
      <c r="G18" s="184"/>
      <c r="H18" s="184"/>
      <c r="J18" s="9"/>
      <c r="K18" s="45"/>
      <c r="L18" s="9"/>
      <c r="M18" s="9"/>
      <c r="N18" s="9">
        <f>M17*55%</f>
        <v>114.851</v>
      </c>
      <c r="O18" s="9"/>
    </row>
    <row r="19" spans="1:27" s="10" customFormat="1" ht="32.450000000000003" customHeight="1">
      <c r="A19" s="64">
        <v>-93.9</v>
      </c>
      <c r="B19" s="64" t="s">
        <v>28</v>
      </c>
      <c r="C19" s="186" t="s">
        <v>38</v>
      </c>
      <c r="D19" s="187"/>
      <c r="E19" s="187"/>
      <c r="F19" s="188"/>
      <c r="G19" s="65">
        <f>N5</f>
        <v>270</v>
      </c>
      <c r="H19" s="66">
        <f>G19*A19</f>
        <v>-25353</v>
      </c>
      <c r="J19" s="9"/>
      <c r="K19" s="45"/>
      <c r="L19" s="9"/>
      <c r="M19" s="9"/>
      <c r="N19" s="9"/>
      <c r="O19" s="9"/>
      <c r="Y19" s="10" t="s">
        <v>39</v>
      </c>
      <c r="Z19" s="87">
        <f>A11+A12+A13</f>
        <v>208.82335</v>
      </c>
      <c r="AA19" s="87">
        <f>Z19+A19</f>
        <v>114.92335</v>
      </c>
    </row>
    <row r="20" spans="1:27" s="10" customFormat="1" ht="15.6">
      <c r="A20" s="191"/>
      <c r="B20" s="192"/>
      <c r="C20" s="192"/>
      <c r="D20" s="192"/>
      <c r="E20" s="192"/>
      <c r="F20" s="192"/>
      <c r="G20" s="192"/>
      <c r="H20" s="193"/>
      <c r="J20" s="9"/>
      <c r="K20" s="45"/>
      <c r="L20" s="9"/>
      <c r="M20" s="9"/>
      <c r="N20" s="9"/>
      <c r="O20" s="9"/>
    </row>
    <row r="21" spans="1:27" s="10" customFormat="1" ht="15.6">
      <c r="A21" s="90">
        <f>A16+A19</f>
        <v>114.92335</v>
      </c>
      <c r="B21" s="25" t="s">
        <v>35</v>
      </c>
      <c r="C21" s="173" t="s">
        <v>40</v>
      </c>
      <c r="D21" s="173"/>
      <c r="E21" s="173"/>
      <c r="F21" s="173"/>
      <c r="G21" s="25"/>
      <c r="H21" s="42">
        <f>H16+H19</f>
        <v>32074.304499999998</v>
      </c>
      <c r="J21" s="9"/>
      <c r="K21" s="40">
        <f>A21*G19</f>
        <v>31029.304499999998</v>
      </c>
      <c r="L21" s="9"/>
      <c r="M21" s="9"/>
      <c r="N21" s="9"/>
      <c r="O21" s="9"/>
    </row>
    <row r="22" spans="1:27" s="10" customFormat="1" ht="15.6">
      <c r="A22" s="191"/>
      <c r="B22" s="192"/>
      <c r="C22" s="192"/>
      <c r="D22" s="192"/>
      <c r="E22" s="192"/>
      <c r="F22" s="192"/>
      <c r="G22" s="192"/>
      <c r="H22" s="193"/>
      <c r="J22" s="9"/>
      <c r="K22" s="45"/>
      <c r="L22" s="9"/>
      <c r="M22" s="9"/>
      <c r="N22" s="9"/>
      <c r="O22" s="9"/>
    </row>
    <row r="23" spans="1:27" s="7" customFormat="1" ht="18">
      <c r="A23" s="178" t="s">
        <v>41</v>
      </c>
      <c r="B23" s="178"/>
      <c r="C23" s="178"/>
      <c r="D23" s="178"/>
      <c r="E23" s="178"/>
      <c r="F23" s="178"/>
      <c r="G23" s="178"/>
      <c r="H23" s="178"/>
      <c r="J23" s="9"/>
      <c r="K23" s="45"/>
      <c r="L23" s="9"/>
      <c r="M23" s="9"/>
      <c r="N23" s="9"/>
      <c r="O23" s="9"/>
    </row>
    <row r="24" spans="1:27" s="8" customFormat="1" ht="14.1">
      <c r="A24" s="17" t="s">
        <v>20</v>
      </c>
      <c r="B24" s="18" t="s">
        <v>21</v>
      </c>
      <c r="C24" s="179" t="s">
        <v>22</v>
      </c>
      <c r="D24" s="179"/>
      <c r="E24" s="179"/>
      <c r="F24" s="179"/>
      <c r="G24" s="19" t="s">
        <v>23</v>
      </c>
      <c r="H24" s="19" t="s">
        <v>12</v>
      </c>
      <c r="J24" s="9"/>
      <c r="K24" s="45"/>
      <c r="L24" s="9"/>
      <c r="M24" s="9"/>
      <c r="N24" s="9"/>
      <c r="O24" s="9"/>
    </row>
    <row r="25" spans="1:27" s="9" customFormat="1" ht="21" customHeight="1">
      <c r="A25" s="20">
        <f>O25</f>
        <v>163.03100000000001</v>
      </c>
      <c r="B25" s="21" t="s">
        <v>28</v>
      </c>
      <c r="C25" s="185" t="s">
        <v>42</v>
      </c>
      <c r="D25" s="185"/>
      <c r="E25" s="185"/>
      <c r="F25" s="185"/>
      <c r="G25" s="38">
        <f>N5</f>
        <v>270</v>
      </c>
      <c r="H25" s="40">
        <f>G25*A25</f>
        <v>44018.37</v>
      </c>
      <c r="J25" s="9">
        <v>148.21</v>
      </c>
      <c r="K25" s="45">
        <f>K11</f>
        <v>0.1</v>
      </c>
      <c r="M25" s="9">
        <f t="shared" ref="M25:M27" si="2">J25*K25</f>
        <v>14.821000000000002</v>
      </c>
      <c r="O25" s="9">
        <f t="shared" ref="O25:O27" si="3">J25+M25</f>
        <v>163.03100000000001</v>
      </c>
    </row>
    <row r="26" spans="1:27" s="9" customFormat="1" ht="21" customHeight="1">
      <c r="A26" s="20">
        <f>O26</f>
        <v>44.62</v>
      </c>
      <c r="B26" s="21" t="s">
        <v>28</v>
      </c>
      <c r="C26" s="185" t="s">
        <v>30</v>
      </c>
      <c r="D26" s="185"/>
      <c r="E26" s="185"/>
      <c r="F26" s="185"/>
      <c r="G26" s="38">
        <f>N5</f>
        <v>270</v>
      </c>
      <c r="H26" s="40">
        <f>G26*A26</f>
        <v>12047.4</v>
      </c>
      <c r="J26" s="9">
        <v>38.799999999999997</v>
      </c>
      <c r="K26" s="45">
        <f>K12</f>
        <v>0.15</v>
      </c>
      <c r="M26" s="9">
        <f t="shared" si="2"/>
        <v>5.8199999999999994</v>
      </c>
      <c r="O26" s="9">
        <f t="shared" si="3"/>
        <v>44.62</v>
      </c>
    </row>
    <row r="27" spans="1:27" s="9" customFormat="1" ht="21" customHeight="1">
      <c r="A27" s="20">
        <f t="shared" ref="A27" si="4">O27</f>
        <v>39.049999999999997</v>
      </c>
      <c r="B27" s="21" t="s">
        <v>28</v>
      </c>
      <c r="C27" s="185" t="s">
        <v>43</v>
      </c>
      <c r="D27" s="185"/>
      <c r="E27" s="185"/>
      <c r="F27" s="185"/>
      <c r="G27" s="38">
        <f>N5</f>
        <v>270</v>
      </c>
      <c r="H27" s="40">
        <f t="shared" ref="H27" si="5">G27*A27</f>
        <v>10543.5</v>
      </c>
      <c r="J27" s="9">
        <v>35.5</v>
      </c>
      <c r="K27" s="45">
        <f>K13</f>
        <v>0.1</v>
      </c>
      <c r="M27" s="9">
        <f t="shared" si="2"/>
        <v>3.5500000000000003</v>
      </c>
      <c r="O27" s="9">
        <f t="shared" si="3"/>
        <v>39.049999999999997</v>
      </c>
    </row>
    <row r="28" spans="1:27" s="9" customFormat="1" ht="45" customHeight="1">
      <c r="A28" s="189" t="s">
        <v>34</v>
      </c>
      <c r="B28" s="190"/>
      <c r="C28" s="190"/>
      <c r="D28" s="190"/>
      <c r="E28" s="190"/>
      <c r="F28" s="190"/>
      <c r="G28" s="39"/>
      <c r="H28" s="39"/>
    </row>
    <row r="29" spans="1:27" s="10" customFormat="1" ht="15.6">
      <c r="A29" s="22">
        <f>A25+A26+A27</f>
        <v>246.70100000000002</v>
      </c>
      <c r="B29" s="23" t="s">
        <v>35</v>
      </c>
      <c r="C29" s="183"/>
      <c r="D29" s="183"/>
      <c r="E29" s="183"/>
      <c r="F29" s="183"/>
      <c r="G29" s="23" t="s">
        <v>36</v>
      </c>
      <c r="H29" s="97">
        <f>SUM(H25:H28)</f>
        <v>66609.27</v>
      </c>
    </row>
    <row r="30" spans="1:27" s="7" customFormat="1" ht="12" customHeight="1">
      <c r="A30" s="177"/>
      <c r="B30" s="177"/>
      <c r="C30" s="177"/>
      <c r="D30" s="177"/>
      <c r="E30" s="177"/>
      <c r="F30" s="177"/>
      <c r="G30" s="177"/>
      <c r="H30" s="177"/>
    </row>
    <row r="31" spans="1:27" s="7" customFormat="1" ht="36" customHeight="1">
      <c r="A31" s="64">
        <v>-93.5</v>
      </c>
      <c r="B31" s="64" t="s">
        <v>28</v>
      </c>
      <c r="C31" s="186" t="s">
        <v>44</v>
      </c>
      <c r="D31" s="187"/>
      <c r="E31" s="187"/>
      <c r="F31" s="188"/>
      <c r="G31" s="65">
        <f>N5</f>
        <v>270</v>
      </c>
      <c r="H31" s="66">
        <f>G31*A31</f>
        <v>-25245</v>
      </c>
      <c r="J31" s="67">
        <f>A25+A26</f>
        <v>207.65100000000001</v>
      </c>
      <c r="K31" s="7">
        <f>J31*45%</f>
        <v>93.44295000000001</v>
      </c>
      <c r="X31" s="67">
        <f>A29+A31</f>
        <v>153.20100000000002</v>
      </c>
      <c r="Z31" s="67">
        <f>A25+A26+A27</f>
        <v>246.70100000000002</v>
      </c>
    </row>
    <row r="32" spans="1:27" s="7" customFormat="1" ht="11.45" customHeight="1">
      <c r="A32" s="174"/>
      <c r="B32" s="175"/>
      <c r="C32" s="175"/>
      <c r="D32" s="175"/>
      <c r="E32" s="175"/>
      <c r="F32" s="175"/>
      <c r="G32" s="175"/>
      <c r="H32" s="176"/>
    </row>
    <row r="33" spans="1:29" s="7" customFormat="1" ht="18">
      <c r="A33" s="178" t="s">
        <v>45</v>
      </c>
      <c r="B33" s="178"/>
      <c r="C33" s="178"/>
      <c r="D33" s="178"/>
      <c r="E33" s="178"/>
      <c r="F33" s="178"/>
      <c r="G33" s="178"/>
      <c r="H33" s="178"/>
      <c r="K33" s="7">
        <f>J31*55%</f>
        <v>114.20805000000001</v>
      </c>
      <c r="Q33" s="83">
        <f>H29+H31</f>
        <v>41364.270000000004</v>
      </c>
      <c r="Z33" s="67">
        <f>Z31+A31</f>
        <v>153.20100000000002</v>
      </c>
      <c r="AC33" s="83">
        <f>H29+H31</f>
        <v>41364.270000000004</v>
      </c>
    </row>
    <row r="34" spans="1:29" s="8" customFormat="1" ht="14.1">
      <c r="A34" s="17" t="s">
        <v>20</v>
      </c>
      <c r="B34" s="18" t="s">
        <v>21</v>
      </c>
      <c r="C34" s="179" t="s">
        <v>22</v>
      </c>
      <c r="D34" s="179"/>
      <c r="E34" s="179"/>
      <c r="F34" s="179"/>
      <c r="G34" s="19" t="s">
        <v>23</v>
      </c>
      <c r="H34" s="19" t="s">
        <v>12</v>
      </c>
      <c r="I34" s="7"/>
      <c r="Q34" s="84">
        <f>Q33+H36+H41+H46</f>
        <v>55458.675000000003</v>
      </c>
      <c r="X34" s="86">
        <f>A21</f>
        <v>114.92335</v>
      </c>
      <c r="AC34" s="84">
        <f>AC33+H36+H41+H46</f>
        <v>55458.675000000003</v>
      </c>
    </row>
    <row r="35" spans="1:29" s="9" customFormat="1" ht="18.600000000000001" customHeight="1">
      <c r="A35" s="20">
        <f>O35</f>
        <v>12.627000000000001</v>
      </c>
      <c r="B35" s="21" t="s">
        <v>28</v>
      </c>
      <c r="C35" s="180" t="s">
        <v>46</v>
      </c>
      <c r="D35" s="181"/>
      <c r="E35" s="181"/>
      <c r="F35" s="182"/>
      <c r="G35" s="38">
        <f>N5</f>
        <v>270</v>
      </c>
      <c r="H35" s="40">
        <f>G35*A35</f>
        <v>3409.29</v>
      </c>
      <c r="I35" s="7"/>
      <c r="J35" s="9">
        <v>10.98</v>
      </c>
      <c r="K35" s="45">
        <f>K26</f>
        <v>0.15</v>
      </c>
      <c r="M35" s="9">
        <f>J35*K35</f>
        <v>1.647</v>
      </c>
      <c r="O35" s="9">
        <f>J35+M35</f>
        <v>12.627000000000001</v>
      </c>
    </row>
    <row r="36" spans="1:29" s="10" customFormat="1" ht="15.6">
      <c r="A36" s="22">
        <f>SUM(A35:A35)</f>
        <v>12.627000000000001</v>
      </c>
      <c r="B36" s="23" t="s">
        <v>35</v>
      </c>
      <c r="C36" s="183"/>
      <c r="D36" s="183"/>
      <c r="E36" s="183"/>
      <c r="F36" s="183"/>
      <c r="G36" s="23" t="s">
        <v>36</v>
      </c>
      <c r="H36" s="41">
        <f>SUM(H35:H35)</f>
        <v>3409.29</v>
      </c>
      <c r="I36" s="7"/>
    </row>
    <row r="37" spans="1:29" s="10" customFormat="1" ht="15.6">
      <c r="A37" s="184"/>
      <c r="B37" s="184"/>
      <c r="C37" s="184"/>
      <c r="D37" s="184"/>
      <c r="E37" s="184"/>
      <c r="F37" s="184"/>
      <c r="G37" s="184"/>
      <c r="H37" s="184"/>
      <c r="I37" s="7"/>
      <c r="Z37" s="87">
        <f>Z33+AA19</f>
        <v>268.12435000000005</v>
      </c>
    </row>
    <row r="38" spans="1:29" s="7" customFormat="1" ht="18">
      <c r="A38" s="178" t="s">
        <v>47</v>
      </c>
      <c r="B38" s="178"/>
      <c r="C38" s="178"/>
      <c r="D38" s="178"/>
      <c r="E38" s="178"/>
      <c r="F38" s="178"/>
      <c r="G38" s="178"/>
      <c r="H38" s="178"/>
      <c r="AC38" s="83">
        <f>AC34+H21</f>
        <v>87532.979500000001</v>
      </c>
    </row>
    <row r="39" spans="1:29" s="8" customFormat="1" ht="14.1">
      <c r="A39" s="17" t="s">
        <v>20</v>
      </c>
      <c r="B39" s="18" t="s">
        <v>21</v>
      </c>
      <c r="C39" s="179" t="s">
        <v>22</v>
      </c>
      <c r="D39" s="179"/>
      <c r="E39" s="179"/>
      <c r="F39" s="179"/>
      <c r="G39" s="19" t="s">
        <v>23</v>
      </c>
      <c r="H39" s="19" t="s">
        <v>12</v>
      </c>
      <c r="I39" s="7"/>
      <c r="Z39" s="86">
        <f>A36+A46</f>
        <v>23.701500000000003</v>
      </c>
    </row>
    <row r="40" spans="1:29" s="9" customFormat="1" ht="31.5" customHeight="1">
      <c r="A40" s="20">
        <f>O40</f>
        <v>28.5</v>
      </c>
      <c r="B40" s="21" t="s">
        <v>28</v>
      </c>
      <c r="C40" s="185" t="s">
        <v>48</v>
      </c>
      <c r="D40" s="185"/>
      <c r="E40" s="185"/>
      <c r="F40" s="185"/>
      <c r="G40" s="38">
        <v>270</v>
      </c>
      <c r="H40" s="40">
        <f>G40*A40</f>
        <v>7695</v>
      </c>
      <c r="I40" s="7"/>
      <c r="J40" s="9">
        <v>19</v>
      </c>
      <c r="K40" s="45">
        <v>0.5</v>
      </c>
      <c r="M40" s="9">
        <f t="shared" ref="M40" si="6">J40*K40</f>
        <v>9.5</v>
      </c>
      <c r="O40" s="9">
        <f t="shared" ref="O40" si="7">J40+M40</f>
        <v>28.5</v>
      </c>
    </row>
    <row r="41" spans="1:29" s="10" customFormat="1" ht="15.6">
      <c r="A41" s="22">
        <f>SUM(A40:A40)</f>
        <v>28.5</v>
      </c>
      <c r="B41" s="23" t="s">
        <v>35</v>
      </c>
      <c r="C41" s="183"/>
      <c r="D41" s="183"/>
      <c r="E41" s="183"/>
      <c r="F41" s="183"/>
      <c r="G41" s="23" t="s">
        <v>36</v>
      </c>
      <c r="H41" s="41">
        <f>SUM(H40:H40)</f>
        <v>7695</v>
      </c>
      <c r="I41" s="7"/>
      <c r="Z41" s="10">
        <v>28.5</v>
      </c>
    </row>
    <row r="42" spans="1:29" s="7" customFormat="1">
      <c r="A42" s="177"/>
      <c r="B42" s="177"/>
      <c r="C42" s="177"/>
      <c r="D42" s="177"/>
      <c r="E42" s="177"/>
      <c r="F42" s="177"/>
      <c r="G42" s="177"/>
      <c r="H42" s="177"/>
    </row>
    <row r="43" spans="1:29" s="7" customFormat="1" ht="18">
      <c r="A43" s="178" t="s">
        <v>49</v>
      </c>
      <c r="B43" s="178"/>
      <c r="C43" s="178"/>
      <c r="D43" s="178"/>
      <c r="E43" s="178"/>
      <c r="F43" s="178"/>
      <c r="G43" s="178"/>
      <c r="H43" s="178"/>
      <c r="Z43" s="67">
        <f>Z37+Z39+Z41</f>
        <v>320.32585000000006</v>
      </c>
      <c r="AA43" s="7">
        <v>270</v>
      </c>
      <c r="AB43" s="88">
        <f>(Z43*AA43)+H14</f>
        <v>87532.979500000016</v>
      </c>
    </row>
    <row r="44" spans="1:29" s="8" customFormat="1" ht="14.1">
      <c r="A44" s="17" t="s">
        <v>20</v>
      </c>
      <c r="B44" s="18" t="s">
        <v>21</v>
      </c>
      <c r="C44" s="179" t="s">
        <v>22</v>
      </c>
      <c r="D44" s="179"/>
      <c r="E44" s="179"/>
      <c r="F44" s="179"/>
      <c r="G44" s="19" t="s">
        <v>23</v>
      </c>
      <c r="H44" s="19" t="s">
        <v>12</v>
      </c>
      <c r="I44" s="7"/>
    </row>
    <row r="45" spans="1:29" s="9" customFormat="1" ht="19.5" customHeight="1">
      <c r="A45" s="20">
        <f>O45</f>
        <v>11.0745</v>
      </c>
      <c r="B45" s="21" t="s">
        <v>28</v>
      </c>
      <c r="C45" s="180" t="s">
        <v>50</v>
      </c>
      <c r="D45" s="181"/>
      <c r="E45" s="181"/>
      <c r="F45" s="182"/>
      <c r="G45" s="38">
        <f>N5</f>
        <v>270</v>
      </c>
      <c r="H45" s="40">
        <f>G45*A45</f>
        <v>2990.1150000000002</v>
      </c>
      <c r="I45" s="7"/>
      <c r="J45" s="9">
        <v>9.6300000000000008</v>
      </c>
      <c r="K45" s="45">
        <f>K35</f>
        <v>0.15</v>
      </c>
      <c r="M45" s="9">
        <f>J45*K45</f>
        <v>1.4445000000000001</v>
      </c>
      <c r="O45" s="9">
        <f>J45+M45</f>
        <v>11.0745</v>
      </c>
    </row>
    <row r="46" spans="1:29" s="10" customFormat="1" ht="15.6">
      <c r="A46" s="22">
        <f>SUM(A45:A45)</f>
        <v>11.0745</v>
      </c>
      <c r="B46" s="23" t="s">
        <v>35</v>
      </c>
      <c r="C46" s="183"/>
      <c r="D46" s="183"/>
      <c r="E46" s="183"/>
      <c r="F46" s="183"/>
      <c r="G46" s="23" t="s">
        <v>36</v>
      </c>
      <c r="H46" s="41">
        <f>SUM(H45:H45)</f>
        <v>2990.1150000000002</v>
      </c>
      <c r="I46" s="7"/>
    </row>
    <row r="47" spans="1:29" s="7" customFormat="1">
      <c r="A47" s="44"/>
      <c r="B47" s="44"/>
      <c r="C47" s="174"/>
      <c r="D47" s="175"/>
      <c r="E47" s="175"/>
      <c r="F47" s="176"/>
      <c r="G47" s="44"/>
      <c r="H47" s="44"/>
    </row>
    <row r="48" spans="1:29" s="7" customFormat="1" ht="18" customHeight="1">
      <c r="A48" s="24">
        <f>A29+A31+A36+A41+A46</f>
        <v>205.40250000000003</v>
      </c>
      <c r="B48" s="25" t="s">
        <v>35</v>
      </c>
      <c r="C48" s="173" t="s">
        <v>51</v>
      </c>
      <c r="D48" s="173"/>
      <c r="E48" s="173"/>
      <c r="F48" s="173"/>
      <c r="G48" s="25"/>
      <c r="H48" s="42">
        <f>H29+H31+H36+H41+H46</f>
        <v>55458.675000000003</v>
      </c>
    </row>
    <row r="49" spans="1:24" s="7" customFormat="1">
      <c r="A49" s="174"/>
      <c r="B49" s="175"/>
      <c r="C49" s="175"/>
      <c r="D49" s="175"/>
      <c r="E49" s="175"/>
      <c r="F49" s="175"/>
      <c r="G49" s="175"/>
      <c r="H49" s="176"/>
    </row>
    <row r="50" spans="1:24" s="7" customFormat="1" ht="22.15" customHeight="1">
      <c r="A50" s="90">
        <f>A48+A21</f>
        <v>320.32585000000006</v>
      </c>
      <c r="B50" s="25" t="s">
        <v>35</v>
      </c>
      <c r="C50" s="173" t="s">
        <v>52</v>
      </c>
      <c r="D50" s="173"/>
      <c r="E50" s="173"/>
      <c r="F50" s="173"/>
      <c r="G50" s="25"/>
      <c r="H50" s="91">
        <f>H48+H21</f>
        <v>87532.979500000001</v>
      </c>
    </row>
    <row r="51" spans="1:24" s="7" customFormat="1">
      <c r="A51" s="177"/>
      <c r="B51" s="177"/>
      <c r="C51" s="177"/>
      <c r="D51" s="177"/>
      <c r="E51" s="177"/>
      <c r="F51" s="177"/>
      <c r="G51" s="177"/>
      <c r="H51" s="177"/>
    </row>
    <row r="52" spans="1:24" s="7" customFormat="1" ht="18">
      <c r="A52" s="178" t="s">
        <v>53</v>
      </c>
      <c r="B52" s="178"/>
      <c r="C52" s="178"/>
      <c r="D52" s="178"/>
      <c r="E52" s="178"/>
      <c r="F52" s="178"/>
      <c r="G52" s="178"/>
      <c r="H52" s="178"/>
      <c r="J52" s="7">
        <v>20</v>
      </c>
    </row>
    <row r="53" spans="1:24" s="7" customFormat="1" ht="14.1">
      <c r="A53" s="17" t="s">
        <v>20</v>
      </c>
      <c r="B53" s="18" t="s">
        <v>21</v>
      </c>
      <c r="C53" s="179" t="s">
        <v>22</v>
      </c>
      <c r="D53" s="179"/>
      <c r="E53" s="179"/>
      <c r="F53" s="179"/>
      <c r="G53" s="19" t="s">
        <v>23</v>
      </c>
      <c r="H53" s="19" t="s">
        <v>12</v>
      </c>
    </row>
    <row r="54" spans="1:24" s="7" customFormat="1" ht="60.6" customHeight="1">
      <c r="A54" s="26">
        <v>70</v>
      </c>
      <c r="B54" s="26" t="s">
        <v>32</v>
      </c>
      <c r="C54" s="167" t="s">
        <v>54</v>
      </c>
      <c r="D54" s="167"/>
      <c r="E54" s="167"/>
      <c r="F54" s="167"/>
      <c r="G54" s="92">
        <v>360</v>
      </c>
      <c r="H54" s="34">
        <f>A54*G54</f>
        <v>25200</v>
      </c>
    </row>
    <row r="55" spans="1:24" s="7" customFormat="1" ht="66" customHeight="1">
      <c r="A55" s="59">
        <v>35</v>
      </c>
      <c r="B55" s="59" t="s">
        <v>32</v>
      </c>
      <c r="C55" s="168" t="s">
        <v>55</v>
      </c>
      <c r="D55" s="168"/>
      <c r="E55" s="168"/>
      <c r="F55" s="168"/>
      <c r="G55" s="92">
        <v>180</v>
      </c>
      <c r="H55" s="60">
        <f>A55*G55</f>
        <v>6300</v>
      </c>
      <c r="X55" s="79">
        <f>H54+H55</f>
        <v>31500</v>
      </c>
    </row>
    <row r="56" spans="1:24" s="7" customFormat="1" ht="24" customHeight="1">
      <c r="A56" s="26">
        <v>1</v>
      </c>
      <c r="B56" s="26" t="s">
        <v>56</v>
      </c>
      <c r="C56" s="169" t="s">
        <v>57</v>
      </c>
      <c r="D56" s="169"/>
      <c r="E56" s="169"/>
      <c r="F56" s="169"/>
      <c r="G56" s="92">
        <v>2500</v>
      </c>
      <c r="H56" s="34">
        <f>A56*G56</f>
        <v>2500</v>
      </c>
      <c r="X56" s="79">
        <f>H56+H57</f>
        <v>6000</v>
      </c>
    </row>
    <row r="57" spans="1:24" s="7" customFormat="1" ht="24" customHeight="1">
      <c r="A57" s="26">
        <v>1</v>
      </c>
      <c r="B57" s="26" t="s">
        <v>56</v>
      </c>
      <c r="C57" s="169" t="s">
        <v>58</v>
      </c>
      <c r="D57" s="169"/>
      <c r="E57" s="169"/>
      <c r="F57" s="169"/>
      <c r="G57" s="92">
        <v>3500</v>
      </c>
      <c r="H57" s="34">
        <f>A57*G57</f>
        <v>3500</v>
      </c>
    </row>
    <row r="58" spans="1:24" s="7" customFormat="1" ht="31.5" customHeight="1">
      <c r="A58" s="26">
        <v>1</v>
      </c>
      <c r="B58" s="26" t="s">
        <v>56</v>
      </c>
      <c r="C58" s="170" t="s">
        <v>59</v>
      </c>
      <c r="D58" s="171"/>
      <c r="E58" s="171"/>
      <c r="F58" s="172"/>
      <c r="G58" s="92">
        <f>L58</f>
        <v>1878</v>
      </c>
      <c r="H58" s="34">
        <f t="shared" ref="H58:H59" si="8">A58*G58</f>
        <v>1878</v>
      </c>
      <c r="J58" s="7">
        <v>20</v>
      </c>
      <c r="K58" s="7">
        <v>93.9</v>
      </c>
      <c r="L58" s="7">
        <f>J58*K58</f>
        <v>1878</v>
      </c>
      <c r="X58" s="79">
        <f>H58+H59</f>
        <v>3748</v>
      </c>
    </row>
    <row r="59" spans="1:24" s="7" customFormat="1" ht="30" customHeight="1">
      <c r="A59" s="26">
        <v>1</v>
      </c>
      <c r="B59" s="26" t="s">
        <v>56</v>
      </c>
      <c r="C59" s="170" t="s">
        <v>60</v>
      </c>
      <c r="D59" s="171"/>
      <c r="E59" s="171"/>
      <c r="F59" s="172"/>
      <c r="G59" s="27">
        <f>L59</f>
        <v>1870</v>
      </c>
      <c r="H59" s="34">
        <f t="shared" si="8"/>
        <v>1870</v>
      </c>
      <c r="J59" s="7">
        <v>20</v>
      </c>
      <c r="K59" s="7">
        <v>93.5</v>
      </c>
      <c r="L59" s="7">
        <f>J59*K59</f>
        <v>1870</v>
      </c>
      <c r="X59" s="79">
        <f>X55+X56+X58</f>
        <v>41248</v>
      </c>
    </row>
    <row r="60" spans="1:24" s="7" customFormat="1" ht="15.6">
      <c r="A60" s="25"/>
      <c r="B60" s="28" t="s">
        <v>27</v>
      </c>
      <c r="C60" s="162"/>
      <c r="D60" s="162"/>
      <c r="E60" s="162"/>
      <c r="F60" s="162"/>
      <c r="G60" s="29" t="s">
        <v>61</v>
      </c>
      <c r="H60" s="93">
        <f>H54+H55+H56+H57+H58+H59</f>
        <v>41248</v>
      </c>
    </row>
    <row r="61" spans="1:24" s="7" customFormat="1" ht="15.6">
      <c r="A61" s="163"/>
      <c r="B61" s="164"/>
      <c r="C61" s="164"/>
      <c r="D61" s="164"/>
      <c r="E61" s="164"/>
      <c r="F61" s="164"/>
      <c r="G61" s="164"/>
      <c r="H61" s="165"/>
    </row>
    <row r="62" spans="1:24" s="68" customFormat="1" ht="21.6" customHeight="1">
      <c r="A62" s="143" t="s">
        <v>62</v>
      </c>
      <c r="B62" s="143"/>
      <c r="C62" s="143"/>
      <c r="D62" s="143"/>
      <c r="E62" s="143"/>
      <c r="F62" s="143"/>
      <c r="G62" s="143"/>
      <c r="H62" s="143"/>
    </row>
    <row r="63" spans="1:24" s="68" customFormat="1" ht="14.1">
      <c r="A63" s="69" t="s">
        <v>20</v>
      </c>
      <c r="B63" s="70" t="s">
        <v>21</v>
      </c>
      <c r="C63" s="166" t="s">
        <v>22</v>
      </c>
      <c r="D63" s="166"/>
      <c r="E63" s="166"/>
      <c r="F63" s="166"/>
      <c r="G63" s="71" t="s">
        <v>23</v>
      </c>
      <c r="H63" s="71" t="s">
        <v>12</v>
      </c>
      <c r="J63" s="68">
        <v>20</v>
      </c>
    </row>
    <row r="64" spans="1:24" s="68" customFormat="1" ht="21" customHeight="1">
      <c r="A64" s="72">
        <v>3</v>
      </c>
      <c r="B64" s="72" t="s">
        <v>56</v>
      </c>
      <c r="C64" s="145" t="s">
        <v>63</v>
      </c>
      <c r="D64" s="146"/>
      <c r="E64" s="146"/>
      <c r="F64" s="147"/>
      <c r="G64" s="73">
        <f>2650*1.15</f>
        <v>3047.4999999999995</v>
      </c>
      <c r="H64" s="74">
        <f>A64*G64</f>
        <v>9142.4999999999982</v>
      </c>
      <c r="J64" s="75">
        <f>G64*J63</f>
        <v>60949.999999999993</v>
      </c>
      <c r="K64" s="68">
        <v>200000</v>
      </c>
    </row>
    <row r="65" spans="1:24" s="68" customFormat="1" ht="21" customHeight="1">
      <c r="A65" s="72">
        <v>2</v>
      </c>
      <c r="B65" s="72" t="s">
        <v>56</v>
      </c>
      <c r="C65" s="145" t="s">
        <v>64</v>
      </c>
      <c r="D65" s="146"/>
      <c r="E65" s="146"/>
      <c r="F65" s="147"/>
      <c r="G65" s="80">
        <v>6000</v>
      </c>
      <c r="H65" s="74">
        <f t="shared" ref="H65:H66" si="9">A65*G65</f>
        <v>12000</v>
      </c>
      <c r="J65" s="75"/>
      <c r="K65" s="68">
        <f>K64/J67</f>
        <v>10000</v>
      </c>
      <c r="X65" s="75">
        <v>12000</v>
      </c>
    </row>
    <row r="66" spans="1:24" s="68" customFormat="1" ht="31.5" customHeight="1">
      <c r="A66" s="72">
        <v>1</v>
      </c>
      <c r="B66" s="54" t="s">
        <v>56</v>
      </c>
      <c r="C66" s="145" t="s">
        <v>65</v>
      </c>
      <c r="D66" s="146"/>
      <c r="E66" s="146"/>
      <c r="F66" s="147"/>
      <c r="G66" s="73">
        <v>2250</v>
      </c>
      <c r="H66" s="74">
        <f t="shared" si="9"/>
        <v>2250</v>
      </c>
      <c r="J66" s="75">
        <v>120000</v>
      </c>
      <c r="X66" s="75">
        <f>H66+H64</f>
        <v>11392.499999999998</v>
      </c>
    </row>
    <row r="67" spans="1:24" s="68" customFormat="1" ht="18">
      <c r="A67" s="76"/>
      <c r="B67" s="76" t="s">
        <v>27</v>
      </c>
      <c r="C67" s="148"/>
      <c r="D67" s="148"/>
      <c r="E67" s="148"/>
      <c r="F67" s="148"/>
      <c r="G67" s="77" t="s">
        <v>61</v>
      </c>
      <c r="H67" s="94">
        <f>H64+H65+H66</f>
        <v>23392.5</v>
      </c>
      <c r="J67" s="68">
        <v>20</v>
      </c>
      <c r="X67" s="75">
        <f>X65+X66</f>
        <v>23392.5</v>
      </c>
    </row>
    <row r="68" spans="1:24" s="68" customFormat="1">
      <c r="A68" s="149"/>
      <c r="B68" s="150"/>
      <c r="C68" s="150"/>
      <c r="D68" s="150"/>
      <c r="E68" s="150"/>
      <c r="F68" s="150"/>
      <c r="G68" s="150"/>
      <c r="H68" s="151"/>
    </row>
    <row r="69" spans="1:24" s="7" customFormat="1" ht="15.6">
      <c r="A69" s="152" t="s">
        <v>66</v>
      </c>
      <c r="B69" s="152"/>
      <c r="C69" s="152"/>
      <c r="D69" s="152"/>
      <c r="E69" s="152"/>
      <c r="F69" s="152"/>
      <c r="G69" s="152"/>
      <c r="H69" s="152"/>
      <c r="J69" s="79">
        <f>J66/J67</f>
        <v>6000</v>
      </c>
      <c r="X69" s="79">
        <f>X67+X59+AB43</f>
        <v>152173.47950000002</v>
      </c>
    </row>
    <row r="70" spans="1:24" s="7" customFormat="1" ht="305.10000000000002" customHeight="1">
      <c r="A70" s="153"/>
      <c r="B70" s="154"/>
      <c r="C70" s="154"/>
      <c r="D70" s="154"/>
      <c r="E70" s="154"/>
      <c r="F70" s="154"/>
      <c r="G70" s="154"/>
      <c r="H70" s="155"/>
    </row>
    <row r="71" spans="1:24" s="7" customFormat="1" ht="215.1" customHeight="1">
      <c r="A71" s="156"/>
      <c r="B71" s="157"/>
      <c r="C71" s="157"/>
      <c r="D71" s="157"/>
      <c r="E71" s="157"/>
      <c r="F71" s="157"/>
      <c r="G71" s="157"/>
      <c r="H71" s="158"/>
    </row>
    <row r="72" spans="1:24" ht="28.15" customHeight="1">
      <c r="A72" s="128" t="s">
        <v>67</v>
      </c>
      <c r="B72" s="159"/>
      <c r="C72" s="159"/>
      <c r="D72" s="159"/>
      <c r="E72" s="159"/>
      <c r="F72" s="129"/>
      <c r="G72" s="30" t="s">
        <v>61</v>
      </c>
      <c r="H72" s="95">
        <f>H67+H60+H50</f>
        <v>152173.47950000002</v>
      </c>
      <c r="J72" s="46"/>
      <c r="X72" s="89">
        <f>X69</f>
        <v>152173.47950000002</v>
      </c>
    </row>
    <row r="73" spans="1:24" ht="28.15" customHeight="1">
      <c r="A73" s="130"/>
      <c r="B73" s="160"/>
      <c r="C73" s="160"/>
      <c r="D73" s="160"/>
      <c r="E73" s="160"/>
      <c r="F73" s="131"/>
      <c r="G73" s="30" t="s">
        <v>108</v>
      </c>
      <c r="H73" s="95">
        <f>H72*5%</f>
        <v>7608.6739750000015</v>
      </c>
      <c r="J73" s="46"/>
      <c r="X73" s="89">
        <f>X72-H73</f>
        <v>144564.805525</v>
      </c>
    </row>
    <row r="74" spans="1:24" ht="28.15" hidden="1" customHeight="1">
      <c r="A74" s="132"/>
      <c r="B74" s="161"/>
      <c r="C74" s="161"/>
      <c r="D74" s="161"/>
      <c r="E74" s="161"/>
      <c r="F74" s="133"/>
      <c r="G74" s="52" t="s">
        <v>69</v>
      </c>
      <c r="H74" s="93">
        <v>0</v>
      </c>
      <c r="J74" s="46"/>
    </row>
    <row r="75" spans="1:24" ht="23.45" customHeight="1">
      <c r="A75" s="48"/>
      <c r="B75" s="49"/>
      <c r="C75" s="49"/>
      <c r="D75" s="49"/>
      <c r="E75" s="49"/>
      <c r="F75" s="50"/>
      <c r="G75" s="5" t="s">
        <v>70</v>
      </c>
      <c r="H75" s="96">
        <f>H72-H73</f>
        <v>144564.805525</v>
      </c>
      <c r="J75" s="46"/>
    </row>
    <row r="76" spans="1:24" ht="21.95" customHeight="1">
      <c r="A76" s="128" t="s">
        <v>71</v>
      </c>
      <c r="B76" s="129"/>
      <c r="C76" s="134" t="s">
        <v>119</v>
      </c>
      <c r="D76" s="135"/>
      <c r="E76" s="135"/>
      <c r="F76" s="136"/>
      <c r="G76" s="3" t="s">
        <v>73</v>
      </c>
      <c r="H76" s="4">
        <v>0</v>
      </c>
      <c r="J76" s="47"/>
    </row>
    <row r="77" spans="1:24" ht="22.5" customHeight="1">
      <c r="A77" s="130"/>
      <c r="B77" s="131"/>
      <c r="C77" s="137"/>
      <c r="D77" s="138"/>
      <c r="E77" s="138"/>
      <c r="F77" s="139"/>
      <c r="G77" s="1" t="s">
        <v>74</v>
      </c>
      <c r="H77" s="2">
        <f>H75+H76</f>
        <v>144564.805525</v>
      </c>
      <c r="J77" s="46"/>
    </row>
    <row r="78" spans="1:24" ht="18" customHeight="1">
      <c r="A78" s="130"/>
      <c r="B78" s="131"/>
      <c r="C78" s="137"/>
      <c r="D78" s="138"/>
      <c r="E78" s="138"/>
      <c r="F78" s="139"/>
      <c r="G78" s="3" t="s">
        <v>75</v>
      </c>
      <c r="H78" s="4">
        <f>H77*0.16</f>
        <v>23130.368884</v>
      </c>
      <c r="J78" s="47"/>
    </row>
    <row r="79" spans="1:24" ht="18" customHeight="1">
      <c r="A79" s="130"/>
      <c r="B79" s="131"/>
      <c r="C79" s="137"/>
      <c r="D79" s="138"/>
      <c r="E79" s="138"/>
      <c r="F79" s="139"/>
      <c r="G79" s="5" t="s">
        <v>76</v>
      </c>
      <c r="H79" s="6">
        <f>H77+H78</f>
        <v>167695.174409</v>
      </c>
      <c r="I79" s="36"/>
      <c r="J79" s="51">
        <v>188554.62</v>
      </c>
      <c r="W79" s="11">
        <v>18.2</v>
      </c>
      <c r="X79" s="36">
        <f>H79*W79</f>
        <v>3052052.1742437999</v>
      </c>
    </row>
    <row r="80" spans="1:24" ht="18" customHeight="1">
      <c r="A80" s="132"/>
      <c r="B80" s="133"/>
      <c r="C80" s="140"/>
      <c r="D80" s="141"/>
      <c r="E80" s="141"/>
      <c r="F80" s="142"/>
      <c r="G80" s="52" t="s">
        <v>77</v>
      </c>
      <c r="H80" s="99">
        <f>H79*W79</f>
        <v>3052052.1742437999</v>
      </c>
      <c r="I80" s="36"/>
      <c r="J80" s="51">
        <v>188554.62</v>
      </c>
      <c r="X80" s="36"/>
    </row>
    <row r="81" spans="1:12">
      <c r="A81" s="109"/>
      <c r="B81" s="109"/>
      <c r="C81" s="109"/>
      <c r="D81" s="109"/>
      <c r="E81" s="109"/>
      <c r="F81" s="109"/>
      <c r="G81" s="109"/>
      <c r="H81" s="109"/>
    </row>
    <row r="82" spans="1:12" ht="31.15" customHeight="1">
      <c r="A82" s="143" t="s">
        <v>78</v>
      </c>
      <c r="B82" s="143"/>
      <c r="C82" s="143"/>
      <c r="D82" s="143"/>
      <c r="E82" s="143"/>
      <c r="F82" s="143"/>
      <c r="G82" s="143"/>
      <c r="H82" s="143"/>
      <c r="J82" s="36">
        <f>J79-H79</f>
        <v>20859.445590999996</v>
      </c>
      <c r="L82" s="36">
        <f>J82*20</f>
        <v>417188.91181999992</v>
      </c>
    </row>
    <row r="83" spans="1:12" ht="12" customHeight="1">
      <c r="A83" s="144"/>
      <c r="B83" s="144"/>
      <c r="C83" s="144"/>
      <c r="D83" s="144"/>
      <c r="E83" s="144"/>
      <c r="F83" s="144"/>
      <c r="G83" s="144"/>
      <c r="H83" s="144"/>
    </row>
    <row r="84" spans="1:12" ht="29.25" customHeight="1">
      <c r="A84" s="119" t="s">
        <v>79</v>
      </c>
      <c r="B84" s="119"/>
      <c r="C84" s="117" t="s">
        <v>80</v>
      </c>
      <c r="D84" s="117"/>
      <c r="E84" s="117"/>
      <c r="F84" s="117"/>
      <c r="G84" s="111" t="s">
        <v>81</v>
      </c>
      <c r="H84" s="111"/>
    </row>
    <row r="85" spans="1:12" ht="19.899999999999999" customHeight="1">
      <c r="A85" s="123" t="s">
        <v>82</v>
      </c>
      <c r="B85" s="123"/>
      <c r="C85" s="117" t="s">
        <v>83</v>
      </c>
      <c r="D85" s="117"/>
      <c r="E85" s="117"/>
      <c r="F85" s="117"/>
      <c r="G85" s="121"/>
      <c r="H85" s="121"/>
    </row>
    <row r="86" spans="1:12" ht="20.45" customHeight="1">
      <c r="A86" s="125" t="s">
        <v>84</v>
      </c>
      <c r="B86" s="125"/>
      <c r="C86" s="31" t="s">
        <v>85</v>
      </c>
      <c r="D86" s="126">
        <f>H79*0.6</f>
        <v>100617.1046454</v>
      </c>
      <c r="E86" s="126"/>
      <c r="F86" s="126"/>
      <c r="G86" s="124"/>
      <c r="H86" s="124"/>
    </row>
    <row r="87" spans="1:12" ht="36" customHeight="1">
      <c r="A87" s="125"/>
      <c r="B87" s="125"/>
      <c r="C87" s="31" t="s">
        <v>86</v>
      </c>
      <c r="D87" s="127">
        <f>H79*0.4</f>
        <v>67078.069763599997</v>
      </c>
      <c r="E87" s="127"/>
      <c r="F87" s="127"/>
      <c r="G87" s="124"/>
      <c r="H87" s="124"/>
      <c r="L87" s="36">
        <f>H79-'CTZ 232-5 athali-SERENA SSC(26)'!H79</f>
        <v>8525.0058814499935</v>
      </c>
    </row>
    <row r="88" spans="1:12" ht="17.100000000000001" customHeight="1">
      <c r="A88" s="125"/>
      <c r="B88" s="125"/>
      <c r="C88" s="31" t="s">
        <v>87</v>
      </c>
      <c r="D88" s="127">
        <f>H79</f>
        <v>167695.174409</v>
      </c>
      <c r="E88" s="127"/>
      <c r="F88" s="127"/>
      <c r="G88" s="124"/>
      <c r="H88" s="124"/>
      <c r="J88" s="43"/>
    </row>
    <row r="89" spans="1:12" ht="33.6" customHeight="1">
      <c r="A89" s="116" t="s">
        <v>88</v>
      </c>
      <c r="B89" s="116"/>
      <c r="C89" s="32" t="s">
        <v>89</v>
      </c>
      <c r="D89" s="117" t="s">
        <v>90</v>
      </c>
      <c r="E89" s="117"/>
      <c r="F89" s="117"/>
      <c r="G89" s="118" t="s">
        <v>91</v>
      </c>
      <c r="H89" s="118"/>
    </row>
    <row r="90" spans="1:12" ht="19.149999999999999" customHeight="1">
      <c r="A90" s="119" t="s">
        <v>92</v>
      </c>
      <c r="B90" s="119"/>
      <c r="C90" s="120" t="s">
        <v>93</v>
      </c>
      <c r="D90" s="120"/>
      <c r="E90" s="120"/>
      <c r="F90" s="120"/>
      <c r="G90" s="121"/>
      <c r="H90" s="122"/>
    </row>
    <row r="91" spans="1:12" ht="10.15" customHeight="1">
      <c r="A91" s="109"/>
      <c r="B91" s="109"/>
      <c r="C91" s="109"/>
      <c r="D91" s="109"/>
      <c r="E91" s="109"/>
      <c r="F91" s="109"/>
      <c r="G91" s="110"/>
      <c r="H91" s="110"/>
    </row>
    <row r="92" spans="1:12" ht="54" customHeight="1">
      <c r="A92" s="111" t="s">
        <v>94</v>
      </c>
      <c r="B92" s="111"/>
      <c r="C92" s="112" t="s">
        <v>95</v>
      </c>
      <c r="D92" s="112"/>
      <c r="E92" s="112"/>
      <c r="F92" s="112"/>
      <c r="G92" s="112"/>
      <c r="H92" s="37"/>
    </row>
    <row r="93" spans="1:12" ht="54" hidden="1" customHeight="1">
      <c r="A93" s="111"/>
      <c r="B93" s="111"/>
      <c r="C93" s="112"/>
      <c r="D93" s="112"/>
      <c r="E93" s="112"/>
      <c r="F93" s="112"/>
      <c r="G93" s="112"/>
      <c r="H93" s="37"/>
    </row>
    <row r="94" spans="1:12" ht="20.100000000000001" customHeight="1">
      <c r="A94" s="111"/>
      <c r="B94" s="111"/>
      <c r="C94" s="112" t="s">
        <v>96</v>
      </c>
      <c r="D94" s="112"/>
      <c r="E94" s="112"/>
      <c r="F94" s="112"/>
      <c r="G94" s="112"/>
      <c r="H94" s="37"/>
    </row>
    <row r="95" spans="1:12" ht="67.150000000000006" customHeight="1">
      <c r="A95" s="111"/>
      <c r="B95" s="111"/>
      <c r="C95" s="112" t="s">
        <v>97</v>
      </c>
      <c r="D95" s="112"/>
      <c r="E95" s="112"/>
      <c r="F95" s="112"/>
      <c r="G95" s="112"/>
      <c r="H95" s="37"/>
    </row>
    <row r="96" spans="1:12" ht="21" customHeight="1">
      <c r="A96" s="111"/>
      <c r="B96" s="111"/>
      <c r="C96" s="112" t="s">
        <v>98</v>
      </c>
      <c r="D96" s="112"/>
      <c r="E96" s="112"/>
      <c r="F96" s="112"/>
      <c r="G96" s="112"/>
      <c r="H96" s="37"/>
    </row>
    <row r="97" spans="1:8" ht="18.600000000000001" customHeight="1">
      <c r="A97" s="111"/>
      <c r="B97" s="111"/>
      <c r="C97" s="113" t="s">
        <v>99</v>
      </c>
      <c r="D97" s="114"/>
      <c r="E97" s="114"/>
      <c r="F97" s="114"/>
      <c r="G97" s="115"/>
      <c r="H97" s="37"/>
    </row>
    <row r="98" spans="1:8" ht="24.95" customHeight="1">
      <c r="A98" s="111"/>
      <c r="B98" s="111"/>
      <c r="C98" s="112" t="s">
        <v>100</v>
      </c>
      <c r="D98" s="112"/>
      <c r="E98" s="112"/>
      <c r="F98" s="112"/>
      <c r="G98" s="112"/>
      <c r="H98" s="37"/>
    </row>
    <row r="99" spans="1:8" ht="81.599999999999994" customHeight="1">
      <c r="A99" s="111"/>
      <c r="B99" s="111"/>
      <c r="C99" s="112" t="s">
        <v>101</v>
      </c>
      <c r="D99" s="112"/>
      <c r="E99" s="112"/>
      <c r="F99" s="112"/>
      <c r="G99" s="112"/>
      <c r="H99" s="37"/>
    </row>
    <row r="100" spans="1:8" ht="115.9" customHeight="1">
      <c r="A100" s="111"/>
      <c r="B100" s="111"/>
      <c r="C100" s="101" t="s">
        <v>102</v>
      </c>
      <c r="D100" s="101"/>
      <c r="E100" s="101"/>
      <c r="F100" s="101"/>
      <c r="G100" s="101"/>
      <c r="H100" s="37"/>
    </row>
    <row r="101" spans="1:8" ht="24" customHeight="1">
      <c r="A101" s="111"/>
      <c r="B101" s="111"/>
      <c r="C101" s="101" t="s">
        <v>103</v>
      </c>
      <c r="D101" s="101"/>
      <c r="E101" s="101"/>
      <c r="F101" s="101"/>
      <c r="G101" s="101"/>
      <c r="H101" s="37"/>
    </row>
    <row r="102" spans="1:8" ht="7.9" customHeight="1">
      <c r="A102" s="102"/>
      <c r="B102" s="102"/>
      <c r="C102" s="102"/>
      <c r="D102" s="102"/>
      <c r="E102" s="102"/>
      <c r="F102" s="102"/>
      <c r="G102" s="102"/>
      <c r="H102" s="102"/>
    </row>
    <row r="103" spans="1:8" ht="30" customHeight="1">
      <c r="A103" s="102"/>
      <c r="B103" s="102"/>
      <c r="C103" s="102"/>
      <c r="D103" s="102"/>
      <c r="E103" s="102"/>
      <c r="F103" s="102"/>
      <c r="G103" s="102"/>
      <c r="H103" s="102"/>
    </row>
    <row r="104" spans="1:8" ht="30" customHeight="1">
      <c r="A104" s="102"/>
      <c r="B104" s="102"/>
      <c r="C104" s="102"/>
      <c r="D104" s="102"/>
      <c r="E104" s="102"/>
      <c r="F104" s="102"/>
      <c r="G104" s="102"/>
      <c r="H104" s="102"/>
    </row>
    <row r="105" spans="1:8" ht="24" customHeight="1">
      <c r="A105" s="102"/>
      <c r="B105" s="102"/>
      <c r="C105" s="102"/>
      <c r="D105" s="102"/>
      <c r="E105" s="102"/>
      <c r="F105" s="102"/>
      <c r="G105" s="102"/>
      <c r="H105" s="102"/>
    </row>
    <row r="106" spans="1:8" ht="4.5" customHeight="1">
      <c r="A106" s="102"/>
      <c r="B106" s="102"/>
      <c r="C106" s="102"/>
      <c r="D106" s="102"/>
      <c r="E106" s="102"/>
      <c r="F106" s="102"/>
      <c r="G106" s="102"/>
      <c r="H106" s="102"/>
    </row>
    <row r="107" spans="1:8" ht="18">
      <c r="A107" s="103" t="s">
        <v>104</v>
      </c>
      <c r="B107" s="104"/>
      <c r="C107" s="104"/>
      <c r="D107" s="104"/>
      <c r="E107" s="104"/>
      <c r="F107" s="104"/>
      <c r="G107" s="104"/>
      <c r="H107" s="105"/>
    </row>
    <row r="108" spans="1:8" ht="12.95">
      <c r="A108" s="106" t="s">
        <v>105</v>
      </c>
      <c r="B108" s="107"/>
      <c r="C108" s="107"/>
      <c r="D108" s="107"/>
      <c r="E108" s="107"/>
      <c r="F108" s="107"/>
      <c r="G108" s="107"/>
      <c r="H108" s="108"/>
    </row>
  </sheetData>
  <mergeCells count="115">
    <mergeCell ref="A4:B4"/>
    <mergeCell ref="C4:H4"/>
    <mergeCell ref="A5:B5"/>
    <mergeCell ref="C5:H5"/>
    <mergeCell ref="A6:B6"/>
    <mergeCell ref="C6:H6"/>
    <mergeCell ref="A1:B1"/>
    <mergeCell ref="C1:F1"/>
    <mergeCell ref="G1:H1"/>
    <mergeCell ref="C2:F2"/>
    <mergeCell ref="A3:B3"/>
    <mergeCell ref="C3:H3"/>
    <mergeCell ref="C12:F12"/>
    <mergeCell ref="C13:F13"/>
    <mergeCell ref="C14:F14"/>
    <mergeCell ref="A15:F15"/>
    <mergeCell ref="C16:F16"/>
    <mergeCell ref="C17:H17"/>
    <mergeCell ref="A7:B7"/>
    <mergeCell ref="C7:F7"/>
    <mergeCell ref="A8:H8"/>
    <mergeCell ref="A9:H9"/>
    <mergeCell ref="C10:F10"/>
    <mergeCell ref="C11:F11"/>
    <mergeCell ref="C25:F25"/>
    <mergeCell ref="C26:F26"/>
    <mergeCell ref="C27:F27"/>
    <mergeCell ref="A28:F28"/>
    <mergeCell ref="C29:F29"/>
    <mergeCell ref="A30:H30"/>
    <mergeCell ref="A18:H18"/>
    <mergeCell ref="C19:F19"/>
    <mergeCell ref="A20:H20"/>
    <mergeCell ref="C21:F21"/>
    <mergeCell ref="A23:H23"/>
    <mergeCell ref="C24:F24"/>
    <mergeCell ref="A22:H22"/>
    <mergeCell ref="A37:H37"/>
    <mergeCell ref="A38:H38"/>
    <mergeCell ref="C39:F39"/>
    <mergeCell ref="C40:F40"/>
    <mergeCell ref="C41:F41"/>
    <mergeCell ref="A42:H42"/>
    <mergeCell ref="C31:F31"/>
    <mergeCell ref="A32:H32"/>
    <mergeCell ref="A33:H33"/>
    <mergeCell ref="C34:F34"/>
    <mergeCell ref="C35:F35"/>
    <mergeCell ref="C36:F36"/>
    <mergeCell ref="C50:F50"/>
    <mergeCell ref="A51:H51"/>
    <mergeCell ref="A52:H52"/>
    <mergeCell ref="C53:F53"/>
    <mergeCell ref="C54:F54"/>
    <mergeCell ref="C55:F55"/>
    <mergeCell ref="A43:H43"/>
    <mergeCell ref="C44:F44"/>
    <mergeCell ref="C45:F45"/>
    <mergeCell ref="C46:F46"/>
    <mergeCell ref="C47:F47"/>
    <mergeCell ref="C48:F48"/>
    <mergeCell ref="A49:H49"/>
    <mergeCell ref="A62:H62"/>
    <mergeCell ref="C63:F63"/>
    <mergeCell ref="C64:F64"/>
    <mergeCell ref="C65:F65"/>
    <mergeCell ref="C66:F66"/>
    <mergeCell ref="C67:F67"/>
    <mergeCell ref="C56:F56"/>
    <mergeCell ref="C57:F57"/>
    <mergeCell ref="C58:F58"/>
    <mergeCell ref="C59:F59"/>
    <mergeCell ref="C60:F60"/>
    <mergeCell ref="A61:H61"/>
    <mergeCell ref="A81:H81"/>
    <mergeCell ref="A82:H82"/>
    <mergeCell ref="A83:H83"/>
    <mergeCell ref="A84:B84"/>
    <mergeCell ref="C84:F84"/>
    <mergeCell ref="G84:H84"/>
    <mergeCell ref="A68:H68"/>
    <mergeCell ref="A69:H69"/>
    <mergeCell ref="A70:H71"/>
    <mergeCell ref="A72:F74"/>
    <mergeCell ref="A76:B80"/>
    <mergeCell ref="C76:F80"/>
    <mergeCell ref="A89:B89"/>
    <mergeCell ref="D89:F89"/>
    <mergeCell ref="G89:H89"/>
    <mergeCell ref="A90:B90"/>
    <mergeCell ref="C90:F90"/>
    <mergeCell ref="G90:H90"/>
    <mergeCell ref="A85:B85"/>
    <mergeCell ref="C85:F85"/>
    <mergeCell ref="G85:H88"/>
    <mergeCell ref="A86:B88"/>
    <mergeCell ref="D86:F86"/>
    <mergeCell ref="D87:F87"/>
    <mergeCell ref="D88:F88"/>
    <mergeCell ref="C100:G100"/>
    <mergeCell ref="C101:G101"/>
    <mergeCell ref="A102:H102"/>
    <mergeCell ref="A103:H106"/>
    <mergeCell ref="A107:H107"/>
    <mergeCell ref="A108:H108"/>
    <mergeCell ref="A91:H91"/>
    <mergeCell ref="A92:B101"/>
    <mergeCell ref="C92:G92"/>
    <mergeCell ref="C93:G93"/>
    <mergeCell ref="C94:G94"/>
    <mergeCell ref="C95:G95"/>
    <mergeCell ref="C96:G96"/>
    <mergeCell ref="C97:G97"/>
    <mergeCell ref="C98:G98"/>
    <mergeCell ref="C99:G99"/>
  </mergeCells>
  <hyperlinks>
    <hyperlink ref="H7" r:id="rId1" xr:uid="{3CFA8D89-3A9F-4DAE-862E-04E0F8812BBB}"/>
  </hyperlinks>
  <printOptions horizontalCentered="1"/>
  <pageMargins left="0.23622047244094491" right="0.23622047244094491" top="0.74803149606299213" bottom="0.74803149606299213" header="0.31496062992125984" footer="0.31496062992125984"/>
  <pageSetup scale="65" fitToHeight="0" orientation="portrait" r:id="rId2"/>
  <rowBreaks count="4" manualBreakCount="4">
    <brk id="42" max="7" man="1"/>
    <brk id="67" max="7" man="1"/>
    <brk id="81" max="7" man="1"/>
    <brk id="108" max="16383" man="1"/>
  </rowBreak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8416B-0E1E-4F9E-BB0C-644B33D71C2D}">
  <dimension ref="A1:O107"/>
  <sheetViews>
    <sheetView view="pageBreakPreview" topLeftCell="A76" zoomScale="90" zoomScaleNormal="80" zoomScaleSheetLayoutView="90" workbookViewId="0">
      <selection activeCell="U66" sqref="U66"/>
    </sheetView>
  </sheetViews>
  <sheetFormatPr defaultColWidth="11.28515625" defaultRowHeight="12.6"/>
  <cols>
    <col min="1" max="2" width="16.28515625" style="11" customWidth="1"/>
    <col min="3" max="3" width="31.5703125" style="11" customWidth="1"/>
    <col min="4" max="5" width="16" style="11" customWidth="1"/>
    <col min="6" max="6" width="10.42578125" style="11" customWidth="1"/>
    <col min="7" max="7" width="18" style="12" customWidth="1"/>
    <col min="8" max="8" width="22.85546875" style="12" customWidth="1"/>
    <col min="9" max="9" width="17.5703125" style="11" hidden="1" customWidth="1"/>
    <col min="10" max="10" width="17.42578125" style="11" hidden="1" customWidth="1"/>
    <col min="11" max="11" width="15" style="11" hidden="1" customWidth="1"/>
    <col min="12" max="12" width="15.140625" style="11" hidden="1" customWidth="1"/>
    <col min="13" max="19" width="0" style="11" hidden="1" customWidth="1"/>
    <col min="20" max="16384" width="11.28515625" style="11"/>
  </cols>
  <sheetData>
    <row r="1" spans="1:15" ht="102" customHeight="1">
      <c r="A1" s="109"/>
      <c r="B1" s="109"/>
      <c r="C1" s="201" t="s">
        <v>0</v>
      </c>
      <c r="D1" s="202"/>
      <c r="E1" s="202"/>
      <c r="F1" s="202"/>
      <c r="G1" s="121"/>
      <c r="H1" s="121"/>
    </row>
    <row r="2" spans="1:15" ht="25.15" customHeight="1">
      <c r="A2" s="13" t="s">
        <v>1</v>
      </c>
      <c r="B2" s="14">
        <f ca="1">TODAY()</f>
        <v>46320</v>
      </c>
      <c r="C2" s="203"/>
      <c r="D2" s="203"/>
      <c r="E2" s="203"/>
      <c r="F2" s="203"/>
      <c r="G2" s="15" t="s">
        <v>2</v>
      </c>
      <c r="H2" s="33" t="s">
        <v>120</v>
      </c>
      <c r="J2" s="11" t="s">
        <v>4</v>
      </c>
    </row>
    <row r="3" spans="1:15" ht="25.15" customHeight="1">
      <c r="A3" s="116" t="s">
        <v>5</v>
      </c>
      <c r="B3" s="116"/>
      <c r="C3" s="197" t="s">
        <v>6</v>
      </c>
      <c r="D3" s="197"/>
      <c r="E3" s="197"/>
      <c r="F3" s="197"/>
      <c r="G3" s="197"/>
      <c r="H3" s="197"/>
      <c r="J3" s="11" t="s">
        <v>7</v>
      </c>
    </row>
    <row r="4" spans="1:15" ht="45" customHeight="1">
      <c r="A4" s="116" t="s">
        <v>8</v>
      </c>
      <c r="B4" s="116"/>
      <c r="C4" s="198" t="s">
        <v>121</v>
      </c>
      <c r="D4" s="199"/>
      <c r="E4" s="199"/>
      <c r="F4" s="199"/>
      <c r="G4" s="199"/>
      <c r="H4" s="200"/>
    </row>
    <row r="5" spans="1:15" ht="18.95" customHeight="1">
      <c r="A5" s="116" t="s">
        <v>10</v>
      </c>
      <c r="B5" s="116"/>
      <c r="C5" s="197" t="s">
        <v>11</v>
      </c>
      <c r="D5" s="197"/>
      <c r="E5" s="197"/>
      <c r="F5" s="197"/>
      <c r="G5" s="197"/>
      <c r="H5" s="197"/>
      <c r="M5" s="11" t="s">
        <v>12</v>
      </c>
      <c r="N5" s="11">
        <v>270</v>
      </c>
    </row>
    <row r="6" spans="1:15" ht="19.5" customHeight="1">
      <c r="A6" s="116" t="s">
        <v>13</v>
      </c>
      <c r="B6" s="116"/>
      <c r="C6" s="197" t="s">
        <v>14</v>
      </c>
      <c r="D6" s="197"/>
      <c r="E6" s="197"/>
      <c r="F6" s="197"/>
      <c r="G6" s="197"/>
      <c r="H6" s="197"/>
    </row>
    <row r="7" spans="1:15" ht="37.5">
      <c r="A7" s="116" t="s">
        <v>15</v>
      </c>
      <c r="B7" s="116"/>
      <c r="C7" s="197" t="s">
        <v>16</v>
      </c>
      <c r="D7" s="197"/>
      <c r="E7" s="197"/>
      <c r="F7" s="197"/>
      <c r="G7" s="16" t="s">
        <v>17</v>
      </c>
      <c r="H7" s="58" t="s">
        <v>18</v>
      </c>
    </row>
    <row r="8" spans="1:15" ht="15.6">
      <c r="A8" s="184"/>
      <c r="B8" s="184"/>
      <c r="C8" s="184"/>
      <c r="D8" s="184"/>
      <c r="E8" s="184"/>
      <c r="F8" s="184"/>
      <c r="G8" s="184"/>
      <c r="H8" s="184"/>
    </row>
    <row r="9" spans="1:15" s="7" customFormat="1" ht="18">
      <c r="A9" s="178" t="s">
        <v>19</v>
      </c>
      <c r="B9" s="178"/>
      <c r="C9" s="178"/>
      <c r="D9" s="178"/>
      <c r="E9" s="178"/>
      <c r="F9" s="178"/>
      <c r="G9" s="178"/>
      <c r="H9" s="178"/>
    </row>
    <row r="10" spans="1:15" s="8" customFormat="1" ht="14.1">
      <c r="A10" s="17" t="s">
        <v>20</v>
      </c>
      <c r="B10" s="18" t="s">
        <v>21</v>
      </c>
      <c r="C10" s="179" t="s">
        <v>22</v>
      </c>
      <c r="D10" s="179"/>
      <c r="E10" s="179"/>
      <c r="F10" s="179"/>
      <c r="G10" s="19" t="s">
        <v>23</v>
      </c>
      <c r="H10" s="19" t="s">
        <v>12</v>
      </c>
      <c r="J10" s="8" t="s">
        <v>24</v>
      </c>
      <c r="K10" s="8" t="s">
        <v>25</v>
      </c>
      <c r="M10" s="8" t="s">
        <v>26</v>
      </c>
      <c r="O10" s="8" t="s">
        <v>27</v>
      </c>
    </row>
    <row r="11" spans="1:15" s="9" customFormat="1" ht="22.5" customHeight="1">
      <c r="A11" s="20">
        <f>O11</f>
        <v>142.78</v>
      </c>
      <c r="B11" s="21" t="s">
        <v>28</v>
      </c>
      <c r="C11" s="185" t="s">
        <v>29</v>
      </c>
      <c r="D11" s="185"/>
      <c r="E11" s="185"/>
      <c r="F11" s="185"/>
      <c r="G11" s="38">
        <f>N5</f>
        <v>270</v>
      </c>
      <c r="H11" s="40">
        <f>G11*A11</f>
        <v>38550.6</v>
      </c>
      <c r="J11" s="9">
        <v>129.80000000000001</v>
      </c>
      <c r="K11" s="45">
        <v>0.1</v>
      </c>
      <c r="M11" s="9">
        <f>J11*K11</f>
        <v>12.980000000000002</v>
      </c>
      <c r="O11" s="9">
        <f>J11+M11</f>
        <v>142.78</v>
      </c>
    </row>
    <row r="12" spans="1:15" s="9" customFormat="1" ht="22.5" customHeight="1">
      <c r="A12" s="20">
        <f>O12</f>
        <v>43.273349999999994</v>
      </c>
      <c r="B12" s="21" t="s">
        <v>28</v>
      </c>
      <c r="C12" s="185" t="s">
        <v>30</v>
      </c>
      <c r="D12" s="185"/>
      <c r="E12" s="185"/>
      <c r="F12" s="185"/>
      <c r="G12" s="38">
        <f>N5</f>
        <v>270</v>
      </c>
      <c r="H12" s="40">
        <f>A12*G12</f>
        <v>11683.804499999998</v>
      </c>
      <c r="J12" s="9">
        <v>37.628999999999998</v>
      </c>
      <c r="K12" s="45">
        <v>0.15</v>
      </c>
      <c r="M12" s="9">
        <f t="shared" ref="M12:M14" si="0">J12*K12</f>
        <v>5.6443499999999993</v>
      </c>
      <c r="O12" s="9">
        <f t="shared" ref="O12:O14" si="1">J12+M12</f>
        <v>43.273349999999994</v>
      </c>
    </row>
    <row r="13" spans="1:15" s="9" customFormat="1" ht="22.5" customHeight="1">
      <c r="A13" s="20">
        <f>O13</f>
        <v>22.77</v>
      </c>
      <c r="B13" s="21" t="s">
        <v>28</v>
      </c>
      <c r="C13" s="185" t="s">
        <v>31</v>
      </c>
      <c r="D13" s="185"/>
      <c r="E13" s="185"/>
      <c r="F13" s="185"/>
      <c r="G13" s="38">
        <f>N5</f>
        <v>270</v>
      </c>
      <c r="H13" s="40">
        <f>A13*G13</f>
        <v>6147.9</v>
      </c>
      <c r="J13" s="9">
        <v>20.7</v>
      </c>
      <c r="K13" s="45">
        <v>0.1</v>
      </c>
      <c r="M13" s="9">
        <f t="shared" si="0"/>
        <v>2.0699999999999998</v>
      </c>
      <c r="O13" s="9">
        <f t="shared" si="1"/>
        <v>22.77</v>
      </c>
    </row>
    <row r="14" spans="1:15" s="9" customFormat="1" ht="21" customHeight="1">
      <c r="A14" s="21">
        <f>O14</f>
        <v>41.8</v>
      </c>
      <c r="B14" s="21" t="s">
        <v>32</v>
      </c>
      <c r="C14" s="185" t="s">
        <v>33</v>
      </c>
      <c r="D14" s="185"/>
      <c r="E14" s="185"/>
      <c r="F14" s="185"/>
      <c r="G14" s="38">
        <v>25</v>
      </c>
      <c r="H14" s="40">
        <f>A14*G14</f>
        <v>1045</v>
      </c>
      <c r="J14" s="9">
        <v>38</v>
      </c>
      <c r="K14" s="45">
        <f>K11</f>
        <v>0.1</v>
      </c>
      <c r="M14" s="9">
        <f t="shared" si="0"/>
        <v>3.8000000000000003</v>
      </c>
      <c r="O14" s="9">
        <f t="shared" si="1"/>
        <v>41.8</v>
      </c>
    </row>
    <row r="15" spans="1:15" s="9" customFormat="1" ht="45" customHeight="1">
      <c r="A15" s="189" t="s">
        <v>34</v>
      </c>
      <c r="B15" s="190"/>
      <c r="C15" s="190"/>
      <c r="D15" s="190"/>
      <c r="E15" s="190"/>
      <c r="F15" s="190"/>
      <c r="G15" s="39"/>
      <c r="H15" s="39"/>
      <c r="K15" s="45"/>
    </row>
    <row r="16" spans="1:15" s="10" customFormat="1" ht="15.6">
      <c r="A16" s="22">
        <f>SUM(A11:A13)</f>
        <v>208.82335</v>
      </c>
      <c r="B16" s="23" t="s">
        <v>35</v>
      </c>
      <c r="C16" s="183"/>
      <c r="D16" s="183"/>
      <c r="E16" s="183"/>
      <c r="F16" s="183"/>
      <c r="G16" s="23" t="s">
        <v>36</v>
      </c>
      <c r="H16" s="41">
        <f>SUM(H11:H15)</f>
        <v>57427.304499999998</v>
      </c>
      <c r="J16" s="9"/>
      <c r="K16" s="45"/>
      <c r="L16" s="9"/>
      <c r="M16" s="9"/>
      <c r="N16" s="9"/>
      <c r="O16" s="9"/>
    </row>
    <row r="17" spans="1:15" s="10" customFormat="1" ht="15.6">
      <c r="A17" s="23">
        <f>SUM(A14)</f>
        <v>41.8</v>
      </c>
      <c r="B17" s="23" t="s">
        <v>37</v>
      </c>
      <c r="C17" s="195"/>
      <c r="D17" s="195"/>
      <c r="E17" s="195"/>
      <c r="F17" s="195"/>
      <c r="G17" s="196"/>
      <c r="H17" s="195"/>
      <c r="J17" s="9"/>
      <c r="K17" s="45"/>
      <c r="L17" s="9"/>
      <c r="M17" s="81">
        <f>A16</f>
        <v>208.82335</v>
      </c>
      <c r="N17" s="9">
        <f>M17*55%</f>
        <v>114.85284250000001</v>
      </c>
      <c r="O17" s="9"/>
    </row>
    <row r="18" spans="1:15" s="10" customFormat="1" ht="15.6">
      <c r="A18" s="184"/>
      <c r="B18" s="184"/>
      <c r="C18" s="184"/>
      <c r="D18" s="184"/>
      <c r="E18" s="184"/>
      <c r="F18" s="184"/>
      <c r="G18" s="184"/>
      <c r="H18" s="184"/>
      <c r="J18" s="9"/>
      <c r="K18" s="45"/>
      <c r="L18" s="9"/>
      <c r="M18" s="9"/>
      <c r="N18" s="9">
        <f>M17*60%</f>
        <v>125.29401</v>
      </c>
      <c r="O18" s="9"/>
    </row>
    <row r="19" spans="1:15" s="10" customFormat="1" ht="32.450000000000003" customHeight="1">
      <c r="A19" s="82">
        <f>N17*-1</f>
        <v>-114.85284250000001</v>
      </c>
      <c r="B19" s="64" t="s">
        <v>28</v>
      </c>
      <c r="C19" s="186" t="s">
        <v>122</v>
      </c>
      <c r="D19" s="187"/>
      <c r="E19" s="187"/>
      <c r="F19" s="188"/>
      <c r="G19" s="65">
        <f>N5</f>
        <v>270</v>
      </c>
      <c r="H19" s="66">
        <f>G19*A19</f>
        <v>-31010.267475000001</v>
      </c>
      <c r="J19" s="9"/>
      <c r="K19" s="45"/>
      <c r="L19" s="9"/>
      <c r="M19" s="9"/>
      <c r="N19" s="9"/>
      <c r="O19" s="9"/>
    </row>
    <row r="20" spans="1:15" s="10" customFormat="1" ht="15.6">
      <c r="A20" s="191"/>
      <c r="B20" s="192"/>
      <c r="C20" s="192"/>
      <c r="D20" s="192"/>
      <c r="E20" s="192"/>
      <c r="F20" s="192"/>
      <c r="G20" s="192"/>
      <c r="H20" s="193"/>
      <c r="J20" s="9"/>
      <c r="K20" s="45"/>
      <c r="L20" s="9"/>
      <c r="M20" s="9"/>
      <c r="N20" s="9"/>
      <c r="O20" s="9"/>
    </row>
    <row r="21" spans="1:15" s="10" customFormat="1" ht="15.6">
      <c r="A21" s="24">
        <f>A16+A19</f>
        <v>93.970507499999997</v>
      </c>
      <c r="B21" s="25" t="s">
        <v>35</v>
      </c>
      <c r="C21" s="173" t="s">
        <v>40</v>
      </c>
      <c r="D21" s="173"/>
      <c r="E21" s="173"/>
      <c r="F21" s="173"/>
      <c r="G21" s="25"/>
      <c r="H21" s="42">
        <f>H16+H19</f>
        <v>26417.037024999998</v>
      </c>
      <c r="J21" s="9"/>
      <c r="K21" s="40">
        <f>A21*G19</f>
        <v>25372.037024999998</v>
      </c>
      <c r="L21" s="9"/>
      <c r="M21" s="9"/>
      <c r="N21" s="9"/>
      <c r="O21" s="9"/>
    </row>
    <row r="22" spans="1:15" s="10" customFormat="1" ht="15.6">
      <c r="A22" s="191"/>
      <c r="B22" s="192"/>
      <c r="C22" s="192"/>
      <c r="D22" s="192"/>
      <c r="E22" s="192"/>
      <c r="F22" s="192"/>
      <c r="G22" s="192"/>
      <c r="H22" s="193"/>
      <c r="J22" s="9"/>
      <c r="K22" s="45"/>
      <c r="L22" s="9"/>
      <c r="M22" s="9"/>
      <c r="N22" s="9"/>
      <c r="O22" s="9"/>
    </row>
    <row r="23" spans="1:15" s="7" customFormat="1" ht="18">
      <c r="A23" s="178" t="s">
        <v>41</v>
      </c>
      <c r="B23" s="178"/>
      <c r="C23" s="178"/>
      <c r="D23" s="178"/>
      <c r="E23" s="178"/>
      <c r="F23" s="178"/>
      <c r="G23" s="178"/>
      <c r="H23" s="178"/>
      <c r="J23" s="9"/>
      <c r="K23" s="45"/>
      <c r="L23" s="9"/>
      <c r="M23" s="9"/>
      <c r="N23" s="9"/>
      <c r="O23" s="9"/>
    </row>
    <row r="24" spans="1:15" s="8" customFormat="1" ht="14.1">
      <c r="A24" s="17" t="s">
        <v>20</v>
      </c>
      <c r="B24" s="18" t="s">
        <v>21</v>
      </c>
      <c r="C24" s="179" t="s">
        <v>22</v>
      </c>
      <c r="D24" s="179"/>
      <c r="E24" s="179"/>
      <c r="F24" s="179"/>
      <c r="G24" s="19" t="s">
        <v>23</v>
      </c>
      <c r="H24" s="19" t="s">
        <v>12</v>
      </c>
      <c r="J24" s="9"/>
      <c r="K24" s="45"/>
      <c r="L24" s="9"/>
      <c r="M24" s="9"/>
      <c r="N24" s="9"/>
      <c r="O24" s="9"/>
    </row>
    <row r="25" spans="1:15" s="9" customFormat="1" ht="21" customHeight="1">
      <c r="A25" s="20">
        <f>O25</f>
        <v>163.03100000000001</v>
      </c>
      <c r="B25" s="21" t="s">
        <v>28</v>
      </c>
      <c r="C25" s="185" t="s">
        <v>42</v>
      </c>
      <c r="D25" s="185"/>
      <c r="E25" s="185"/>
      <c r="F25" s="185"/>
      <c r="G25" s="38">
        <f>N5</f>
        <v>270</v>
      </c>
      <c r="H25" s="40">
        <f>G25*A25</f>
        <v>44018.37</v>
      </c>
      <c r="J25" s="9">
        <v>148.21</v>
      </c>
      <c r="K25" s="45">
        <f>K11</f>
        <v>0.1</v>
      </c>
      <c r="M25" s="9">
        <f t="shared" ref="M25:M27" si="2">J25*K25</f>
        <v>14.821000000000002</v>
      </c>
      <c r="O25" s="9">
        <f t="shared" ref="O25:O27" si="3">J25+M25</f>
        <v>163.03100000000001</v>
      </c>
    </row>
    <row r="26" spans="1:15" s="9" customFormat="1" ht="21" customHeight="1">
      <c r="A26" s="20">
        <f>O26</f>
        <v>44.62</v>
      </c>
      <c r="B26" s="21" t="s">
        <v>28</v>
      </c>
      <c r="C26" s="185" t="s">
        <v>30</v>
      </c>
      <c r="D26" s="185"/>
      <c r="E26" s="185"/>
      <c r="F26" s="185"/>
      <c r="G26" s="38">
        <f>N5</f>
        <v>270</v>
      </c>
      <c r="H26" s="40">
        <f>G26*A26</f>
        <v>12047.4</v>
      </c>
      <c r="J26" s="9">
        <v>38.799999999999997</v>
      </c>
      <c r="K26" s="45">
        <f>K12</f>
        <v>0.15</v>
      </c>
      <c r="M26" s="9">
        <f t="shared" si="2"/>
        <v>5.8199999999999994</v>
      </c>
      <c r="O26" s="9">
        <f t="shared" si="3"/>
        <v>44.62</v>
      </c>
    </row>
    <row r="27" spans="1:15" s="9" customFormat="1" ht="21" customHeight="1">
      <c r="A27" s="20">
        <f t="shared" ref="A27" si="4">O27</f>
        <v>39.049999999999997</v>
      </c>
      <c r="B27" s="21" t="s">
        <v>28</v>
      </c>
      <c r="C27" s="185" t="s">
        <v>43</v>
      </c>
      <c r="D27" s="185"/>
      <c r="E27" s="185"/>
      <c r="F27" s="185"/>
      <c r="G27" s="38">
        <f>N5</f>
        <v>270</v>
      </c>
      <c r="H27" s="40">
        <f t="shared" ref="H27" si="5">G27*A27</f>
        <v>10543.5</v>
      </c>
      <c r="J27" s="9">
        <v>35.5</v>
      </c>
      <c r="K27" s="45">
        <f>K13</f>
        <v>0.1</v>
      </c>
      <c r="M27" s="9">
        <f t="shared" si="2"/>
        <v>3.5500000000000003</v>
      </c>
      <c r="O27" s="9">
        <f t="shared" si="3"/>
        <v>39.049999999999997</v>
      </c>
    </row>
    <row r="28" spans="1:15" s="9" customFormat="1" ht="45" customHeight="1">
      <c r="A28" s="189" t="s">
        <v>34</v>
      </c>
      <c r="B28" s="190"/>
      <c r="C28" s="190"/>
      <c r="D28" s="190"/>
      <c r="E28" s="190"/>
      <c r="F28" s="190"/>
      <c r="G28" s="39"/>
      <c r="H28" s="39"/>
    </row>
    <row r="29" spans="1:15" s="10" customFormat="1" ht="15.6">
      <c r="A29" s="22">
        <f>SUM(A25:A28)</f>
        <v>246.70100000000002</v>
      </c>
      <c r="B29" s="23" t="s">
        <v>35</v>
      </c>
      <c r="C29" s="183"/>
      <c r="D29" s="183"/>
      <c r="E29" s="183"/>
      <c r="F29" s="183"/>
      <c r="G29" s="23" t="s">
        <v>36</v>
      </c>
      <c r="H29" s="41">
        <f>SUM(H25:H28)</f>
        <v>66609.27</v>
      </c>
    </row>
    <row r="30" spans="1:15" s="7" customFormat="1" ht="12" customHeight="1">
      <c r="A30" s="177"/>
      <c r="B30" s="177"/>
      <c r="C30" s="177"/>
      <c r="D30" s="177"/>
      <c r="E30" s="177"/>
      <c r="F30" s="177"/>
      <c r="G30" s="177"/>
      <c r="H30" s="177"/>
    </row>
    <row r="31" spans="1:15" s="7" customFormat="1" ht="36" customHeight="1">
      <c r="A31" s="82">
        <f>K33*-1</f>
        <v>-124.59059999999999</v>
      </c>
      <c r="B31" s="64" t="s">
        <v>28</v>
      </c>
      <c r="C31" s="186" t="s">
        <v>123</v>
      </c>
      <c r="D31" s="187"/>
      <c r="E31" s="187"/>
      <c r="F31" s="188"/>
      <c r="G31" s="65">
        <f>N5</f>
        <v>270</v>
      </c>
      <c r="H31" s="66">
        <f>G31*A31</f>
        <v>-33639.462</v>
      </c>
      <c r="J31" s="67">
        <f>A25+A26</f>
        <v>207.65100000000001</v>
      </c>
      <c r="K31" s="7">
        <f>J31*60%</f>
        <v>124.59059999999999</v>
      </c>
    </row>
    <row r="32" spans="1:15" s="7" customFormat="1" ht="11.45" customHeight="1">
      <c r="A32" s="174"/>
      <c r="B32" s="175"/>
      <c r="C32" s="175"/>
      <c r="D32" s="175"/>
      <c r="E32" s="175"/>
      <c r="F32" s="175"/>
      <c r="G32" s="175"/>
      <c r="H32" s="176"/>
    </row>
    <row r="33" spans="1:15" s="7" customFormat="1" ht="18">
      <c r="A33" s="178" t="s">
        <v>45</v>
      </c>
      <c r="B33" s="178"/>
      <c r="C33" s="178"/>
      <c r="D33" s="178"/>
      <c r="E33" s="178"/>
      <c r="F33" s="178"/>
      <c r="G33" s="178"/>
      <c r="H33" s="178"/>
      <c r="K33" s="7">
        <f>J31*60%</f>
        <v>124.59059999999999</v>
      </c>
    </row>
    <row r="34" spans="1:15" s="8" customFormat="1" ht="14.1">
      <c r="A34" s="17" t="s">
        <v>20</v>
      </c>
      <c r="B34" s="18" t="s">
        <v>21</v>
      </c>
      <c r="C34" s="179" t="s">
        <v>22</v>
      </c>
      <c r="D34" s="179"/>
      <c r="E34" s="179"/>
      <c r="F34" s="179"/>
      <c r="G34" s="19" t="s">
        <v>23</v>
      </c>
      <c r="H34" s="19" t="s">
        <v>12</v>
      </c>
      <c r="I34" s="7"/>
    </row>
    <row r="35" spans="1:15" s="9" customFormat="1" ht="18.600000000000001" customHeight="1">
      <c r="A35" s="20">
        <f>O35</f>
        <v>12.627000000000001</v>
      </c>
      <c r="B35" s="21" t="s">
        <v>28</v>
      </c>
      <c r="C35" s="180" t="s">
        <v>46</v>
      </c>
      <c r="D35" s="181"/>
      <c r="E35" s="181"/>
      <c r="F35" s="182"/>
      <c r="G35" s="38">
        <f>N5</f>
        <v>270</v>
      </c>
      <c r="H35" s="40">
        <f>G35*A35</f>
        <v>3409.29</v>
      </c>
      <c r="I35" s="7"/>
      <c r="J35" s="9">
        <v>10.98</v>
      </c>
      <c r="K35" s="45">
        <f>K26</f>
        <v>0.15</v>
      </c>
      <c r="M35" s="9">
        <f>J35*K35</f>
        <v>1.647</v>
      </c>
      <c r="O35" s="9">
        <f>J35+M35</f>
        <v>12.627000000000001</v>
      </c>
    </row>
    <row r="36" spans="1:15" s="10" customFormat="1" ht="15.6">
      <c r="A36" s="22">
        <f>SUM(A35:A35)</f>
        <v>12.627000000000001</v>
      </c>
      <c r="B36" s="23" t="s">
        <v>35</v>
      </c>
      <c r="C36" s="183"/>
      <c r="D36" s="183"/>
      <c r="E36" s="183"/>
      <c r="F36" s="183"/>
      <c r="G36" s="23" t="s">
        <v>36</v>
      </c>
      <c r="H36" s="41">
        <f>SUM(H35:H35)</f>
        <v>3409.29</v>
      </c>
      <c r="I36" s="7"/>
    </row>
    <row r="37" spans="1:15" s="10" customFormat="1" ht="15.6">
      <c r="A37" s="184"/>
      <c r="B37" s="184"/>
      <c r="C37" s="184"/>
      <c r="D37" s="184"/>
      <c r="E37" s="184"/>
      <c r="F37" s="184"/>
      <c r="G37" s="184"/>
      <c r="H37" s="184"/>
      <c r="I37" s="7"/>
    </row>
    <row r="38" spans="1:15" s="7" customFormat="1" ht="18">
      <c r="A38" s="178" t="s">
        <v>47</v>
      </c>
      <c r="B38" s="178"/>
      <c r="C38" s="178"/>
      <c r="D38" s="178"/>
      <c r="E38" s="178"/>
      <c r="F38" s="178"/>
      <c r="G38" s="178"/>
      <c r="H38" s="178"/>
    </row>
    <row r="39" spans="1:15" s="8" customFormat="1" ht="14.1">
      <c r="A39" s="17" t="s">
        <v>20</v>
      </c>
      <c r="B39" s="18" t="s">
        <v>21</v>
      </c>
      <c r="C39" s="179" t="s">
        <v>22</v>
      </c>
      <c r="D39" s="179"/>
      <c r="E39" s="179"/>
      <c r="F39" s="179"/>
      <c r="G39" s="19" t="s">
        <v>23</v>
      </c>
      <c r="H39" s="19" t="s">
        <v>12</v>
      </c>
      <c r="I39" s="7"/>
    </row>
    <row r="40" spans="1:15" s="9" customFormat="1" ht="31.5" customHeight="1">
      <c r="A40" s="20">
        <f>O40</f>
        <v>28.5</v>
      </c>
      <c r="B40" s="21" t="s">
        <v>28</v>
      </c>
      <c r="C40" s="185" t="s">
        <v>48</v>
      </c>
      <c r="D40" s="185"/>
      <c r="E40" s="185"/>
      <c r="F40" s="185"/>
      <c r="G40" s="38">
        <v>270</v>
      </c>
      <c r="H40" s="40">
        <f>G40*A40</f>
        <v>7695</v>
      </c>
      <c r="I40" s="7"/>
      <c r="J40" s="9">
        <v>19</v>
      </c>
      <c r="K40" s="45">
        <v>0.5</v>
      </c>
      <c r="M40" s="9">
        <f t="shared" ref="M40" si="6">J40*K40</f>
        <v>9.5</v>
      </c>
      <c r="O40" s="9">
        <f t="shared" ref="O40" si="7">J40+M40</f>
        <v>28.5</v>
      </c>
    </row>
    <row r="41" spans="1:15" s="10" customFormat="1" ht="15.6">
      <c r="A41" s="22">
        <f>SUM(A40:A40)</f>
        <v>28.5</v>
      </c>
      <c r="B41" s="23" t="s">
        <v>35</v>
      </c>
      <c r="C41" s="183"/>
      <c r="D41" s="183"/>
      <c r="E41" s="183"/>
      <c r="F41" s="183"/>
      <c r="G41" s="23" t="s">
        <v>36</v>
      </c>
      <c r="H41" s="41">
        <f>SUM(H40:H40)</f>
        <v>7695</v>
      </c>
      <c r="I41" s="7"/>
    </row>
    <row r="42" spans="1:15" s="7" customFormat="1">
      <c r="A42" s="177"/>
      <c r="B42" s="177"/>
      <c r="C42" s="177"/>
      <c r="D42" s="177"/>
      <c r="E42" s="177"/>
      <c r="F42" s="177"/>
      <c r="G42" s="177"/>
      <c r="H42" s="177"/>
    </row>
    <row r="43" spans="1:15" s="7" customFormat="1" ht="18">
      <c r="A43" s="178" t="s">
        <v>49</v>
      </c>
      <c r="B43" s="178"/>
      <c r="C43" s="178"/>
      <c r="D43" s="178"/>
      <c r="E43" s="178"/>
      <c r="F43" s="178"/>
      <c r="G43" s="178"/>
      <c r="H43" s="178"/>
    </row>
    <row r="44" spans="1:15" s="8" customFormat="1" ht="14.1">
      <c r="A44" s="17" t="s">
        <v>20</v>
      </c>
      <c r="B44" s="18" t="s">
        <v>21</v>
      </c>
      <c r="C44" s="179" t="s">
        <v>22</v>
      </c>
      <c r="D44" s="179"/>
      <c r="E44" s="179"/>
      <c r="F44" s="179"/>
      <c r="G44" s="19" t="s">
        <v>23</v>
      </c>
      <c r="H44" s="19" t="s">
        <v>12</v>
      </c>
      <c r="I44" s="7"/>
    </row>
    <row r="45" spans="1:15" s="9" customFormat="1" ht="19.5" customHeight="1">
      <c r="A45" s="20">
        <f>O45</f>
        <v>11.0745</v>
      </c>
      <c r="B45" s="21" t="s">
        <v>28</v>
      </c>
      <c r="C45" s="180" t="s">
        <v>50</v>
      </c>
      <c r="D45" s="181"/>
      <c r="E45" s="181"/>
      <c r="F45" s="182"/>
      <c r="G45" s="38">
        <f>N5</f>
        <v>270</v>
      </c>
      <c r="H45" s="40">
        <f>G45*A45</f>
        <v>2990.1150000000002</v>
      </c>
      <c r="I45" s="7"/>
      <c r="J45" s="9">
        <v>9.6300000000000008</v>
      </c>
      <c r="K45" s="45">
        <f>K35</f>
        <v>0.15</v>
      </c>
      <c r="M45" s="9">
        <f>J45*K45</f>
        <v>1.4445000000000001</v>
      </c>
      <c r="O45" s="9">
        <f>J45+M45</f>
        <v>11.0745</v>
      </c>
    </row>
    <row r="46" spans="1:15" s="10" customFormat="1" ht="15.6">
      <c r="A46" s="22">
        <f>SUM(A45:A45)</f>
        <v>11.0745</v>
      </c>
      <c r="B46" s="23" t="s">
        <v>35</v>
      </c>
      <c r="C46" s="183"/>
      <c r="D46" s="183"/>
      <c r="E46" s="183"/>
      <c r="F46" s="183"/>
      <c r="G46" s="23" t="s">
        <v>36</v>
      </c>
      <c r="H46" s="41">
        <f>SUM(H45:H45)</f>
        <v>2990.1150000000002</v>
      </c>
      <c r="I46" s="7"/>
    </row>
    <row r="47" spans="1:15" s="7" customFormat="1">
      <c r="A47" s="44"/>
      <c r="B47" s="44"/>
      <c r="C47" s="174"/>
      <c r="D47" s="175"/>
      <c r="E47" s="175"/>
      <c r="F47" s="176"/>
      <c r="G47" s="44"/>
      <c r="H47" s="44"/>
    </row>
    <row r="48" spans="1:15" s="7" customFormat="1" ht="18" customHeight="1">
      <c r="A48" s="24">
        <f>A29+A31+A36+A41+A46</f>
        <v>174.31190000000004</v>
      </c>
      <c r="B48" s="25" t="s">
        <v>35</v>
      </c>
      <c r="C48" s="173" t="s">
        <v>51</v>
      </c>
      <c r="D48" s="173"/>
      <c r="E48" s="173"/>
      <c r="F48" s="173"/>
      <c r="G48" s="25"/>
      <c r="H48" s="42">
        <f>H29+H31+H36+H41+H46</f>
        <v>47064.213000000003</v>
      </c>
    </row>
    <row r="49" spans="1:12" s="7" customFormat="1">
      <c r="A49" s="174"/>
      <c r="B49" s="175"/>
      <c r="C49" s="175"/>
      <c r="D49" s="175"/>
      <c r="E49" s="175"/>
      <c r="F49" s="175"/>
      <c r="G49" s="175"/>
      <c r="H49" s="176"/>
    </row>
    <row r="50" spans="1:12" s="7" customFormat="1" ht="22.15" customHeight="1">
      <c r="A50" s="24">
        <f>A48+A21</f>
        <v>268.28240750000003</v>
      </c>
      <c r="B50" s="25" t="s">
        <v>35</v>
      </c>
      <c r="C50" s="173" t="s">
        <v>52</v>
      </c>
      <c r="D50" s="173"/>
      <c r="E50" s="173"/>
      <c r="F50" s="173"/>
      <c r="G50" s="25"/>
      <c r="H50" s="42">
        <f>H48+H21</f>
        <v>73481.250025000001</v>
      </c>
    </row>
    <row r="51" spans="1:12" s="7" customFormat="1">
      <c r="A51" s="177"/>
      <c r="B51" s="177"/>
      <c r="C51" s="177"/>
      <c r="D51" s="177"/>
      <c r="E51" s="177"/>
      <c r="F51" s="177"/>
      <c r="G51" s="177"/>
      <c r="H51" s="177"/>
    </row>
    <row r="52" spans="1:12" s="7" customFormat="1" ht="18">
      <c r="A52" s="178" t="s">
        <v>53</v>
      </c>
      <c r="B52" s="178"/>
      <c r="C52" s="178"/>
      <c r="D52" s="178"/>
      <c r="E52" s="178"/>
      <c r="F52" s="178"/>
      <c r="G52" s="178"/>
      <c r="H52" s="178"/>
      <c r="J52" s="7">
        <v>20</v>
      </c>
    </row>
    <row r="53" spans="1:12" s="7" customFormat="1" ht="14.1">
      <c r="A53" s="17" t="s">
        <v>20</v>
      </c>
      <c r="B53" s="18" t="s">
        <v>21</v>
      </c>
      <c r="C53" s="179" t="s">
        <v>22</v>
      </c>
      <c r="D53" s="179"/>
      <c r="E53" s="179"/>
      <c r="F53" s="179"/>
      <c r="G53" s="19" t="s">
        <v>23</v>
      </c>
      <c r="H53" s="19" t="s">
        <v>12</v>
      </c>
    </row>
    <row r="54" spans="1:12" s="7" customFormat="1" ht="60.6" customHeight="1">
      <c r="A54" s="26">
        <v>70</v>
      </c>
      <c r="B54" s="26" t="s">
        <v>32</v>
      </c>
      <c r="C54" s="167" t="s">
        <v>54</v>
      </c>
      <c r="D54" s="167"/>
      <c r="E54" s="167"/>
      <c r="F54" s="167"/>
      <c r="G54" s="27">
        <v>360</v>
      </c>
      <c r="H54" s="34">
        <f>A54*G54</f>
        <v>25200</v>
      </c>
    </row>
    <row r="55" spans="1:12" s="7" customFormat="1" ht="66" customHeight="1">
      <c r="A55" s="59">
        <v>35</v>
      </c>
      <c r="B55" s="59" t="s">
        <v>32</v>
      </c>
      <c r="C55" s="168" t="s">
        <v>55</v>
      </c>
      <c r="D55" s="168"/>
      <c r="E55" s="168"/>
      <c r="F55" s="168"/>
      <c r="G55" s="27">
        <v>180</v>
      </c>
      <c r="H55" s="60">
        <f>A55*G55</f>
        <v>6300</v>
      </c>
    </row>
    <row r="56" spans="1:12" s="7" customFormat="1" ht="24" customHeight="1">
      <c r="A56" s="26">
        <v>1</v>
      </c>
      <c r="B56" s="26" t="s">
        <v>56</v>
      </c>
      <c r="C56" s="169" t="s">
        <v>57</v>
      </c>
      <c r="D56" s="169"/>
      <c r="E56" s="169"/>
      <c r="F56" s="169"/>
      <c r="G56" s="27">
        <v>2500</v>
      </c>
      <c r="H56" s="34">
        <f>A56*G56</f>
        <v>2500</v>
      </c>
    </row>
    <row r="57" spans="1:12" s="7" customFormat="1" ht="24" customHeight="1">
      <c r="A57" s="26">
        <v>1</v>
      </c>
      <c r="B57" s="26" t="s">
        <v>56</v>
      </c>
      <c r="C57" s="169" t="s">
        <v>58</v>
      </c>
      <c r="D57" s="169"/>
      <c r="E57" s="169"/>
      <c r="F57" s="169"/>
      <c r="G57" s="27">
        <v>3500</v>
      </c>
      <c r="H57" s="34">
        <f>A57*G57</f>
        <v>3500</v>
      </c>
    </row>
    <row r="58" spans="1:12" s="7" customFormat="1" ht="31.5" customHeight="1">
      <c r="A58" s="26">
        <v>1</v>
      </c>
      <c r="B58" s="26" t="s">
        <v>56</v>
      </c>
      <c r="C58" s="170" t="s">
        <v>59</v>
      </c>
      <c r="D58" s="171"/>
      <c r="E58" s="171"/>
      <c r="F58" s="172"/>
      <c r="G58" s="27">
        <f>L58</f>
        <v>1878</v>
      </c>
      <c r="H58" s="34">
        <f t="shared" ref="H58:H59" si="8">A58*G58</f>
        <v>1878</v>
      </c>
      <c r="J58" s="7">
        <v>20</v>
      </c>
      <c r="K58" s="7">
        <v>93.9</v>
      </c>
      <c r="L58" s="7">
        <f>J58*K58</f>
        <v>1878</v>
      </c>
    </row>
    <row r="59" spans="1:12" s="7" customFormat="1" ht="30" customHeight="1">
      <c r="A59" s="26">
        <v>1</v>
      </c>
      <c r="B59" s="26" t="s">
        <v>56</v>
      </c>
      <c r="C59" s="170" t="s">
        <v>60</v>
      </c>
      <c r="D59" s="171"/>
      <c r="E59" s="171"/>
      <c r="F59" s="172"/>
      <c r="G59" s="27">
        <f>L59</f>
        <v>1870</v>
      </c>
      <c r="H59" s="34">
        <f t="shared" si="8"/>
        <v>1870</v>
      </c>
      <c r="J59" s="7">
        <v>20</v>
      </c>
      <c r="K59" s="7">
        <v>93.5</v>
      </c>
      <c r="L59" s="7">
        <f>J59*K59</f>
        <v>1870</v>
      </c>
    </row>
    <row r="60" spans="1:12" s="7" customFormat="1" ht="15.6">
      <c r="A60" s="25"/>
      <c r="B60" s="28" t="s">
        <v>27</v>
      </c>
      <c r="C60" s="162"/>
      <c r="D60" s="162"/>
      <c r="E60" s="162"/>
      <c r="F60" s="162"/>
      <c r="G60" s="29" t="s">
        <v>61</v>
      </c>
      <c r="H60" s="35">
        <f>SUM(H54:H59)</f>
        <v>41248</v>
      </c>
    </row>
    <row r="61" spans="1:12" s="7" customFormat="1" ht="15.6">
      <c r="A61" s="163"/>
      <c r="B61" s="164"/>
      <c r="C61" s="164"/>
      <c r="D61" s="164"/>
      <c r="E61" s="164"/>
      <c r="F61" s="164"/>
      <c r="G61" s="164"/>
      <c r="H61" s="165"/>
    </row>
    <row r="62" spans="1:12" s="68" customFormat="1" ht="21.6" customHeight="1">
      <c r="A62" s="143" t="s">
        <v>62</v>
      </c>
      <c r="B62" s="143"/>
      <c r="C62" s="143"/>
      <c r="D62" s="143"/>
      <c r="E62" s="143"/>
      <c r="F62" s="143"/>
      <c r="G62" s="143"/>
      <c r="H62" s="143"/>
    </row>
    <row r="63" spans="1:12" s="68" customFormat="1" ht="14.1">
      <c r="A63" s="69" t="s">
        <v>20</v>
      </c>
      <c r="B63" s="70" t="s">
        <v>21</v>
      </c>
      <c r="C63" s="166" t="s">
        <v>22</v>
      </c>
      <c r="D63" s="166"/>
      <c r="E63" s="166"/>
      <c r="F63" s="166"/>
      <c r="G63" s="71" t="s">
        <v>23</v>
      </c>
      <c r="H63" s="71" t="s">
        <v>12</v>
      </c>
      <c r="J63" s="68">
        <v>20</v>
      </c>
    </row>
    <row r="64" spans="1:12" s="68" customFormat="1" ht="21" customHeight="1">
      <c r="A64" s="72">
        <v>3</v>
      </c>
      <c r="B64" s="72" t="s">
        <v>56</v>
      </c>
      <c r="C64" s="145" t="s">
        <v>63</v>
      </c>
      <c r="D64" s="146"/>
      <c r="E64" s="146"/>
      <c r="F64" s="147"/>
      <c r="G64" s="73">
        <f>2650*1.15</f>
        <v>3047.4999999999995</v>
      </c>
      <c r="H64" s="74">
        <f>A64*G64</f>
        <v>9142.4999999999982</v>
      </c>
      <c r="J64" s="75">
        <f>G64*J63</f>
        <v>60949.999999999993</v>
      </c>
      <c r="K64" s="68">
        <v>200000</v>
      </c>
    </row>
    <row r="65" spans="1:11" s="68" customFormat="1" ht="21" customHeight="1">
      <c r="A65" s="72">
        <v>2</v>
      </c>
      <c r="B65" s="72" t="s">
        <v>56</v>
      </c>
      <c r="C65" s="145" t="s">
        <v>64</v>
      </c>
      <c r="D65" s="146"/>
      <c r="E65" s="146"/>
      <c r="F65" s="147"/>
      <c r="G65" s="80">
        <v>6000</v>
      </c>
      <c r="H65" s="74">
        <f t="shared" ref="H65:H66" si="9">A65*G65</f>
        <v>12000</v>
      </c>
      <c r="J65" s="75"/>
      <c r="K65" s="68">
        <f>K64/J67</f>
        <v>10000</v>
      </c>
    </row>
    <row r="66" spans="1:11" s="68" customFormat="1" ht="31.5" customHeight="1">
      <c r="A66" s="72">
        <v>1</v>
      </c>
      <c r="B66" s="54" t="s">
        <v>56</v>
      </c>
      <c r="C66" s="145" t="s">
        <v>65</v>
      </c>
      <c r="D66" s="146"/>
      <c r="E66" s="146"/>
      <c r="F66" s="147"/>
      <c r="G66" s="73">
        <v>2250</v>
      </c>
      <c r="H66" s="74">
        <f t="shared" si="9"/>
        <v>2250</v>
      </c>
      <c r="J66" s="75">
        <v>120000</v>
      </c>
    </row>
    <row r="67" spans="1:11" s="68" customFormat="1" ht="18">
      <c r="A67" s="76"/>
      <c r="B67" s="76" t="s">
        <v>27</v>
      </c>
      <c r="C67" s="148"/>
      <c r="D67" s="148"/>
      <c r="E67" s="148"/>
      <c r="F67" s="148"/>
      <c r="G67" s="77" t="s">
        <v>61</v>
      </c>
      <c r="H67" s="78">
        <f>SUM(H64:H66)</f>
        <v>23392.5</v>
      </c>
      <c r="J67" s="68">
        <v>20</v>
      </c>
    </row>
    <row r="68" spans="1:11" s="68" customFormat="1">
      <c r="A68" s="149"/>
      <c r="B68" s="150"/>
      <c r="C68" s="150"/>
      <c r="D68" s="150"/>
      <c r="E68" s="150"/>
      <c r="F68" s="150"/>
      <c r="G68" s="150"/>
      <c r="H68" s="151"/>
    </row>
    <row r="69" spans="1:11" s="7" customFormat="1" ht="15.6">
      <c r="A69" s="152" t="s">
        <v>66</v>
      </c>
      <c r="B69" s="152"/>
      <c r="C69" s="152"/>
      <c r="D69" s="152"/>
      <c r="E69" s="152"/>
      <c r="F69" s="152"/>
      <c r="G69" s="152"/>
      <c r="H69" s="152"/>
      <c r="J69" s="79">
        <f>J66/J67</f>
        <v>6000</v>
      </c>
    </row>
    <row r="70" spans="1:11" s="7" customFormat="1" ht="305.10000000000002" customHeight="1">
      <c r="A70" s="153"/>
      <c r="B70" s="154"/>
      <c r="C70" s="154"/>
      <c r="D70" s="154"/>
      <c r="E70" s="154"/>
      <c r="F70" s="154"/>
      <c r="G70" s="154"/>
      <c r="H70" s="155"/>
    </row>
    <row r="71" spans="1:11" s="7" customFormat="1" ht="215.1" customHeight="1">
      <c r="A71" s="156"/>
      <c r="B71" s="157"/>
      <c r="C71" s="157"/>
      <c r="D71" s="157"/>
      <c r="E71" s="157"/>
      <c r="F71" s="157"/>
      <c r="G71" s="157"/>
      <c r="H71" s="158"/>
    </row>
    <row r="72" spans="1:11" ht="28.15" customHeight="1">
      <c r="A72" s="128" t="s">
        <v>67</v>
      </c>
      <c r="B72" s="159"/>
      <c r="C72" s="159"/>
      <c r="D72" s="159"/>
      <c r="E72" s="159"/>
      <c r="F72" s="129"/>
      <c r="G72" s="30" t="s">
        <v>61</v>
      </c>
      <c r="H72" s="2">
        <f>H67+H60+H50</f>
        <v>138121.75002500002</v>
      </c>
      <c r="J72" s="46"/>
    </row>
    <row r="73" spans="1:11" ht="28.15" customHeight="1">
      <c r="A73" s="130"/>
      <c r="B73" s="160"/>
      <c r="C73" s="160"/>
      <c r="D73" s="160"/>
      <c r="E73" s="160"/>
      <c r="F73" s="131"/>
      <c r="G73" s="30" t="s">
        <v>108</v>
      </c>
      <c r="H73" s="2">
        <f>H72*5%</f>
        <v>6906.087501250001</v>
      </c>
      <c r="I73" s="36">
        <f>H73*17</f>
        <v>117403.48752125002</v>
      </c>
      <c r="J73" s="46"/>
    </row>
    <row r="74" spans="1:11" ht="28.15" hidden="1" customHeight="1">
      <c r="A74" s="132"/>
      <c r="B74" s="161"/>
      <c r="C74" s="161"/>
      <c r="D74" s="161"/>
      <c r="E74" s="161"/>
      <c r="F74" s="133"/>
      <c r="G74" s="52" t="s">
        <v>69</v>
      </c>
      <c r="H74" s="53">
        <v>0</v>
      </c>
      <c r="J74" s="46"/>
    </row>
    <row r="75" spans="1:11" ht="23.45" customHeight="1">
      <c r="A75" s="48"/>
      <c r="B75" s="49"/>
      <c r="C75" s="49"/>
      <c r="D75" s="49"/>
      <c r="E75" s="49"/>
      <c r="F75" s="50"/>
      <c r="G75" s="5" t="s">
        <v>70</v>
      </c>
      <c r="H75" s="6">
        <f>H72-H73</f>
        <v>131215.66252375001</v>
      </c>
      <c r="J75" s="46"/>
    </row>
    <row r="76" spans="1:11" ht="21.95" customHeight="1">
      <c r="A76" s="143" t="s">
        <v>71</v>
      </c>
      <c r="B76" s="143"/>
      <c r="C76" s="204" t="s">
        <v>124</v>
      </c>
      <c r="D76" s="204"/>
      <c r="E76" s="204"/>
      <c r="F76" s="204"/>
      <c r="G76" s="3" t="s">
        <v>73</v>
      </c>
      <c r="H76" s="4">
        <v>6000</v>
      </c>
      <c r="J76" s="47"/>
    </row>
    <row r="77" spans="1:11" ht="22.5" customHeight="1">
      <c r="A77" s="143"/>
      <c r="B77" s="143"/>
      <c r="C77" s="204"/>
      <c r="D77" s="204"/>
      <c r="E77" s="204"/>
      <c r="F77" s="204"/>
      <c r="G77" s="1" t="s">
        <v>74</v>
      </c>
      <c r="H77" s="2">
        <f>H75+H76</f>
        <v>137215.66252375001</v>
      </c>
      <c r="J77" s="46"/>
    </row>
    <row r="78" spans="1:11" ht="18" customHeight="1">
      <c r="A78" s="143"/>
      <c r="B78" s="143"/>
      <c r="C78" s="204"/>
      <c r="D78" s="204"/>
      <c r="E78" s="204"/>
      <c r="F78" s="204"/>
      <c r="G78" s="3" t="s">
        <v>75</v>
      </c>
      <c r="H78" s="4">
        <f>H77*0.16</f>
        <v>21954.506003800001</v>
      </c>
      <c r="J78" s="47"/>
    </row>
    <row r="79" spans="1:11" ht="18" customHeight="1">
      <c r="A79" s="143"/>
      <c r="B79" s="143"/>
      <c r="C79" s="204"/>
      <c r="D79" s="204"/>
      <c r="E79" s="204"/>
      <c r="F79" s="204"/>
      <c r="G79" s="5" t="s">
        <v>76</v>
      </c>
      <c r="H79" s="6">
        <f>H77+H78</f>
        <v>159170.16852755001</v>
      </c>
      <c r="I79" s="36"/>
      <c r="J79" s="51">
        <v>188554.62</v>
      </c>
    </row>
    <row r="80" spans="1:11">
      <c r="A80" s="109"/>
      <c r="B80" s="109"/>
      <c r="C80" s="109"/>
      <c r="D80" s="109"/>
      <c r="E80" s="109"/>
      <c r="F80" s="109"/>
      <c r="G80" s="109"/>
      <c r="H80" s="109"/>
    </row>
    <row r="81" spans="1:12" ht="31.15" customHeight="1">
      <c r="A81" s="143" t="s">
        <v>78</v>
      </c>
      <c r="B81" s="143"/>
      <c r="C81" s="143"/>
      <c r="D81" s="143"/>
      <c r="E81" s="143"/>
      <c r="F81" s="143"/>
      <c r="G81" s="143"/>
      <c r="H81" s="143"/>
      <c r="J81" s="36">
        <f>J79-H79</f>
        <v>29384.45147244999</v>
      </c>
      <c r="L81" s="36">
        <f>J81*20</f>
        <v>587689.02944899979</v>
      </c>
    </row>
    <row r="82" spans="1:12" ht="12" customHeight="1">
      <c r="A82" s="144"/>
      <c r="B82" s="144"/>
      <c r="C82" s="144"/>
      <c r="D82" s="144"/>
      <c r="E82" s="144"/>
      <c r="F82" s="144"/>
      <c r="G82" s="144"/>
      <c r="H82" s="144"/>
    </row>
    <row r="83" spans="1:12" ht="27.75" customHeight="1">
      <c r="A83" s="119" t="s">
        <v>79</v>
      </c>
      <c r="B83" s="119"/>
      <c r="C83" s="117" t="s">
        <v>80</v>
      </c>
      <c r="D83" s="117"/>
      <c r="E83" s="117"/>
      <c r="F83" s="117"/>
      <c r="G83" s="111" t="s">
        <v>81</v>
      </c>
      <c r="H83" s="111"/>
    </row>
    <row r="84" spans="1:12" ht="19.899999999999999" customHeight="1">
      <c r="A84" s="123" t="s">
        <v>82</v>
      </c>
      <c r="B84" s="123"/>
      <c r="C84" s="117" t="s">
        <v>83</v>
      </c>
      <c r="D84" s="117"/>
      <c r="E84" s="117"/>
      <c r="F84" s="117"/>
      <c r="G84" s="121"/>
      <c r="H84" s="121"/>
      <c r="J84" s="36">
        <f>'CTZ 232-3 CENITH-SERENA SSC(26)'!H79-'CTZ 232-5 athali-SERENA SSC(26)'!H79</f>
        <v>8525.0058814499935</v>
      </c>
    </row>
    <row r="85" spans="1:12" ht="20.45" customHeight="1">
      <c r="A85" s="125" t="s">
        <v>84</v>
      </c>
      <c r="B85" s="125"/>
      <c r="C85" s="31" t="s">
        <v>85</v>
      </c>
      <c r="D85" s="126">
        <f>H79*0.6</f>
        <v>95502.101116530001</v>
      </c>
      <c r="E85" s="126"/>
      <c r="F85" s="126"/>
      <c r="G85" s="124"/>
      <c r="H85" s="124"/>
    </row>
    <row r="86" spans="1:12" ht="36" customHeight="1">
      <c r="A86" s="125"/>
      <c r="B86" s="125"/>
      <c r="C86" s="31" t="s">
        <v>86</v>
      </c>
      <c r="D86" s="127">
        <f>H79*0.4</f>
        <v>63668.067411020005</v>
      </c>
      <c r="E86" s="127"/>
      <c r="F86" s="127"/>
      <c r="G86" s="124"/>
      <c r="H86" s="124"/>
    </row>
    <row r="87" spans="1:12" ht="17.100000000000001" customHeight="1">
      <c r="A87" s="125"/>
      <c r="B87" s="125"/>
      <c r="C87" s="31" t="s">
        <v>87</v>
      </c>
      <c r="D87" s="127">
        <f>H79</f>
        <v>159170.16852755001</v>
      </c>
      <c r="E87" s="127"/>
      <c r="F87" s="127"/>
      <c r="G87" s="124"/>
      <c r="H87" s="124"/>
      <c r="J87" s="43"/>
    </row>
    <row r="88" spans="1:12" ht="33.6" customHeight="1">
      <c r="A88" s="116" t="s">
        <v>88</v>
      </c>
      <c r="B88" s="116"/>
      <c r="C88" s="32" t="s">
        <v>89</v>
      </c>
      <c r="D88" s="117" t="s">
        <v>90</v>
      </c>
      <c r="E88" s="117"/>
      <c r="F88" s="117"/>
      <c r="G88" s="118" t="s">
        <v>91</v>
      </c>
      <c r="H88" s="118"/>
    </row>
    <row r="89" spans="1:12" ht="19.149999999999999" customHeight="1">
      <c r="A89" s="119" t="s">
        <v>92</v>
      </c>
      <c r="B89" s="119"/>
      <c r="C89" s="120" t="s">
        <v>93</v>
      </c>
      <c r="D89" s="120"/>
      <c r="E89" s="120"/>
      <c r="F89" s="120"/>
      <c r="G89" s="121"/>
      <c r="H89" s="122"/>
    </row>
    <row r="90" spans="1:12" ht="10.15" customHeight="1">
      <c r="A90" s="109"/>
      <c r="B90" s="109"/>
      <c r="C90" s="109"/>
      <c r="D90" s="109"/>
      <c r="E90" s="109"/>
      <c r="F90" s="109"/>
      <c r="G90" s="110"/>
      <c r="H90" s="110"/>
    </row>
    <row r="91" spans="1:12" ht="54" customHeight="1">
      <c r="A91" s="111" t="s">
        <v>94</v>
      </c>
      <c r="B91" s="111"/>
      <c r="C91" s="112" t="s">
        <v>125</v>
      </c>
      <c r="D91" s="112"/>
      <c r="E91" s="112"/>
      <c r="F91" s="112"/>
      <c r="G91" s="112"/>
      <c r="H91" s="37"/>
    </row>
    <row r="92" spans="1:12" ht="54" hidden="1" customHeight="1">
      <c r="A92" s="111"/>
      <c r="B92" s="111"/>
      <c r="C92" s="112"/>
      <c r="D92" s="112"/>
      <c r="E92" s="112"/>
      <c r="F92" s="112"/>
      <c r="G92" s="112"/>
      <c r="H92" s="37"/>
    </row>
    <row r="93" spans="1:12" ht="30" customHeight="1">
      <c r="A93" s="111"/>
      <c r="B93" s="111"/>
      <c r="C93" s="112" t="s">
        <v>96</v>
      </c>
      <c r="D93" s="112"/>
      <c r="E93" s="112"/>
      <c r="F93" s="112"/>
      <c r="G93" s="112"/>
      <c r="H93" s="37"/>
    </row>
    <row r="94" spans="1:12" ht="67.150000000000006" customHeight="1">
      <c r="A94" s="111"/>
      <c r="B94" s="111"/>
      <c r="C94" s="112" t="s">
        <v>97</v>
      </c>
      <c r="D94" s="112"/>
      <c r="E94" s="112"/>
      <c r="F94" s="112"/>
      <c r="G94" s="112"/>
      <c r="H94" s="37"/>
    </row>
    <row r="95" spans="1:12" ht="21" customHeight="1">
      <c r="A95" s="111"/>
      <c r="B95" s="111"/>
      <c r="C95" s="112" t="s">
        <v>98</v>
      </c>
      <c r="D95" s="112"/>
      <c r="E95" s="112"/>
      <c r="F95" s="112"/>
      <c r="G95" s="112"/>
      <c r="H95" s="37"/>
    </row>
    <row r="96" spans="1:12" ht="18.600000000000001" customHeight="1">
      <c r="A96" s="111"/>
      <c r="B96" s="111"/>
      <c r="C96" s="113" t="s">
        <v>99</v>
      </c>
      <c r="D96" s="114"/>
      <c r="E96" s="114"/>
      <c r="F96" s="114"/>
      <c r="G96" s="115"/>
      <c r="H96" s="37"/>
    </row>
    <row r="97" spans="1:8" ht="24.95" customHeight="1">
      <c r="A97" s="111"/>
      <c r="B97" s="111"/>
      <c r="C97" s="112" t="s">
        <v>100</v>
      </c>
      <c r="D97" s="112"/>
      <c r="E97" s="112"/>
      <c r="F97" s="112"/>
      <c r="G97" s="112"/>
      <c r="H97" s="37"/>
    </row>
    <row r="98" spans="1:8" ht="81.599999999999994" customHeight="1">
      <c r="A98" s="111"/>
      <c r="B98" s="111"/>
      <c r="C98" s="112" t="s">
        <v>101</v>
      </c>
      <c r="D98" s="112"/>
      <c r="E98" s="112"/>
      <c r="F98" s="112"/>
      <c r="G98" s="112"/>
      <c r="H98" s="37"/>
    </row>
    <row r="99" spans="1:8" ht="115.9" customHeight="1">
      <c r="A99" s="111"/>
      <c r="B99" s="111"/>
      <c r="C99" s="101" t="s">
        <v>102</v>
      </c>
      <c r="D99" s="101"/>
      <c r="E99" s="101"/>
      <c r="F99" s="101"/>
      <c r="G99" s="101"/>
      <c r="H99" s="37"/>
    </row>
    <row r="100" spans="1:8" ht="24" customHeight="1">
      <c r="A100" s="111"/>
      <c r="B100" s="111"/>
      <c r="C100" s="101" t="s">
        <v>103</v>
      </c>
      <c r="D100" s="101"/>
      <c r="E100" s="101"/>
      <c r="F100" s="101"/>
      <c r="G100" s="101"/>
      <c r="H100" s="37"/>
    </row>
    <row r="101" spans="1:8" ht="7.9" customHeight="1">
      <c r="A101" s="102"/>
      <c r="B101" s="102"/>
      <c r="C101" s="102"/>
      <c r="D101" s="102"/>
      <c r="E101" s="102"/>
      <c r="F101" s="102"/>
      <c r="G101" s="102"/>
      <c r="H101" s="102"/>
    </row>
    <row r="102" spans="1:8" ht="30" customHeight="1">
      <c r="A102" s="102"/>
      <c r="B102" s="102"/>
      <c r="C102" s="102"/>
      <c r="D102" s="102"/>
      <c r="E102" s="102"/>
      <c r="F102" s="102"/>
      <c r="G102" s="102"/>
      <c r="H102" s="102"/>
    </row>
    <row r="103" spans="1:8" ht="30" customHeight="1">
      <c r="A103" s="102"/>
      <c r="B103" s="102"/>
      <c r="C103" s="102"/>
      <c r="D103" s="102"/>
      <c r="E103" s="102"/>
      <c r="F103" s="102"/>
      <c r="G103" s="102"/>
      <c r="H103" s="102"/>
    </row>
    <row r="104" spans="1:8" ht="24" customHeight="1">
      <c r="A104" s="102"/>
      <c r="B104" s="102"/>
      <c r="C104" s="102"/>
      <c r="D104" s="102"/>
      <c r="E104" s="102"/>
      <c r="F104" s="102"/>
      <c r="G104" s="102"/>
      <c r="H104" s="102"/>
    </row>
    <row r="105" spans="1:8" ht="4.5" customHeight="1">
      <c r="A105" s="102"/>
      <c r="B105" s="102"/>
      <c r="C105" s="102"/>
      <c r="D105" s="102"/>
      <c r="E105" s="102"/>
      <c r="F105" s="102"/>
      <c r="G105" s="102"/>
      <c r="H105" s="102"/>
    </row>
    <row r="106" spans="1:8" ht="18">
      <c r="A106" s="103" t="s">
        <v>104</v>
      </c>
      <c r="B106" s="104"/>
      <c r="C106" s="104"/>
      <c r="D106" s="104"/>
      <c r="E106" s="104"/>
      <c r="F106" s="104"/>
      <c r="G106" s="104"/>
      <c r="H106" s="105"/>
    </row>
    <row r="107" spans="1:8" ht="12.95">
      <c r="A107" s="106" t="s">
        <v>105</v>
      </c>
      <c r="B107" s="107"/>
      <c r="C107" s="107"/>
      <c r="D107" s="107"/>
      <c r="E107" s="107"/>
      <c r="F107" s="107"/>
      <c r="G107" s="107"/>
      <c r="H107" s="108"/>
    </row>
  </sheetData>
  <mergeCells count="115">
    <mergeCell ref="A49:H49"/>
    <mergeCell ref="C99:G99"/>
    <mergeCell ref="C100:G100"/>
    <mergeCell ref="A101:H101"/>
    <mergeCell ref="A102:H105"/>
    <mergeCell ref="A106:H106"/>
    <mergeCell ref="A107:H107"/>
    <mergeCell ref="A90:H90"/>
    <mergeCell ref="A91:B100"/>
    <mergeCell ref="C91:G91"/>
    <mergeCell ref="C92:G92"/>
    <mergeCell ref="C93:G93"/>
    <mergeCell ref="C94:G94"/>
    <mergeCell ref="C95:G95"/>
    <mergeCell ref="C96:G96"/>
    <mergeCell ref="C97:G97"/>
    <mergeCell ref="C98:G98"/>
    <mergeCell ref="A88:B88"/>
    <mergeCell ref="D88:F88"/>
    <mergeCell ref="G88:H88"/>
    <mergeCell ref="A89:B89"/>
    <mergeCell ref="C89:F89"/>
    <mergeCell ref="G89:H89"/>
    <mergeCell ref="A84:B84"/>
    <mergeCell ref="C84:F84"/>
    <mergeCell ref="G84:H87"/>
    <mergeCell ref="A85:B87"/>
    <mergeCell ref="D85:F85"/>
    <mergeCell ref="D86:F86"/>
    <mergeCell ref="D87:F87"/>
    <mergeCell ref="A80:H80"/>
    <mergeCell ref="A81:H81"/>
    <mergeCell ref="A82:H82"/>
    <mergeCell ref="A83:B83"/>
    <mergeCell ref="C83:F83"/>
    <mergeCell ref="G83:H83"/>
    <mergeCell ref="A68:H68"/>
    <mergeCell ref="A69:H69"/>
    <mergeCell ref="A70:H71"/>
    <mergeCell ref="A72:F74"/>
    <mergeCell ref="A76:B79"/>
    <mergeCell ref="C76:F79"/>
    <mergeCell ref="A62:H62"/>
    <mergeCell ref="C63:F63"/>
    <mergeCell ref="C64:F64"/>
    <mergeCell ref="C65:F65"/>
    <mergeCell ref="C66:F66"/>
    <mergeCell ref="C67:F67"/>
    <mergeCell ref="C56:F56"/>
    <mergeCell ref="C57:F57"/>
    <mergeCell ref="C58:F58"/>
    <mergeCell ref="C59:F59"/>
    <mergeCell ref="C60:F60"/>
    <mergeCell ref="A61:H61"/>
    <mergeCell ref="C50:F50"/>
    <mergeCell ref="A51:H51"/>
    <mergeCell ref="A52:H52"/>
    <mergeCell ref="C53:F53"/>
    <mergeCell ref="C54:F54"/>
    <mergeCell ref="C55:F55"/>
    <mergeCell ref="A43:H43"/>
    <mergeCell ref="C44:F44"/>
    <mergeCell ref="C45:F45"/>
    <mergeCell ref="C46:F46"/>
    <mergeCell ref="C47:F47"/>
    <mergeCell ref="C48:F48"/>
    <mergeCell ref="A37:H37"/>
    <mergeCell ref="A38:H38"/>
    <mergeCell ref="C39:F39"/>
    <mergeCell ref="C40:F40"/>
    <mergeCell ref="C41:F41"/>
    <mergeCell ref="A42:H42"/>
    <mergeCell ref="C31:F31"/>
    <mergeCell ref="A32:H32"/>
    <mergeCell ref="A33:H33"/>
    <mergeCell ref="C34:F34"/>
    <mergeCell ref="C35:F35"/>
    <mergeCell ref="C36:F36"/>
    <mergeCell ref="C25:F25"/>
    <mergeCell ref="C26:F26"/>
    <mergeCell ref="C27:F27"/>
    <mergeCell ref="A28:F28"/>
    <mergeCell ref="C29:F29"/>
    <mergeCell ref="A30:H30"/>
    <mergeCell ref="A18:H18"/>
    <mergeCell ref="C19:F19"/>
    <mergeCell ref="A20:H20"/>
    <mergeCell ref="C21:F21"/>
    <mergeCell ref="A23:H23"/>
    <mergeCell ref="C24:F24"/>
    <mergeCell ref="A22:H22"/>
    <mergeCell ref="C12:F12"/>
    <mergeCell ref="C13:F13"/>
    <mergeCell ref="C14:F14"/>
    <mergeCell ref="A15:F15"/>
    <mergeCell ref="C16:F16"/>
    <mergeCell ref="C17:H17"/>
    <mergeCell ref="A9:H9"/>
    <mergeCell ref="C10:F10"/>
    <mergeCell ref="C11:F11"/>
    <mergeCell ref="A4:B4"/>
    <mergeCell ref="C4:H4"/>
    <mergeCell ref="A5:B5"/>
    <mergeCell ref="C5:H5"/>
    <mergeCell ref="A6:B6"/>
    <mergeCell ref="C6:H6"/>
    <mergeCell ref="A1:B1"/>
    <mergeCell ref="C1:F1"/>
    <mergeCell ref="G1:H1"/>
    <mergeCell ref="C2:F2"/>
    <mergeCell ref="A3:B3"/>
    <mergeCell ref="C3:H3"/>
    <mergeCell ref="A7:B7"/>
    <mergeCell ref="C7:F7"/>
    <mergeCell ref="A8:H8"/>
  </mergeCells>
  <hyperlinks>
    <hyperlink ref="H7" r:id="rId1" xr:uid="{BCD668ED-9D6A-4407-A11E-AF762DF6A7C7}"/>
  </hyperlinks>
  <printOptions horizontalCentered="1"/>
  <pageMargins left="0.23622047244094491" right="0.23622047244094491" top="0.74803149606299213" bottom="0.74803149606299213" header="0.31496062992125984" footer="0.31496062992125984"/>
  <pageSetup scale="65" fitToHeight="0" orientation="portrait" r:id="rId2"/>
  <rowBreaks count="4" manualBreakCount="4">
    <brk id="42" max="7" man="1"/>
    <brk id="67" max="7" man="1"/>
    <brk id="80" max="7" man="1"/>
    <brk id="107" max="16383" man="1"/>
  </rowBreak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EE9F2-8FA7-47E8-9915-CCD2A1C54241}">
  <dimension ref="A1:O107"/>
  <sheetViews>
    <sheetView view="pageBreakPreview" zoomScale="80" zoomScaleNormal="80" zoomScaleSheetLayoutView="80" workbookViewId="0">
      <selection activeCell="I1" sqref="I1:U1048576"/>
    </sheetView>
  </sheetViews>
  <sheetFormatPr defaultColWidth="11.28515625" defaultRowHeight="12.6"/>
  <cols>
    <col min="1" max="2" width="16.28515625" style="11" customWidth="1"/>
    <col min="3" max="3" width="31.5703125" style="11" customWidth="1"/>
    <col min="4" max="5" width="16" style="11" customWidth="1"/>
    <col min="6" max="6" width="10.42578125" style="11" customWidth="1"/>
    <col min="7" max="7" width="18" style="12" customWidth="1"/>
    <col min="8" max="8" width="22.85546875" style="12" customWidth="1"/>
    <col min="9" max="9" width="17.5703125" style="11" hidden="1" customWidth="1"/>
    <col min="10" max="10" width="17.42578125" style="11" hidden="1" customWidth="1"/>
    <col min="11" max="11" width="15" style="11" hidden="1" customWidth="1"/>
    <col min="12" max="12" width="15.140625" style="11" hidden="1" customWidth="1"/>
    <col min="13" max="21" width="0" style="11" hidden="1" customWidth="1"/>
    <col min="22" max="16384" width="11.28515625" style="11"/>
  </cols>
  <sheetData>
    <row r="1" spans="1:15" ht="102" customHeight="1">
      <c r="A1" s="109"/>
      <c r="B1" s="109"/>
      <c r="C1" s="201" t="s">
        <v>0</v>
      </c>
      <c r="D1" s="202"/>
      <c r="E1" s="202"/>
      <c r="F1" s="202"/>
      <c r="G1" s="121"/>
      <c r="H1" s="121"/>
    </row>
    <row r="2" spans="1:15" ht="25.15" customHeight="1">
      <c r="A2" s="13" t="s">
        <v>1</v>
      </c>
      <c r="B2" s="14">
        <f ca="1">TODAY()</f>
        <v>46320</v>
      </c>
      <c r="C2" s="203"/>
      <c r="D2" s="203"/>
      <c r="E2" s="203"/>
      <c r="F2" s="203"/>
      <c r="G2" s="15" t="s">
        <v>2</v>
      </c>
      <c r="H2" s="33" t="s">
        <v>126</v>
      </c>
      <c r="J2" s="11" t="s">
        <v>4</v>
      </c>
    </row>
    <row r="3" spans="1:15" ht="25.15" customHeight="1">
      <c r="A3" s="116" t="s">
        <v>5</v>
      </c>
      <c r="B3" s="116"/>
      <c r="C3" s="197" t="s">
        <v>6</v>
      </c>
      <c r="D3" s="197"/>
      <c r="E3" s="197"/>
      <c r="F3" s="197"/>
      <c r="G3" s="197"/>
      <c r="H3" s="197"/>
      <c r="J3" s="11" t="s">
        <v>7</v>
      </c>
    </row>
    <row r="4" spans="1:15" ht="45" customHeight="1">
      <c r="A4" s="116" t="s">
        <v>8</v>
      </c>
      <c r="B4" s="116"/>
      <c r="C4" s="198" t="s">
        <v>127</v>
      </c>
      <c r="D4" s="199"/>
      <c r="E4" s="199"/>
      <c r="F4" s="199"/>
      <c r="G4" s="199"/>
      <c r="H4" s="200"/>
    </row>
    <row r="5" spans="1:15" ht="18.95" customHeight="1">
      <c r="A5" s="116" t="s">
        <v>10</v>
      </c>
      <c r="B5" s="116"/>
      <c r="C5" s="197" t="s">
        <v>11</v>
      </c>
      <c r="D5" s="197"/>
      <c r="E5" s="197"/>
      <c r="F5" s="197"/>
      <c r="G5" s="197"/>
      <c r="H5" s="197"/>
      <c r="M5" s="11" t="s">
        <v>12</v>
      </c>
      <c r="N5" s="11">
        <v>270</v>
      </c>
    </row>
    <row r="6" spans="1:15" ht="19.5" customHeight="1">
      <c r="A6" s="116" t="s">
        <v>13</v>
      </c>
      <c r="B6" s="116"/>
      <c r="C6" s="197" t="s">
        <v>14</v>
      </c>
      <c r="D6" s="197"/>
      <c r="E6" s="197"/>
      <c r="F6" s="197"/>
      <c r="G6" s="197"/>
      <c r="H6" s="197"/>
    </row>
    <row r="7" spans="1:15" ht="37.5">
      <c r="A7" s="116" t="s">
        <v>15</v>
      </c>
      <c r="B7" s="116"/>
      <c r="C7" s="197" t="s">
        <v>16</v>
      </c>
      <c r="D7" s="197"/>
      <c r="E7" s="197"/>
      <c r="F7" s="197"/>
      <c r="G7" s="16" t="s">
        <v>17</v>
      </c>
      <c r="H7" s="58" t="s">
        <v>18</v>
      </c>
    </row>
    <row r="8" spans="1:15" ht="15.6">
      <c r="A8" s="184"/>
      <c r="B8" s="184"/>
      <c r="C8" s="184"/>
      <c r="D8" s="184"/>
      <c r="E8" s="184"/>
      <c r="F8" s="184"/>
      <c r="G8" s="184"/>
      <c r="H8" s="184"/>
    </row>
    <row r="9" spans="1:15" s="7" customFormat="1" ht="18">
      <c r="A9" s="178" t="s">
        <v>19</v>
      </c>
      <c r="B9" s="178"/>
      <c r="C9" s="178"/>
      <c r="D9" s="178"/>
      <c r="E9" s="178"/>
      <c r="F9" s="178"/>
      <c r="G9" s="178"/>
      <c r="H9" s="178"/>
    </row>
    <row r="10" spans="1:15" s="8" customFormat="1" ht="14.1">
      <c r="A10" s="17" t="s">
        <v>20</v>
      </c>
      <c r="B10" s="18" t="s">
        <v>21</v>
      </c>
      <c r="C10" s="179" t="s">
        <v>22</v>
      </c>
      <c r="D10" s="179"/>
      <c r="E10" s="179"/>
      <c r="F10" s="179"/>
      <c r="G10" s="19" t="s">
        <v>23</v>
      </c>
      <c r="H10" s="19" t="s">
        <v>12</v>
      </c>
      <c r="J10" s="8" t="s">
        <v>24</v>
      </c>
      <c r="K10" s="8" t="s">
        <v>25</v>
      </c>
      <c r="M10" s="8" t="s">
        <v>26</v>
      </c>
      <c r="O10" s="8" t="s">
        <v>27</v>
      </c>
    </row>
    <row r="11" spans="1:15" s="9" customFormat="1" ht="22.5" customHeight="1">
      <c r="A11" s="20">
        <f>O11</f>
        <v>142.78</v>
      </c>
      <c r="B11" s="21" t="s">
        <v>28</v>
      </c>
      <c r="C11" s="185" t="s">
        <v>29</v>
      </c>
      <c r="D11" s="185"/>
      <c r="E11" s="185"/>
      <c r="F11" s="185"/>
      <c r="G11" s="38">
        <f>N5</f>
        <v>270</v>
      </c>
      <c r="H11" s="40">
        <f>G11*A11</f>
        <v>38550.6</v>
      </c>
      <c r="J11" s="9">
        <v>129.80000000000001</v>
      </c>
      <c r="K11" s="45">
        <v>0.1</v>
      </c>
      <c r="M11" s="9">
        <f>J11*K11</f>
        <v>12.980000000000002</v>
      </c>
      <c r="O11" s="9">
        <f>J11+M11</f>
        <v>142.78</v>
      </c>
    </row>
    <row r="12" spans="1:15" s="9" customFormat="1" ht="22.5" customHeight="1">
      <c r="A12" s="20">
        <f>O12</f>
        <v>43.273349999999994</v>
      </c>
      <c r="B12" s="21" t="s">
        <v>28</v>
      </c>
      <c r="C12" s="185" t="s">
        <v>30</v>
      </c>
      <c r="D12" s="185"/>
      <c r="E12" s="185"/>
      <c r="F12" s="185"/>
      <c r="G12" s="38">
        <f>N5</f>
        <v>270</v>
      </c>
      <c r="H12" s="40">
        <f>A12*G12</f>
        <v>11683.804499999998</v>
      </c>
      <c r="J12" s="9">
        <v>37.628999999999998</v>
      </c>
      <c r="K12" s="45">
        <v>0.15</v>
      </c>
      <c r="M12" s="9">
        <f t="shared" ref="M12:M14" si="0">J12*K12</f>
        <v>5.6443499999999993</v>
      </c>
      <c r="O12" s="9">
        <f t="shared" ref="O12:O14" si="1">J12+M12</f>
        <v>43.273349999999994</v>
      </c>
    </row>
    <row r="13" spans="1:15" s="9" customFormat="1" ht="22.5" customHeight="1">
      <c r="A13" s="20">
        <f>O13</f>
        <v>22.77</v>
      </c>
      <c r="B13" s="21" t="s">
        <v>28</v>
      </c>
      <c r="C13" s="185" t="s">
        <v>31</v>
      </c>
      <c r="D13" s="185"/>
      <c r="E13" s="185"/>
      <c r="F13" s="185"/>
      <c r="G13" s="38">
        <f>N5</f>
        <v>270</v>
      </c>
      <c r="H13" s="40">
        <f>A13*G13</f>
        <v>6147.9</v>
      </c>
      <c r="J13" s="9">
        <v>20.7</v>
      </c>
      <c r="K13" s="45">
        <v>0.1</v>
      </c>
      <c r="M13" s="9">
        <f t="shared" si="0"/>
        <v>2.0699999999999998</v>
      </c>
      <c r="O13" s="9">
        <f t="shared" si="1"/>
        <v>22.77</v>
      </c>
    </row>
    <row r="14" spans="1:15" s="9" customFormat="1" ht="21" customHeight="1">
      <c r="A14" s="21">
        <f>O14</f>
        <v>41.8</v>
      </c>
      <c r="B14" s="21" t="s">
        <v>32</v>
      </c>
      <c r="C14" s="185" t="s">
        <v>33</v>
      </c>
      <c r="D14" s="185"/>
      <c r="E14" s="185"/>
      <c r="F14" s="185"/>
      <c r="G14" s="38">
        <v>25</v>
      </c>
      <c r="H14" s="40">
        <f>A14*G14</f>
        <v>1045</v>
      </c>
      <c r="J14" s="9">
        <v>38</v>
      </c>
      <c r="K14" s="45">
        <f>K11</f>
        <v>0.1</v>
      </c>
      <c r="M14" s="9">
        <f t="shared" si="0"/>
        <v>3.8000000000000003</v>
      </c>
      <c r="O14" s="9">
        <f t="shared" si="1"/>
        <v>41.8</v>
      </c>
    </row>
    <row r="15" spans="1:15" s="9" customFormat="1" ht="45" customHeight="1">
      <c r="A15" s="189" t="s">
        <v>34</v>
      </c>
      <c r="B15" s="190"/>
      <c r="C15" s="190"/>
      <c r="D15" s="190"/>
      <c r="E15" s="190"/>
      <c r="F15" s="190"/>
      <c r="G15" s="39"/>
      <c r="H15" s="39"/>
      <c r="K15" s="45"/>
    </row>
    <row r="16" spans="1:15" s="10" customFormat="1" ht="15.6">
      <c r="A16" s="22">
        <f>SUM(A11:A13)</f>
        <v>208.82335</v>
      </c>
      <c r="B16" s="23" t="s">
        <v>35</v>
      </c>
      <c r="C16" s="183"/>
      <c r="D16" s="183"/>
      <c r="E16" s="183"/>
      <c r="F16" s="183"/>
      <c r="G16" s="23" t="s">
        <v>36</v>
      </c>
      <c r="H16" s="41">
        <f>SUM(H11:H15)</f>
        <v>57427.304499999998</v>
      </c>
      <c r="J16" s="9"/>
      <c r="K16" s="45"/>
      <c r="L16" s="9"/>
      <c r="M16" s="9"/>
      <c r="N16" s="9"/>
      <c r="O16" s="9"/>
    </row>
    <row r="17" spans="1:15" s="10" customFormat="1" ht="15.6">
      <c r="A17" s="23">
        <f>SUM(A14)</f>
        <v>41.8</v>
      </c>
      <c r="B17" s="23" t="s">
        <v>37</v>
      </c>
      <c r="C17" s="195"/>
      <c r="D17" s="195"/>
      <c r="E17" s="195"/>
      <c r="F17" s="195"/>
      <c r="G17" s="196"/>
      <c r="H17" s="195"/>
      <c r="J17" s="9"/>
      <c r="K17" s="45"/>
      <c r="L17" s="9"/>
      <c r="M17" s="9">
        <v>208.82</v>
      </c>
      <c r="N17" s="9">
        <f>M17*45%</f>
        <v>93.968999999999994</v>
      </c>
      <c r="O17" s="9"/>
    </row>
    <row r="18" spans="1:15" s="10" customFormat="1" ht="15.6">
      <c r="A18" s="184"/>
      <c r="B18" s="184"/>
      <c r="C18" s="184"/>
      <c r="D18" s="184"/>
      <c r="E18" s="184"/>
      <c r="F18" s="184"/>
      <c r="G18" s="184"/>
      <c r="H18" s="184"/>
      <c r="J18" s="9"/>
      <c r="K18" s="45"/>
      <c r="L18" s="9"/>
      <c r="M18" s="9"/>
      <c r="N18" s="9">
        <f>M17*55%</f>
        <v>114.851</v>
      </c>
      <c r="O18" s="9"/>
    </row>
    <row r="19" spans="1:15" s="10" customFormat="1" ht="32.450000000000003" customHeight="1">
      <c r="A19" s="64">
        <v>-93.9</v>
      </c>
      <c r="B19" s="64" t="s">
        <v>28</v>
      </c>
      <c r="C19" s="186" t="s">
        <v>38</v>
      </c>
      <c r="D19" s="187"/>
      <c r="E19" s="187"/>
      <c r="F19" s="188"/>
      <c r="G19" s="65">
        <f>N5</f>
        <v>270</v>
      </c>
      <c r="H19" s="66">
        <f>G19*A19</f>
        <v>-25353</v>
      </c>
      <c r="J19" s="9"/>
      <c r="K19" s="45"/>
      <c r="L19" s="9"/>
      <c r="M19" s="9"/>
      <c r="N19" s="9"/>
      <c r="O19" s="9"/>
    </row>
    <row r="20" spans="1:15" s="10" customFormat="1" ht="15.6">
      <c r="A20" s="191"/>
      <c r="B20" s="192"/>
      <c r="C20" s="192"/>
      <c r="D20" s="192"/>
      <c r="E20" s="192"/>
      <c r="F20" s="192"/>
      <c r="G20" s="192"/>
      <c r="H20" s="193"/>
      <c r="J20" s="9"/>
      <c r="K20" s="45"/>
      <c r="L20" s="9"/>
      <c r="M20" s="9"/>
      <c r="N20" s="9"/>
      <c r="O20" s="9"/>
    </row>
    <row r="21" spans="1:15" s="10" customFormat="1" ht="15.6">
      <c r="A21" s="24">
        <f>A16+A19</f>
        <v>114.92335</v>
      </c>
      <c r="B21" s="25" t="s">
        <v>35</v>
      </c>
      <c r="C21" s="173" t="s">
        <v>40</v>
      </c>
      <c r="D21" s="173"/>
      <c r="E21" s="173"/>
      <c r="F21" s="173"/>
      <c r="G21" s="25"/>
      <c r="H21" s="42">
        <f>H16+H19</f>
        <v>32074.304499999998</v>
      </c>
      <c r="J21" s="9"/>
      <c r="K21" s="40">
        <f>A21*G19</f>
        <v>31029.304499999998</v>
      </c>
      <c r="L21" s="9"/>
      <c r="M21" s="9"/>
      <c r="N21" s="9"/>
      <c r="O21" s="9"/>
    </row>
    <row r="22" spans="1:15" s="10" customFormat="1" ht="15.6">
      <c r="A22" s="61"/>
      <c r="B22" s="62"/>
      <c r="C22" s="62"/>
      <c r="D22" s="62"/>
      <c r="E22" s="62"/>
      <c r="F22" s="62"/>
      <c r="G22" s="62"/>
      <c r="H22" s="63"/>
      <c r="J22" s="9"/>
      <c r="K22" s="45"/>
      <c r="L22" s="9"/>
      <c r="M22" s="9"/>
      <c r="N22" s="9"/>
      <c r="O22" s="9"/>
    </row>
    <row r="23" spans="1:15" s="7" customFormat="1" ht="18">
      <c r="A23" s="178" t="s">
        <v>41</v>
      </c>
      <c r="B23" s="178"/>
      <c r="C23" s="178"/>
      <c r="D23" s="178"/>
      <c r="E23" s="178"/>
      <c r="F23" s="178"/>
      <c r="G23" s="178"/>
      <c r="H23" s="178"/>
      <c r="J23" s="9"/>
      <c r="K23" s="45"/>
      <c r="L23" s="9"/>
      <c r="M23" s="9"/>
      <c r="N23" s="9"/>
      <c r="O23" s="9"/>
    </row>
    <row r="24" spans="1:15" s="8" customFormat="1" ht="14.1">
      <c r="A24" s="17" t="s">
        <v>20</v>
      </c>
      <c r="B24" s="18" t="s">
        <v>21</v>
      </c>
      <c r="C24" s="179" t="s">
        <v>22</v>
      </c>
      <c r="D24" s="179"/>
      <c r="E24" s="179"/>
      <c r="F24" s="179"/>
      <c r="G24" s="19" t="s">
        <v>23</v>
      </c>
      <c r="H24" s="19" t="s">
        <v>12</v>
      </c>
      <c r="J24" s="9"/>
      <c r="K24" s="45"/>
      <c r="L24" s="9"/>
      <c r="M24" s="9"/>
      <c r="N24" s="9"/>
      <c r="O24" s="9"/>
    </row>
    <row r="25" spans="1:15" s="9" customFormat="1" ht="21" customHeight="1">
      <c r="A25" s="20">
        <f>O25</f>
        <v>163.03100000000001</v>
      </c>
      <c r="B25" s="21" t="s">
        <v>28</v>
      </c>
      <c r="C25" s="185" t="s">
        <v>42</v>
      </c>
      <c r="D25" s="185"/>
      <c r="E25" s="185"/>
      <c r="F25" s="185"/>
      <c r="G25" s="38">
        <f>N5</f>
        <v>270</v>
      </c>
      <c r="H25" s="40">
        <f>G25*A25</f>
        <v>44018.37</v>
      </c>
      <c r="J25" s="9">
        <v>148.21</v>
      </c>
      <c r="K25" s="45">
        <f>K11</f>
        <v>0.1</v>
      </c>
      <c r="M25" s="9">
        <f t="shared" ref="M25:M27" si="2">J25*K25</f>
        <v>14.821000000000002</v>
      </c>
      <c r="O25" s="9">
        <f t="shared" ref="O25:O27" si="3">J25+M25</f>
        <v>163.03100000000001</v>
      </c>
    </row>
    <row r="26" spans="1:15" s="9" customFormat="1" ht="21" customHeight="1">
      <c r="A26" s="20">
        <f>O26</f>
        <v>44.62</v>
      </c>
      <c r="B26" s="21" t="s">
        <v>28</v>
      </c>
      <c r="C26" s="185" t="s">
        <v>30</v>
      </c>
      <c r="D26" s="185"/>
      <c r="E26" s="185"/>
      <c r="F26" s="185"/>
      <c r="G26" s="38">
        <f>N5</f>
        <v>270</v>
      </c>
      <c r="H26" s="40">
        <f>G26*A26</f>
        <v>12047.4</v>
      </c>
      <c r="J26" s="9">
        <v>38.799999999999997</v>
      </c>
      <c r="K26" s="45">
        <f>K12</f>
        <v>0.15</v>
      </c>
      <c r="M26" s="9">
        <f t="shared" si="2"/>
        <v>5.8199999999999994</v>
      </c>
      <c r="O26" s="9">
        <f t="shared" si="3"/>
        <v>44.62</v>
      </c>
    </row>
    <row r="27" spans="1:15" s="9" customFormat="1" ht="21" customHeight="1">
      <c r="A27" s="20">
        <f t="shared" ref="A27" si="4">O27</f>
        <v>39.049999999999997</v>
      </c>
      <c r="B27" s="21" t="s">
        <v>28</v>
      </c>
      <c r="C27" s="185" t="s">
        <v>43</v>
      </c>
      <c r="D27" s="185"/>
      <c r="E27" s="185"/>
      <c r="F27" s="185"/>
      <c r="G27" s="38">
        <f>N5</f>
        <v>270</v>
      </c>
      <c r="H27" s="40">
        <f t="shared" ref="H27" si="5">G27*A27</f>
        <v>10543.5</v>
      </c>
      <c r="J27" s="9">
        <v>35.5</v>
      </c>
      <c r="K27" s="45">
        <f>K13</f>
        <v>0.1</v>
      </c>
      <c r="M27" s="9">
        <f t="shared" si="2"/>
        <v>3.5500000000000003</v>
      </c>
      <c r="O27" s="9">
        <f t="shared" si="3"/>
        <v>39.049999999999997</v>
      </c>
    </row>
    <row r="28" spans="1:15" s="9" customFormat="1" ht="45" customHeight="1">
      <c r="A28" s="189" t="s">
        <v>34</v>
      </c>
      <c r="B28" s="190"/>
      <c r="C28" s="190"/>
      <c r="D28" s="190"/>
      <c r="E28" s="190"/>
      <c r="F28" s="190"/>
      <c r="G28" s="39"/>
      <c r="H28" s="39"/>
    </row>
    <row r="29" spans="1:15" s="10" customFormat="1" ht="15.6">
      <c r="A29" s="22">
        <f>SUM(A25:A28)</f>
        <v>246.70100000000002</v>
      </c>
      <c r="B29" s="23" t="s">
        <v>35</v>
      </c>
      <c r="C29" s="183"/>
      <c r="D29" s="183"/>
      <c r="E29" s="183"/>
      <c r="F29" s="183"/>
      <c r="G29" s="23" t="s">
        <v>36</v>
      </c>
      <c r="H29" s="41">
        <f>SUM(H25:H28)</f>
        <v>66609.27</v>
      </c>
    </row>
    <row r="30" spans="1:15" s="7" customFormat="1" ht="12" customHeight="1">
      <c r="A30" s="177"/>
      <c r="B30" s="177"/>
      <c r="C30" s="177"/>
      <c r="D30" s="177"/>
      <c r="E30" s="177"/>
      <c r="F30" s="177"/>
      <c r="G30" s="177"/>
      <c r="H30" s="177"/>
    </row>
    <row r="31" spans="1:15" s="7" customFormat="1" ht="36" customHeight="1">
      <c r="A31" s="64">
        <v>-93.5</v>
      </c>
      <c r="B31" s="64" t="s">
        <v>28</v>
      </c>
      <c r="C31" s="186" t="s">
        <v>44</v>
      </c>
      <c r="D31" s="187"/>
      <c r="E31" s="187"/>
      <c r="F31" s="188"/>
      <c r="G31" s="65">
        <f>N5</f>
        <v>270</v>
      </c>
      <c r="H31" s="66">
        <f>G31*A31</f>
        <v>-25245</v>
      </c>
      <c r="J31" s="67">
        <f>A25+A26</f>
        <v>207.65100000000001</v>
      </c>
      <c r="K31" s="7">
        <f>J31*45%</f>
        <v>93.44295000000001</v>
      </c>
    </row>
    <row r="32" spans="1:15" s="7" customFormat="1" ht="11.45" customHeight="1">
      <c r="A32" s="174"/>
      <c r="B32" s="175"/>
      <c r="C32" s="175"/>
      <c r="D32" s="175"/>
      <c r="E32" s="175"/>
      <c r="F32" s="175"/>
      <c r="G32" s="175"/>
      <c r="H32" s="176"/>
    </row>
    <row r="33" spans="1:15" s="7" customFormat="1" ht="18">
      <c r="A33" s="178" t="s">
        <v>45</v>
      </c>
      <c r="B33" s="178"/>
      <c r="C33" s="178"/>
      <c r="D33" s="178"/>
      <c r="E33" s="178"/>
      <c r="F33" s="178"/>
      <c r="G33" s="178"/>
      <c r="H33" s="178"/>
      <c r="K33" s="7">
        <f>J31*55%</f>
        <v>114.20805000000001</v>
      </c>
    </row>
    <row r="34" spans="1:15" s="8" customFormat="1" ht="14.1">
      <c r="A34" s="17" t="s">
        <v>20</v>
      </c>
      <c r="B34" s="18" t="s">
        <v>21</v>
      </c>
      <c r="C34" s="179" t="s">
        <v>22</v>
      </c>
      <c r="D34" s="179"/>
      <c r="E34" s="179"/>
      <c r="F34" s="179"/>
      <c r="G34" s="19" t="s">
        <v>23</v>
      </c>
      <c r="H34" s="19" t="s">
        <v>12</v>
      </c>
      <c r="I34" s="7"/>
    </row>
    <row r="35" spans="1:15" s="9" customFormat="1" ht="18.600000000000001" customHeight="1">
      <c r="A35" s="20">
        <f>O35</f>
        <v>12.627000000000001</v>
      </c>
      <c r="B35" s="21" t="s">
        <v>28</v>
      </c>
      <c r="C35" s="180" t="s">
        <v>46</v>
      </c>
      <c r="D35" s="181"/>
      <c r="E35" s="181"/>
      <c r="F35" s="182"/>
      <c r="G35" s="38">
        <f>N5</f>
        <v>270</v>
      </c>
      <c r="H35" s="40">
        <f>G35*A35</f>
        <v>3409.29</v>
      </c>
      <c r="I35" s="7"/>
      <c r="J35" s="9">
        <v>10.98</v>
      </c>
      <c r="K35" s="45">
        <f>K26</f>
        <v>0.15</v>
      </c>
      <c r="M35" s="9">
        <f>J35*K35</f>
        <v>1.647</v>
      </c>
      <c r="O35" s="9">
        <f>J35+M35</f>
        <v>12.627000000000001</v>
      </c>
    </row>
    <row r="36" spans="1:15" s="10" customFormat="1" ht="15.6">
      <c r="A36" s="22">
        <f>SUM(A35:A35)</f>
        <v>12.627000000000001</v>
      </c>
      <c r="B36" s="23" t="s">
        <v>35</v>
      </c>
      <c r="C36" s="183"/>
      <c r="D36" s="183"/>
      <c r="E36" s="183"/>
      <c r="F36" s="183"/>
      <c r="G36" s="23" t="s">
        <v>36</v>
      </c>
      <c r="H36" s="41">
        <f>SUM(H35:H35)</f>
        <v>3409.29</v>
      </c>
      <c r="I36" s="7"/>
    </row>
    <row r="37" spans="1:15" s="10" customFormat="1" ht="15.6">
      <c r="A37" s="184"/>
      <c r="B37" s="184"/>
      <c r="C37" s="184"/>
      <c r="D37" s="184"/>
      <c r="E37" s="184"/>
      <c r="F37" s="184"/>
      <c r="G37" s="184"/>
      <c r="H37" s="184"/>
      <c r="I37" s="7"/>
    </row>
    <row r="38" spans="1:15" s="7" customFormat="1" ht="18">
      <c r="A38" s="178" t="s">
        <v>47</v>
      </c>
      <c r="B38" s="178"/>
      <c r="C38" s="178"/>
      <c r="D38" s="178"/>
      <c r="E38" s="178"/>
      <c r="F38" s="178"/>
      <c r="G38" s="178"/>
      <c r="H38" s="178"/>
    </row>
    <row r="39" spans="1:15" s="8" customFormat="1" ht="14.1">
      <c r="A39" s="17" t="s">
        <v>20</v>
      </c>
      <c r="B39" s="18" t="s">
        <v>21</v>
      </c>
      <c r="C39" s="179" t="s">
        <v>22</v>
      </c>
      <c r="D39" s="179"/>
      <c r="E39" s="179"/>
      <c r="F39" s="179"/>
      <c r="G39" s="19" t="s">
        <v>23</v>
      </c>
      <c r="H39" s="19" t="s">
        <v>12</v>
      </c>
      <c r="I39" s="7"/>
    </row>
    <row r="40" spans="1:15" s="9" customFormat="1" ht="31.5" customHeight="1">
      <c r="A40" s="20">
        <f>O40</f>
        <v>28.5</v>
      </c>
      <c r="B40" s="21" t="s">
        <v>28</v>
      </c>
      <c r="C40" s="185" t="s">
        <v>48</v>
      </c>
      <c r="D40" s="185"/>
      <c r="E40" s="185"/>
      <c r="F40" s="185"/>
      <c r="G40" s="38">
        <v>270</v>
      </c>
      <c r="H40" s="40">
        <f>G40*A40</f>
        <v>7695</v>
      </c>
      <c r="I40" s="7"/>
      <c r="J40" s="9">
        <v>19</v>
      </c>
      <c r="K40" s="45">
        <v>0.5</v>
      </c>
      <c r="M40" s="9">
        <f t="shared" ref="M40" si="6">J40*K40</f>
        <v>9.5</v>
      </c>
      <c r="O40" s="9">
        <f t="shared" ref="O40" si="7">J40+M40</f>
        <v>28.5</v>
      </c>
    </row>
    <row r="41" spans="1:15" s="10" customFormat="1" ht="15.6">
      <c r="A41" s="22">
        <f>SUM(A40:A40)</f>
        <v>28.5</v>
      </c>
      <c r="B41" s="23" t="s">
        <v>35</v>
      </c>
      <c r="C41" s="183"/>
      <c r="D41" s="183"/>
      <c r="E41" s="183"/>
      <c r="F41" s="183"/>
      <c r="G41" s="23" t="s">
        <v>36</v>
      </c>
      <c r="H41" s="41">
        <f>SUM(H40:H40)</f>
        <v>7695</v>
      </c>
      <c r="I41" s="7"/>
    </row>
    <row r="42" spans="1:15" s="7" customFormat="1">
      <c r="A42" s="177"/>
      <c r="B42" s="177"/>
      <c r="C42" s="177"/>
      <c r="D42" s="177"/>
      <c r="E42" s="177"/>
      <c r="F42" s="177"/>
      <c r="G42" s="177"/>
      <c r="H42" s="177"/>
    </row>
    <row r="43" spans="1:15" s="7" customFormat="1" ht="18">
      <c r="A43" s="178" t="s">
        <v>49</v>
      </c>
      <c r="B43" s="178"/>
      <c r="C43" s="178"/>
      <c r="D43" s="178"/>
      <c r="E43" s="178"/>
      <c r="F43" s="178"/>
      <c r="G43" s="178"/>
      <c r="H43" s="178"/>
    </row>
    <row r="44" spans="1:15" s="8" customFormat="1" ht="14.1">
      <c r="A44" s="17" t="s">
        <v>20</v>
      </c>
      <c r="B44" s="18" t="s">
        <v>21</v>
      </c>
      <c r="C44" s="179" t="s">
        <v>22</v>
      </c>
      <c r="D44" s="179"/>
      <c r="E44" s="179"/>
      <c r="F44" s="179"/>
      <c r="G44" s="19" t="s">
        <v>23</v>
      </c>
      <c r="H44" s="19" t="s">
        <v>12</v>
      </c>
      <c r="I44" s="7"/>
    </row>
    <row r="45" spans="1:15" s="9" customFormat="1" ht="19.5" customHeight="1">
      <c r="A45" s="20">
        <f>O45</f>
        <v>11.0745</v>
      </c>
      <c r="B45" s="21" t="s">
        <v>28</v>
      </c>
      <c r="C45" s="180" t="s">
        <v>50</v>
      </c>
      <c r="D45" s="181"/>
      <c r="E45" s="181"/>
      <c r="F45" s="182"/>
      <c r="G45" s="38">
        <f>N5</f>
        <v>270</v>
      </c>
      <c r="H45" s="40">
        <f>G45*A45</f>
        <v>2990.1150000000002</v>
      </c>
      <c r="I45" s="7"/>
      <c r="J45" s="9">
        <v>9.6300000000000008</v>
      </c>
      <c r="K45" s="45">
        <f>K35</f>
        <v>0.15</v>
      </c>
      <c r="M45" s="9">
        <f>J45*K45</f>
        <v>1.4445000000000001</v>
      </c>
      <c r="O45" s="9">
        <f>J45+M45</f>
        <v>11.0745</v>
      </c>
    </row>
    <row r="46" spans="1:15" s="10" customFormat="1" ht="15.6">
      <c r="A46" s="22">
        <f>SUM(A45:A45)</f>
        <v>11.0745</v>
      </c>
      <c r="B46" s="23" t="s">
        <v>35</v>
      </c>
      <c r="C46" s="183"/>
      <c r="D46" s="183"/>
      <c r="E46" s="183"/>
      <c r="F46" s="183"/>
      <c r="G46" s="23" t="s">
        <v>36</v>
      </c>
      <c r="H46" s="41">
        <f>SUM(H45:H45)</f>
        <v>2990.1150000000002</v>
      </c>
      <c r="I46" s="7"/>
    </row>
    <row r="47" spans="1:15" s="7" customFormat="1">
      <c r="A47" s="44"/>
      <c r="B47" s="44"/>
      <c r="C47" s="174"/>
      <c r="D47" s="175"/>
      <c r="E47" s="175"/>
      <c r="F47" s="176"/>
      <c r="G47" s="44"/>
      <c r="H47" s="44"/>
    </row>
    <row r="48" spans="1:15" s="7" customFormat="1" ht="18" customHeight="1">
      <c r="A48" s="24">
        <f>A29+A31+A36+A41+A46</f>
        <v>205.40250000000003</v>
      </c>
      <c r="B48" s="25" t="s">
        <v>35</v>
      </c>
      <c r="C48" s="173" t="s">
        <v>51</v>
      </c>
      <c r="D48" s="173"/>
      <c r="E48" s="173"/>
      <c r="F48" s="173"/>
      <c r="G48" s="25"/>
      <c r="H48" s="42">
        <f>H29+H31+H36+H41+H46</f>
        <v>55458.675000000003</v>
      </c>
    </row>
    <row r="49" spans="1:12" s="7" customFormat="1">
      <c r="A49" s="44"/>
      <c r="B49" s="44"/>
      <c r="C49" s="55"/>
      <c r="D49" s="56"/>
      <c r="E49" s="56"/>
      <c r="F49" s="57"/>
      <c r="G49" s="44"/>
      <c r="H49" s="44"/>
    </row>
    <row r="50" spans="1:12" s="7" customFormat="1" ht="22.15" customHeight="1">
      <c r="A50" s="24">
        <f>A48+A21</f>
        <v>320.32585000000006</v>
      </c>
      <c r="B50" s="25" t="s">
        <v>35</v>
      </c>
      <c r="C50" s="173" t="s">
        <v>52</v>
      </c>
      <c r="D50" s="173"/>
      <c r="E50" s="173"/>
      <c r="F50" s="173"/>
      <c r="G50" s="25"/>
      <c r="H50" s="42">
        <f>H48+H21</f>
        <v>87532.979500000001</v>
      </c>
    </row>
    <row r="51" spans="1:12" s="7" customFormat="1">
      <c r="A51" s="177"/>
      <c r="B51" s="177"/>
      <c r="C51" s="177"/>
      <c r="D51" s="177"/>
      <c r="E51" s="177"/>
      <c r="F51" s="177"/>
      <c r="G51" s="177"/>
      <c r="H51" s="177"/>
    </row>
    <row r="52" spans="1:12" s="7" customFormat="1" ht="18">
      <c r="A52" s="178" t="s">
        <v>53</v>
      </c>
      <c r="B52" s="178"/>
      <c r="C52" s="178"/>
      <c r="D52" s="178"/>
      <c r="E52" s="178"/>
      <c r="F52" s="178"/>
      <c r="G52" s="178"/>
      <c r="H52" s="178"/>
      <c r="J52" s="7">
        <v>20</v>
      </c>
    </row>
    <row r="53" spans="1:12" s="7" customFormat="1" ht="14.1">
      <c r="A53" s="17" t="s">
        <v>20</v>
      </c>
      <c r="B53" s="18" t="s">
        <v>21</v>
      </c>
      <c r="C53" s="179" t="s">
        <v>22</v>
      </c>
      <c r="D53" s="179"/>
      <c r="E53" s="179"/>
      <c r="F53" s="179"/>
      <c r="G53" s="19" t="s">
        <v>23</v>
      </c>
      <c r="H53" s="19" t="s">
        <v>12</v>
      </c>
    </row>
    <row r="54" spans="1:12" s="7" customFormat="1" ht="60.6" customHeight="1">
      <c r="A54" s="26">
        <v>70</v>
      </c>
      <c r="B54" s="26" t="s">
        <v>32</v>
      </c>
      <c r="C54" s="167" t="s">
        <v>114</v>
      </c>
      <c r="D54" s="167"/>
      <c r="E54" s="167"/>
      <c r="F54" s="167"/>
      <c r="G54" s="27">
        <v>120</v>
      </c>
      <c r="H54" s="34">
        <f>A54*G54</f>
        <v>8400</v>
      </c>
    </row>
    <row r="55" spans="1:12" s="7" customFormat="1" ht="66" customHeight="1">
      <c r="A55" s="59">
        <v>35</v>
      </c>
      <c r="B55" s="59" t="s">
        <v>32</v>
      </c>
      <c r="C55" s="168" t="s">
        <v>128</v>
      </c>
      <c r="D55" s="168"/>
      <c r="E55" s="168"/>
      <c r="F55" s="168"/>
      <c r="G55" s="27">
        <v>60</v>
      </c>
      <c r="H55" s="60">
        <f>A55*G55</f>
        <v>2100</v>
      </c>
    </row>
    <row r="56" spans="1:12" s="7" customFormat="1" ht="24" customHeight="1">
      <c r="A56" s="26">
        <v>1</v>
      </c>
      <c r="B56" s="26" t="s">
        <v>56</v>
      </c>
      <c r="C56" s="169" t="s">
        <v>57</v>
      </c>
      <c r="D56" s="169"/>
      <c r="E56" s="169"/>
      <c r="F56" s="169"/>
      <c r="G56" s="27">
        <v>2500</v>
      </c>
      <c r="H56" s="34">
        <f>A56*G56</f>
        <v>2500</v>
      </c>
    </row>
    <row r="57" spans="1:12" s="7" customFormat="1" ht="24" customHeight="1">
      <c r="A57" s="26">
        <v>1</v>
      </c>
      <c r="B57" s="26" t="s">
        <v>56</v>
      </c>
      <c r="C57" s="169" t="s">
        <v>58</v>
      </c>
      <c r="D57" s="169"/>
      <c r="E57" s="169"/>
      <c r="F57" s="169"/>
      <c r="G57" s="27">
        <v>3500</v>
      </c>
      <c r="H57" s="34">
        <f>A57*G57</f>
        <v>3500</v>
      </c>
    </row>
    <row r="58" spans="1:12" s="7" customFormat="1" ht="31.5" customHeight="1">
      <c r="A58" s="26">
        <v>1</v>
      </c>
      <c r="B58" s="26" t="s">
        <v>56</v>
      </c>
      <c r="C58" s="170" t="s">
        <v>59</v>
      </c>
      <c r="D58" s="171"/>
      <c r="E58" s="171"/>
      <c r="F58" s="172"/>
      <c r="G58" s="27">
        <f>L58</f>
        <v>1878</v>
      </c>
      <c r="H58" s="34">
        <f t="shared" ref="H58:H59" si="8">A58*G58</f>
        <v>1878</v>
      </c>
      <c r="J58" s="7">
        <v>20</v>
      </c>
      <c r="K58" s="7">
        <v>93.9</v>
      </c>
      <c r="L58" s="7">
        <f>J58*K58</f>
        <v>1878</v>
      </c>
    </row>
    <row r="59" spans="1:12" s="7" customFormat="1" ht="30" customHeight="1">
      <c r="A59" s="26">
        <v>1</v>
      </c>
      <c r="B59" s="26" t="s">
        <v>56</v>
      </c>
      <c r="C59" s="170" t="s">
        <v>60</v>
      </c>
      <c r="D59" s="171"/>
      <c r="E59" s="171"/>
      <c r="F59" s="172"/>
      <c r="G59" s="27">
        <f>L59</f>
        <v>1870</v>
      </c>
      <c r="H59" s="34">
        <f t="shared" si="8"/>
        <v>1870</v>
      </c>
      <c r="J59" s="7">
        <v>20</v>
      </c>
      <c r="K59" s="7">
        <v>93.5</v>
      </c>
      <c r="L59" s="7">
        <f>J59*K59</f>
        <v>1870</v>
      </c>
    </row>
    <row r="60" spans="1:12" s="7" customFormat="1" ht="15.6">
      <c r="A60" s="25"/>
      <c r="B60" s="28" t="s">
        <v>27</v>
      </c>
      <c r="C60" s="162"/>
      <c r="D60" s="162"/>
      <c r="E60" s="162"/>
      <c r="F60" s="162"/>
      <c r="G60" s="29" t="s">
        <v>61</v>
      </c>
      <c r="H60" s="35">
        <f>SUM(H54:H59)</f>
        <v>20248</v>
      </c>
    </row>
    <row r="61" spans="1:12" s="7" customFormat="1" ht="15.6">
      <c r="A61" s="163"/>
      <c r="B61" s="164"/>
      <c r="C61" s="164"/>
      <c r="D61" s="164"/>
      <c r="E61" s="164"/>
      <c r="F61" s="164"/>
      <c r="G61" s="164"/>
      <c r="H61" s="165"/>
    </row>
    <row r="62" spans="1:12" s="68" customFormat="1" ht="21.6" customHeight="1">
      <c r="A62" s="143" t="s">
        <v>62</v>
      </c>
      <c r="B62" s="143"/>
      <c r="C62" s="143"/>
      <c r="D62" s="143"/>
      <c r="E62" s="143"/>
      <c r="F62" s="143"/>
      <c r="G62" s="143"/>
      <c r="H62" s="143"/>
    </row>
    <row r="63" spans="1:12" s="68" customFormat="1" ht="14.1">
      <c r="A63" s="69" t="s">
        <v>20</v>
      </c>
      <c r="B63" s="70" t="s">
        <v>21</v>
      </c>
      <c r="C63" s="166" t="s">
        <v>22</v>
      </c>
      <c r="D63" s="166"/>
      <c r="E63" s="166"/>
      <c r="F63" s="166"/>
      <c r="G63" s="71" t="s">
        <v>23</v>
      </c>
      <c r="H63" s="71" t="s">
        <v>12</v>
      </c>
      <c r="J63" s="68">
        <v>20</v>
      </c>
    </row>
    <row r="64" spans="1:12" s="68" customFormat="1" ht="21" customHeight="1">
      <c r="A64" s="72">
        <v>3</v>
      </c>
      <c r="B64" s="72" t="s">
        <v>56</v>
      </c>
      <c r="C64" s="145" t="s">
        <v>63</v>
      </c>
      <c r="D64" s="146"/>
      <c r="E64" s="146"/>
      <c r="F64" s="147"/>
      <c r="G64" s="73">
        <f>2650*1.15</f>
        <v>3047.4999999999995</v>
      </c>
      <c r="H64" s="74">
        <f>A64*G64</f>
        <v>9142.4999999999982</v>
      </c>
      <c r="J64" s="75">
        <f>G64*J63</f>
        <v>60949.999999999993</v>
      </c>
      <c r="K64" s="68">
        <v>200000</v>
      </c>
    </row>
    <row r="65" spans="1:11" s="68" customFormat="1" ht="21" customHeight="1">
      <c r="A65" s="72">
        <v>2</v>
      </c>
      <c r="B65" s="72" t="s">
        <v>56</v>
      </c>
      <c r="C65" s="145" t="s">
        <v>64</v>
      </c>
      <c r="D65" s="146"/>
      <c r="E65" s="146"/>
      <c r="F65" s="147"/>
      <c r="G65" s="80">
        <v>6000</v>
      </c>
      <c r="H65" s="74">
        <f t="shared" ref="H65:H66" si="9">A65*G65</f>
        <v>12000</v>
      </c>
      <c r="J65" s="75"/>
      <c r="K65" s="68">
        <f>K64/J67</f>
        <v>10000</v>
      </c>
    </row>
    <row r="66" spans="1:11" s="68" customFormat="1" ht="31.5" customHeight="1">
      <c r="A66" s="72">
        <v>1</v>
      </c>
      <c r="B66" s="54" t="s">
        <v>56</v>
      </c>
      <c r="C66" s="145" t="s">
        <v>65</v>
      </c>
      <c r="D66" s="146"/>
      <c r="E66" s="146"/>
      <c r="F66" s="147"/>
      <c r="G66" s="73">
        <v>2250</v>
      </c>
      <c r="H66" s="74">
        <f t="shared" si="9"/>
        <v>2250</v>
      </c>
      <c r="J66" s="75">
        <v>120000</v>
      </c>
    </row>
    <row r="67" spans="1:11" s="68" customFormat="1" ht="18">
      <c r="A67" s="76"/>
      <c r="B67" s="76" t="s">
        <v>27</v>
      </c>
      <c r="C67" s="148"/>
      <c r="D67" s="148"/>
      <c r="E67" s="148"/>
      <c r="F67" s="148"/>
      <c r="G67" s="77" t="s">
        <v>61</v>
      </c>
      <c r="H67" s="78">
        <f>SUM(H64:H66)</f>
        <v>23392.5</v>
      </c>
      <c r="J67" s="68">
        <v>20</v>
      </c>
    </row>
    <row r="68" spans="1:11" s="68" customFormat="1">
      <c r="A68" s="149"/>
      <c r="B68" s="150"/>
      <c r="C68" s="150"/>
      <c r="D68" s="150"/>
      <c r="E68" s="150"/>
      <c r="F68" s="150"/>
      <c r="G68" s="150"/>
      <c r="H68" s="151"/>
    </row>
    <row r="69" spans="1:11" s="7" customFormat="1" ht="15.6">
      <c r="A69" s="152" t="s">
        <v>66</v>
      </c>
      <c r="B69" s="152"/>
      <c r="C69" s="152"/>
      <c r="D69" s="152"/>
      <c r="E69" s="152"/>
      <c r="F69" s="152"/>
      <c r="G69" s="152"/>
      <c r="H69" s="152"/>
      <c r="J69" s="79">
        <f>J66/J67</f>
        <v>6000</v>
      </c>
    </row>
    <row r="70" spans="1:11" s="7" customFormat="1" ht="305.10000000000002" customHeight="1">
      <c r="A70" s="153"/>
      <c r="B70" s="154"/>
      <c r="C70" s="154"/>
      <c r="D70" s="154"/>
      <c r="E70" s="154"/>
      <c r="F70" s="154"/>
      <c r="G70" s="154"/>
      <c r="H70" s="155"/>
    </row>
    <row r="71" spans="1:11" s="7" customFormat="1" ht="215.1" customHeight="1">
      <c r="A71" s="156"/>
      <c r="B71" s="157"/>
      <c r="C71" s="157"/>
      <c r="D71" s="157"/>
      <c r="E71" s="157"/>
      <c r="F71" s="157"/>
      <c r="G71" s="157"/>
      <c r="H71" s="158"/>
    </row>
    <row r="72" spans="1:11" ht="28.15" customHeight="1">
      <c r="A72" s="128" t="s">
        <v>67</v>
      </c>
      <c r="B72" s="159"/>
      <c r="C72" s="159"/>
      <c r="D72" s="159"/>
      <c r="E72" s="159"/>
      <c r="F72" s="129"/>
      <c r="G72" s="30" t="s">
        <v>61</v>
      </c>
      <c r="H72" s="2">
        <f>H67+H60+H50</f>
        <v>131173.47950000002</v>
      </c>
      <c r="J72" s="46"/>
    </row>
    <row r="73" spans="1:11" ht="28.15" hidden="1" customHeight="1">
      <c r="A73" s="130"/>
      <c r="B73" s="160"/>
      <c r="C73" s="160"/>
      <c r="D73" s="160"/>
      <c r="E73" s="160"/>
      <c r="F73" s="131"/>
      <c r="G73" s="30" t="s">
        <v>108</v>
      </c>
      <c r="H73" s="2">
        <f>H72*8%</f>
        <v>10493.878360000001</v>
      </c>
      <c r="J73" s="46"/>
    </row>
    <row r="74" spans="1:11" ht="28.15" hidden="1" customHeight="1">
      <c r="A74" s="132"/>
      <c r="B74" s="161"/>
      <c r="C74" s="161"/>
      <c r="D74" s="161"/>
      <c r="E74" s="161"/>
      <c r="F74" s="133"/>
      <c r="G74" s="52" t="s">
        <v>69</v>
      </c>
      <c r="H74" s="53">
        <v>0</v>
      </c>
      <c r="J74" s="46"/>
    </row>
    <row r="75" spans="1:11" ht="28.15" customHeight="1">
      <c r="A75" s="48"/>
      <c r="B75" s="49"/>
      <c r="C75" s="49"/>
      <c r="D75" s="49"/>
      <c r="E75" s="49"/>
      <c r="F75" s="50"/>
      <c r="G75" s="5" t="s">
        <v>70</v>
      </c>
      <c r="H75" s="6">
        <f>H72-H74</f>
        <v>131173.47950000002</v>
      </c>
      <c r="J75" s="46"/>
    </row>
    <row r="76" spans="1:11" ht="28.15" customHeight="1">
      <c r="A76" s="143" t="s">
        <v>71</v>
      </c>
      <c r="B76" s="143"/>
      <c r="C76" s="204" t="s">
        <v>129</v>
      </c>
      <c r="D76" s="204"/>
      <c r="E76" s="204"/>
      <c r="F76" s="204"/>
      <c r="G76" s="3" t="s">
        <v>73</v>
      </c>
      <c r="H76" s="4">
        <v>6000</v>
      </c>
      <c r="J76" s="47"/>
    </row>
    <row r="77" spans="1:11" ht="28.15" customHeight="1">
      <c r="A77" s="143"/>
      <c r="B77" s="143"/>
      <c r="C77" s="204"/>
      <c r="D77" s="204"/>
      <c r="E77" s="204"/>
      <c r="F77" s="204"/>
      <c r="G77" s="1" t="s">
        <v>74</v>
      </c>
      <c r="H77" s="2">
        <f>H75+H76</f>
        <v>137173.47950000002</v>
      </c>
      <c r="J77" s="46"/>
    </row>
    <row r="78" spans="1:11" ht="28.15" customHeight="1">
      <c r="A78" s="143"/>
      <c r="B78" s="143"/>
      <c r="C78" s="204"/>
      <c r="D78" s="204"/>
      <c r="E78" s="204"/>
      <c r="F78" s="204"/>
      <c r="G78" s="3" t="s">
        <v>75</v>
      </c>
      <c r="H78" s="4">
        <f>H77*0.16</f>
        <v>21947.756720000001</v>
      </c>
      <c r="J78" s="47"/>
    </row>
    <row r="79" spans="1:11" ht="28.15" customHeight="1">
      <c r="A79" s="143"/>
      <c r="B79" s="143"/>
      <c r="C79" s="204"/>
      <c r="D79" s="204"/>
      <c r="E79" s="204"/>
      <c r="F79" s="204"/>
      <c r="G79" s="5" t="s">
        <v>76</v>
      </c>
      <c r="H79" s="6">
        <f>H77+H78</f>
        <v>159121.23622000002</v>
      </c>
      <c r="I79" s="36"/>
      <c r="J79" s="51">
        <v>188554.62</v>
      </c>
    </row>
    <row r="80" spans="1:11">
      <c r="A80" s="109"/>
      <c r="B80" s="109"/>
      <c r="C80" s="109"/>
      <c r="D80" s="109"/>
      <c r="E80" s="109"/>
      <c r="F80" s="109"/>
      <c r="G80" s="109"/>
      <c r="H80" s="109"/>
    </row>
    <row r="81" spans="1:12" ht="31.15" customHeight="1">
      <c r="A81" s="143" t="s">
        <v>78</v>
      </c>
      <c r="B81" s="143"/>
      <c r="C81" s="143"/>
      <c r="D81" s="143"/>
      <c r="E81" s="143"/>
      <c r="F81" s="143"/>
      <c r="G81" s="143"/>
      <c r="H81" s="143"/>
      <c r="J81" s="36">
        <f>J79-H79</f>
        <v>29433.383779999975</v>
      </c>
      <c r="L81" s="36">
        <f>J81*20</f>
        <v>588667.67559999949</v>
      </c>
    </row>
    <row r="82" spans="1:12" ht="12" customHeight="1">
      <c r="A82" s="144"/>
      <c r="B82" s="144"/>
      <c r="C82" s="144"/>
      <c r="D82" s="144"/>
      <c r="E82" s="144"/>
      <c r="F82" s="144"/>
      <c r="G82" s="144"/>
      <c r="H82" s="144"/>
    </row>
    <row r="83" spans="1:12" ht="20.45" customHeight="1">
      <c r="A83" s="119" t="s">
        <v>79</v>
      </c>
      <c r="B83" s="119"/>
      <c r="C83" s="117" t="s">
        <v>80</v>
      </c>
      <c r="D83" s="117"/>
      <c r="E83" s="117"/>
      <c r="F83" s="117"/>
      <c r="G83" s="111" t="s">
        <v>81</v>
      </c>
      <c r="H83" s="111"/>
    </row>
    <row r="84" spans="1:12" ht="19.899999999999999" customHeight="1">
      <c r="A84" s="123" t="s">
        <v>82</v>
      </c>
      <c r="B84" s="123"/>
      <c r="C84" s="117" t="s">
        <v>83</v>
      </c>
      <c r="D84" s="117"/>
      <c r="E84" s="117"/>
      <c r="F84" s="117"/>
      <c r="G84" s="121"/>
      <c r="H84" s="121"/>
    </row>
    <row r="85" spans="1:12" ht="20.45" customHeight="1">
      <c r="A85" s="125" t="s">
        <v>84</v>
      </c>
      <c r="B85" s="125"/>
      <c r="C85" s="31" t="s">
        <v>85</v>
      </c>
      <c r="D85" s="126">
        <f>H79*0.6</f>
        <v>95472.74173200001</v>
      </c>
      <c r="E85" s="126"/>
      <c r="F85" s="126"/>
      <c r="G85" s="124"/>
      <c r="H85" s="124"/>
    </row>
    <row r="86" spans="1:12" ht="36" customHeight="1">
      <c r="A86" s="125"/>
      <c r="B86" s="125"/>
      <c r="C86" s="31" t="s">
        <v>86</v>
      </c>
      <c r="D86" s="127">
        <f>H79*0.4</f>
        <v>63648.494488000011</v>
      </c>
      <c r="E86" s="127"/>
      <c r="F86" s="127"/>
      <c r="G86" s="124"/>
      <c r="H86" s="124"/>
    </row>
    <row r="87" spans="1:12" ht="17.100000000000001" customHeight="1">
      <c r="A87" s="125"/>
      <c r="B87" s="125"/>
      <c r="C87" s="31" t="s">
        <v>87</v>
      </c>
      <c r="D87" s="127">
        <f>H79</f>
        <v>159121.23622000002</v>
      </c>
      <c r="E87" s="127"/>
      <c r="F87" s="127"/>
      <c r="G87" s="124"/>
      <c r="H87" s="124"/>
      <c r="J87" s="43"/>
    </row>
    <row r="88" spans="1:12" ht="33.6" customHeight="1">
      <c r="A88" s="116" t="s">
        <v>88</v>
      </c>
      <c r="B88" s="116"/>
      <c r="C88" s="32" t="s">
        <v>89</v>
      </c>
      <c r="D88" s="117" t="s">
        <v>90</v>
      </c>
      <c r="E88" s="117"/>
      <c r="F88" s="117"/>
      <c r="G88" s="118" t="s">
        <v>91</v>
      </c>
      <c r="H88" s="118"/>
    </row>
    <row r="89" spans="1:12" ht="19.149999999999999" customHeight="1">
      <c r="A89" s="119" t="s">
        <v>92</v>
      </c>
      <c r="B89" s="119"/>
      <c r="C89" s="120" t="s">
        <v>93</v>
      </c>
      <c r="D89" s="120"/>
      <c r="E89" s="120"/>
      <c r="F89" s="120"/>
      <c r="G89" s="121"/>
      <c r="H89" s="122"/>
    </row>
    <row r="90" spans="1:12" ht="10.15" customHeight="1">
      <c r="A90" s="109"/>
      <c r="B90" s="109"/>
      <c r="C90" s="109"/>
      <c r="D90" s="109"/>
      <c r="E90" s="109"/>
      <c r="F90" s="109"/>
      <c r="G90" s="110"/>
      <c r="H90" s="110"/>
    </row>
    <row r="91" spans="1:12" ht="54" customHeight="1">
      <c r="A91" s="111" t="s">
        <v>94</v>
      </c>
      <c r="B91" s="111"/>
      <c r="C91" s="112" t="s">
        <v>130</v>
      </c>
      <c r="D91" s="112"/>
      <c r="E91" s="112"/>
      <c r="F91" s="112"/>
      <c r="G91" s="112"/>
      <c r="H91" s="37"/>
    </row>
    <row r="92" spans="1:12" ht="54" hidden="1" customHeight="1">
      <c r="A92" s="111"/>
      <c r="B92" s="111"/>
      <c r="C92" s="112"/>
      <c r="D92" s="112"/>
      <c r="E92" s="112"/>
      <c r="F92" s="112"/>
      <c r="G92" s="112"/>
      <c r="H92" s="37"/>
    </row>
    <row r="93" spans="1:12" ht="20.100000000000001" customHeight="1">
      <c r="A93" s="111"/>
      <c r="B93" s="111"/>
      <c r="C93" s="112" t="s">
        <v>96</v>
      </c>
      <c r="D93" s="112"/>
      <c r="E93" s="112"/>
      <c r="F93" s="112"/>
      <c r="G93" s="112"/>
      <c r="H93" s="37"/>
    </row>
    <row r="94" spans="1:12" ht="67.150000000000006" customHeight="1">
      <c r="A94" s="111"/>
      <c r="B94" s="111"/>
      <c r="C94" s="112" t="s">
        <v>118</v>
      </c>
      <c r="D94" s="112"/>
      <c r="E94" s="112"/>
      <c r="F94" s="112"/>
      <c r="G94" s="112"/>
      <c r="H94" s="37"/>
    </row>
    <row r="95" spans="1:12" ht="16.5" customHeight="1">
      <c r="A95" s="111"/>
      <c r="B95" s="111"/>
      <c r="C95" s="112" t="s">
        <v>98</v>
      </c>
      <c r="D95" s="112"/>
      <c r="E95" s="112"/>
      <c r="F95" s="112"/>
      <c r="G95" s="112"/>
      <c r="H95" s="37"/>
    </row>
    <row r="96" spans="1:12" ht="18.600000000000001" customHeight="1">
      <c r="A96" s="111"/>
      <c r="B96" s="111"/>
      <c r="C96" s="113" t="s">
        <v>99</v>
      </c>
      <c r="D96" s="114"/>
      <c r="E96" s="114"/>
      <c r="F96" s="114"/>
      <c r="G96" s="115"/>
      <c r="H96" s="37"/>
    </row>
    <row r="97" spans="1:8" ht="24.95" customHeight="1">
      <c r="A97" s="111"/>
      <c r="B97" s="111"/>
      <c r="C97" s="112" t="s">
        <v>100</v>
      </c>
      <c r="D97" s="112"/>
      <c r="E97" s="112"/>
      <c r="F97" s="112"/>
      <c r="G97" s="112"/>
      <c r="H97" s="37"/>
    </row>
    <row r="98" spans="1:8" ht="81.599999999999994" customHeight="1">
      <c r="A98" s="111"/>
      <c r="B98" s="111"/>
      <c r="C98" s="112" t="s">
        <v>101</v>
      </c>
      <c r="D98" s="112"/>
      <c r="E98" s="112"/>
      <c r="F98" s="112"/>
      <c r="G98" s="112"/>
      <c r="H98" s="37"/>
    </row>
    <row r="99" spans="1:8" ht="115.9" customHeight="1">
      <c r="A99" s="111"/>
      <c r="B99" s="111"/>
      <c r="C99" s="101" t="s">
        <v>102</v>
      </c>
      <c r="D99" s="101"/>
      <c r="E99" s="101"/>
      <c r="F99" s="101"/>
      <c r="G99" s="101"/>
      <c r="H99" s="37"/>
    </row>
    <row r="100" spans="1:8" ht="24" customHeight="1">
      <c r="A100" s="111"/>
      <c r="B100" s="111"/>
      <c r="C100" s="101" t="s">
        <v>103</v>
      </c>
      <c r="D100" s="101"/>
      <c r="E100" s="101"/>
      <c r="F100" s="101"/>
      <c r="G100" s="101"/>
      <c r="H100" s="37"/>
    </row>
    <row r="101" spans="1:8" ht="7.9" customHeight="1">
      <c r="A101" s="102"/>
      <c r="B101" s="102"/>
      <c r="C101" s="102"/>
      <c r="D101" s="102"/>
      <c r="E101" s="102"/>
      <c r="F101" s="102"/>
      <c r="G101" s="102"/>
      <c r="H101" s="102"/>
    </row>
    <row r="102" spans="1:8" ht="30" customHeight="1">
      <c r="A102" s="102"/>
      <c r="B102" s="102"/>
      <c r="C102" s="102"/>
      <c r="D102" s="102"/>
      <c r="E102" s="102"/>
      <c r="F102" s="102"/>
      <c r="G102" s="102"/>
      <c r="H102" s="102"/>
    </row>
    <row r="103" spans="1:8" ht="30" customHeight="1">
      <c r="A103" s="102"/>
      <c r="B103" s="102"/>
      <c r="C103" s="102"/>
      <c r="D103" s="102"/>
      <c r="E103" s="102"/>
      <c r="F103" s="102"/>
      <c r="G103" s="102"/>
      <c r="H103" s="102"/>
    </row>
    <row r="104" spans="1:8" ht="24" customHeight="1">
      <c r="A104" s="102"/>
      <c r="B104" s="102"/>
      <c r="C104" s="102"/>
      <c r="D104" s="102"/>
      <c r="E104" s="102"/>
      <c r="F104" s="102"/>
      <c r="G104" s="102"/>
      <c r="H104" s="102"/>
    </row>
    <row r="105" spans="1:8" ht="2.1" customHeight="1">
      <c r="A105" s="102"/>
      <c r="B105" s="102"/>
      <c r="C105" s="102"/>
      <c r="D105" s="102"/>
      <c r="E105" s="102"/>
      <c r="F105" s="102"/>
      <c r="G105" s="102"/>
      <c r="H105" s="102"/>
    </row>
    <row r="106" spans="1:8" ht="18">
      <c r="A106" s="103" t="s">
        <v>104</v>
      </c>
      <c r="B106" s="104"/>
      <c r="C106" s="104"/>
      <c r="D106" s="104"/>
      <c r="E106" s="104"/>
      <c r="F106" s="104"/>
      <c r="G106" s="104"/>
      <c r="H106" s="105"/>
    </row>
    <row r="107" spans="1:8" ht="12.95">
      <c r="A107" s="106" t="s">
        <v>105</v>
      </c>
      <c r="B107" s="107"/>
      <c r="C107" s="107"/>
      <c r="D107" s="107"/>
      <c r="E107" s="107"/>
      <c r="F107" s="107"/>
      <c r="G107" s="107"/>
      <c r="H107" s="108"/>
    </row>
  </sheetData>
  <mergeCells count="113">
    <mergeCell ref="A4:B4"/>
    <mergeCell ref="C4:H4"/>
    <mergeCell ref="A5:B5"/>
    <mergeCell ref="C5:H5"/>
    <mergeCell ref="A6:B6"/>
    <mergeCell ref="C6:H6"/>
    <mergeCell ref="A1:B1"/>
    <mergeCell ref="C1:F1"/>
    <mergeCell ref="G1:H1"/>
    <mergeCell ref="C2:F2"/>
    <mergeCell ref="A3:B3"/>
    <mergeCell ref="C3:H3"/>
    <mergeCell ref="C12:F12"/>
    <mergeCell ref="C13:F13"/>
    <mergeCell ref="C14:F14"/>
    <mergeCell ref="A15:F15"/>
    <mergeCell ref="C16:F16"/>
    <mergeCell ref="C17:H17"/>
    <mergeCell ref="A7:B7"/>
    <mergeCell ref="C7:F7"/>
    <mergeCell ref="A8:H8"/>
    <mergeCell ref="A9:H9"/>
    <mergeCell ref="C10:F10"/>
    <mergeCell ref="C11:F11"/>
    <mergeCell ref="C25:F25"/>
    <mergeCell ref="C26:F26"/>
    <mergeCell ref="C27:F27"/>
    <mergeCell ref="A28:F28"/>
    <mergeCell ref="C29:F29"/>
    <mergeCell ref="A30:H30"/>
    <mergeCell ref="A18:H18"/>
    <mergeCell ref="C19:F19"/>
    <mergeCell ref="A20:H20"/>
    <mergeCell ref="C21:F21"/>
    <mergeCell ref="A23:H23"/>
    <mergeCell ref="C24:F24"/>
    <mergeCell ref="A37:H37"/>
    <mergeCell ref="A38:H38"/>
    <mergeCell ref="C39:F39"/>
    <mergeCell ref="C40:F40"/>
    <mergeCell ref="C41:F41"/>
    <mergeCell ref="A42:H42"/>
    <mergeCell ref="C31:F31"/>
    <mergeCell ref="A32:H32"/>
    <mergeCell ref="A33:H33"/>
    <mergeCell ref="C34:F34"/>
    <mergeCell ref="C35:F35"/>
    <mergeCell ref="C36:F36"/>
    <mergeCell ref="C50:F50"/>
    <mergeCell ref="A51:H51"/>
    <mergeCell ref="A52:H52"/>
    <mergeCell ref="C53:F53"/>
    <mergeCell ref="C54:F54"/>
    <mergeCell ref="C55:F55"/>
    <mergeCell ref="A43:H43"/>
    <mergeCell ref="C44:F44"/>
    <mergeCell ref="C45:F45"/>
    <mergeCell ref="C46:F46"/>
    <mergeCell ref="C47:F47"/>
    <mergeCell ref="C48:F48"/>
    <mergeCell ref="A62:H62"/>
    <mergeCell ref="C63:F63"/>
    <mergeCell ref="C64:F64"/>
    <mergeCell ref="C65:F65"/>
    <mergeCell ref="C66:F66"/>
    <mergeCell ref="C67:F67"/>
    <mergeCell ref="C56:F56"/>
    <mergeCell ref="C57:F57"/>
    <mergeCell ref="C58:F58"/>
    <mergeCell ref="C59:F59"/>
    <mergeCell ref="C60:F60"/>
    <mergeCell ref="A61:H61"/>
    <mergeCell ref="A80:H80"/>
    <mergeCell ref="A81:H81"/>
    <mergeCell ref="A82:H82"/>
    <mergeCell ref="A83:B83"/>
    <mergeCell ref="C83:F83"/>
    <mergeCell ref="G83:H83"/>
    <mergeCell ref="A68:H68"/>
    <mergeCell ref="A69:H69"/>
    <mergeCell ref="A70:H71"/>
    <mergeCell ref="A72:F74"/>
    <mergeCell ref="A76:B79"/>
    <mergeCell ref="C76:F79"/>
    <mergeCell ref="A88:B88"/>
    <mergeCell ref="D88:F88"/>
    <mergeCell ref="G88:H88"/>
    <mergeCell ref="A89:B89"/>
    <mergeCell ref="C89:F89"/>
    <mergeCell ref="G89:H89"/>
    <mergeCell ref="A84:B84"/>
    <mergeCell ref="C84:F84"/>
    <mergeCell ref="G84:H87"/>
    <mergeCell ref="A85:B87"/>
    <mergeCell ref="D85:F85"/>
    <mergeCell ref="D86:F86"/>
    <mergeCell ref="D87:F87"/>
    <mergeCell ref="C99:G99"/>
    <mergeCell ref="C100:G100"/>
    <mergeCell ref="A101:H101"/>
    <mergeCell ref="A102:H105"/>
    <mergeCell ref="A106:H106"/>
    <mergeCell ref="A107:H107"/>
    <mergeCell ref="A90:H90"/>
    <mergeCell ref="A91:B100"/>
    <mergeCell ref="C91:G91"/>
    <mergeCell ref="C92:G92"/>
    <mergeCell ref="C93:G93"/>
    <mergeCell ref="C94:G94"/>
    <mergeCell ref="C95:G95"/>
    <mergeCell ref="C96:G96"/>
    <mergeCell ref="C97:G97"/>
    <mergeCell ref="C98:G98"/>
  </mergeCells>
  <hyperlinks>
    <hyperlink ref="H7" r:id="rId1" xr:uid="{28C8AA30-B6D0-4F0A-90E3-B88ADFE20677}"/>
  </hyperlinks>
  <printOptions horizontalCentered="1"/>
  <pageMargins left="0.23622047244094491" right="0.23622047244094491" top="0.74803149606299213" bottom="0.74803149606299213" header="0.31496062992125984" footer="0.31496062992125984"/>
  <pageSetup scale="65" fitToHeight="0" orientation="portrait" r:id="rId2"/>
  <rowBreaks count="4" manualBreakCount="4">
    <brk id="42" max="7" man="1"/>
    <brk id="67" max="7" man="1"/>
    <brk id="80" max="7" man="1"/>
    <brk id="107" max="16383" man="1"/>
  </rowBreak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8FB9D-AB35-439A-85F2-B884AC24892B}">
  <dimension ref="A1:O107"/>
  <sheetViews>
    <sheetView view="pageBreakPreview" topLeftCell="A66" zoomScale="80" zoomScaleNormal="80" zoomScaleSheetLayoutView="80" workbookViewId="0">
      <selection activeCell="K85" sqref="K85"/>
    </sheetView>
  </sheetViews>
  <sheetFormatPr defaultColWidth="11.28515625" defaultRowHeight="12.6"/>
  <cols>
    <col min="1" max="2" width="16.28515625" style="11" customWidth="1"/>
    <col min="3" max="3" width="31.5703125" style="11" customWidth="1"/>
    <col min="4" max="5" width="16" style="11" customWidth="1"/>
    <col min="6" max="6" width="10.42578125" style="11" customWidth="1"/>
    <col min="7" max="7" width="18" style="12" customWidth="1"/>
    <col min="8" max="8" width="22.85546875" style="12" customWidth="1"/>
    <col min="9" max="9" width="17.5703125" style="11" bestFit="1" customWidth="1"/>
    <col min="10" max="10" width="17.42578125" style="11" customWidth="1"/>
    <col min="11" max="11" width="15" style="11" customWidth="1"/>
    <col min="12" max="12" width="15.140625" style="11" bestFit="1" customWidth="1"/>
    <col min="13" max="16384" width="11.28515625" style="11"/>
  </cols>
  <sheetData>
    <row r="1" spans="1:15" ht="102" customHeight="1">
      <c r="A1" s="109"/>
      <c r="B1" s="109"/>
      <c r="C1" s="201" t="s">
        <v>0</v>
      </c>
      <c r="D1" s="202"/>
      <c r="E1" s="202"/>
      <c r="F1" s="202"/>
      <c r="G1" s="121"/>
      <c r="H1" s="121"/>
    </row>
    <row r="2" spans="1:15" ht="25.15" customHeight="1">
      <c r="A2" s="13" t="s">
        <v>1</v>
      </c>
      <c r="B2" s="14">
        <f ca="1">TODAY()</f>
        <v>46320</v>
      </c>
      <c r="C2" s="203"/>
      <c r="D2" s="203"/>
      <c r="E2" s="203"/>
      <c r="F2" s="203"/>
      <c r="G2" s="15" t="s">
        <v>2</v>
      </c>
      <c r="H2" s="33" t="s">
        <v>131</v>
      </c>
      <c r="J2" s="11" t="s">
        <v>4</v>
      </c>
    </row>
    <row r="3" spans="1:15" ht="25.15" customHeight="1">
      <c r="A3" s="116" t="s">
        <v>5</v>
      </c>
      <c r="B3" s="116"/>
      <c r="C3" s="197" t="s">
        <v>6</v>
      </c>
      <c r="D3" s="197"/>
      <c r="E3" s="197"/>
      <c r="F3" s="197"/>
      <c r="G3" s="197"/>
      <c r="H3" s="197"/>
      <c r="J3" s="11" t="s">
        <v>7</v>
      </c>
    </row>
    <row r="4" spans="1:15" ht="45" customHeight="1">
      <c r="A4" s="116" t="s">
        <v>8</v>
      </c>
      <c r="B4" s="116"/>
      <c r="C4" s="198" t="s">
        <v>132</v>
      </c>
      <c r="D4" s="199"/>
      <c r="E4" s="199"/>
      <c r="F4" s="199"/>
      <c r="G4" s="199"/>
      <c r="H4" s="200"/>
    </row>
    <row r="5" spans="1:15" ht="18.95" customHeight="1">
      <c r="A5" s="116" t="s">
        <v>10</v>
      </c>
      <c r="B5" s="116"/>
      <c r="C5" s="197" t="s">
        <v>11</v>
      </c>
      <c r="D5" s="197"/>
      <c r="E5" s="197"/>
      <c r="F5" s="197"/>
      <c r="G5" s="197"/>
      <c r="H5" s="197"/>
      <c r="M5" s="11" t="s">
        <v>12</v>
      </c>
      <c r="N5" s="11">
        <v>270</v>
      </c>
    </row>
    <row r="6" spans="1:15" ht="19.5" customHeight="1">
      <c r="A6" s="116" t="s">
        <v>13</v>
      </c>
      <c r="B6" s="116"/>
      <c r="C6" s="197" t="s">
        <v>14</v>
      </c>
      <c r="D6" s="197"/>
      <c r="E6" s="197"/>
      <c r="F6" s="197"/>
      <c r="G6" s="197"/>
      <c r="H6" s="197"/>
    </row>
    <row r="7" spans="1:15" ht="37.5">
      <c r="A7" s="116" t="s">
        <v>15</v>
      </c>
      <c r="B7" s="116"/>
      <c r="C7" s="197" t="s">
        <v>16</v>
      </c>
      <c r="D7" s="197"/>
      <c r="E7" s="197"/>
      <c r="F7" s="197"/>
      <c r="G7" s="16" t="s">
        <v>17</v>
      </c>
      <c r="H7" s="58" t="s">
        <v>18</v>
      </c>
    </row>
    <row r="8" spans="1:15" ht="15.6">
      <c r="A8" s="184"/>
      <c r="B8" s="184"/>
      <c r="C8" s="184"/>
      <c r="D8" s="184"/>
      <c r="E8" s="184"/>
      <c r="F8" s="184"/>
      <c r="G8" s="184"/>
      <c r="H8" s="184"/>
    </row>
    <row r="9" spans="1:15" s="7" customFormat="1" ht="18">
      <c r="A9" s="178" t="s">
        <v>19</v>
      </c>
      <c r="B9" s="178"/>
      <c r="C9" s="178"/>
      <c r="D9" s="178"/>
      <c r="E9" s="178"/>
      <c r="F9" s="178"/>
      <c r="G9" s="178"/>
      <c r="H9" s="178"/>
    </row>
    <row r="10" spans="1:15" s="8" customFormat="1" ht="14.1">
      <c r="A10" s="17" t="s">
        <v>20</v>
      </c>
      <c r="B10" s="18" t="s">
        <v>21</v>
      </c>
      <c r="C10" s="179" t="s">
        <v>22</v>
      </c>
      <c r="D10" s="179"/>
      <c r="E10" s="179"/>
      <c r="F10" s="179"/>
      <c r="G10" s="19" t="s">
        <v>23</v>
      </c>
      <c r="H10" s="19" t="s">
        <v>12</v>
      </c>
      <c r="J10" s="8" t="s">
        <v>24</v>
      </c>
      <c r="K10" s="8" t="s">
        <v>25</v>
      </c>
      <c r="M10" s="8" t="s">
        <v>26</v>
      </c>
      <c r="O10" s="8" t="s">
        <v>27</v>
      </c>
    </row>
    <row r="11" spans="1:15" s="9" customFormat="1" ht="22.5" customHeight="1">
      <c r="A11" s="20">
        <f>O11</f>
        <v>142.78</v>
      </c>
      <c r="B11" s="21" t="s">
        <v>28</v>
      </c>
      <c r="C11" s="185" t="s">
        <v>29</v>
      </c>
      <c r="D11" s="185"/>
      <c r="E11" s="185"/>
      <c r="F11" s="185"/>
      <c r="G11" s="38">
        <f>N5</f>
        <v>270</v>
      </c>
      <c r="H11" s="40">
        <f>G11*A11</f>
        <v>38550.6</v>
      </c>
      <c r="J11" s="9">
        <v>129.80000000000001</v>
      </c>
      <c r="K11" s="45">
        <v>0.1</v>
      </c>
      <c r="M11" s="9">
        <f>J11*K11</f>
        <v>12.980000000000002</v>
      </c>
      <c r="O11" s="9">
        <f>J11+M11</f>
        <v>142.78</v>
      </c>
    </row>
    <row r="12" spans="1:15" s="9" customFormat="1" ht="22.5" customHeight="1">
      <c r="A12" s="20">
        <f>O12</f>
        <v>43.273349999999994</v>
      </c>
      <c r="B12" s="21" t="s">
        <v>28</v>
      </c>
      <c r="C12" s="185" t="s">
        <v>30</v>
      </c>
      <c r="D12" s="185"/>
      <c r="E12" s="185"/>
      <c r="F12" s="185"/>
      <c r="G12" s="38">
        <f>N5</f>
        <v>270</v>
      </c>
      <c r="H12" s="40">
        <f>A12*G12</f>
        <v>11683.804499999998</v>
      </c>
      <c r="J12" s="9">
        <v>37.628999999999998</v>
      </c>
      <c r="K12" s="45">
        <v>0.15</v>
      </c>
      <c r="M12" s="9">
        <f t="shared" ref="M12:M14" si="0">J12*K12</f>
        <v>5.6443499999999993</v>
      </c>
      <c r="O12" s="9">
        <f t="shared" ref="O12:O14" si="1">J12+M12</f>
        <v>43.273349999999994</v>
      </c>
    </row>
    <row r="13" spans="1:15" s="9" customFormat="1" ht="22.5" customHeight="1">
      <c r="A13" s="20">
        <f>O13</f>
        <v>22.77</v>
      </c>
      <c r="B13" s="21" t="s">
        <v>28</v>
      </c>
      <c r="C13" s="185" t="s">
        <v>31</v>
      </c>
      <c r="D13" s="185"/>
      <c r="E13" s="185"/>
      <c r="F13" s="185"/>
      <c r="G13" s="38">
        <f>N5</f>
        <v>270</v>
      </c>
      <c r="H13" s="40">
        <f>A13*G13</f>
        <v>6147.9</v>
      </c>
      <c r="J13" s="9">
        <v>20.7</v>
      </c>
      <c r="K13" s="45">
        <v>0.1</v>
      </c>
      <c r="M13" s="9">
        <f t="shared" si="0"/>
        <v>2.0699999999999998</v>
      </c>
      <c r="O13" s="9">
        <f t="shared" si="1"/>
        <v>22.77</v>
      </c>
    </row>
    <row r="14" spans="1:15" s="9" customFormat="1" ht="21" customHeight="1">
      <c r="A14" s="21">
        <f>O14</f>
        <v>41.8</v>
      </c>
      <c r="B14" s="21" t="s">
        <v>32</v>
      </c>
      <c r="C14" s="185" t="s">
        <v>33</v>
      </c>
      <c r="D14" s="185"/>
      <c r="E14" s="185"/>
      <c r="F14" s="185"/>
      <c r="G14" s="38">
        <v>25</v>
      </c>
      <c r="H14" s="40">
        <f>A14*G14</f>
        <v>1045</v>
      </c>
      <c r="J14" s="9">
        <v>38</v>
      </c>
      <c r="K14" s="45">
        <f>K11</f>
        <v>0.1</v>
      </c>
      <c r="M14" s="9">
        <f t="shared" si="0"/>
        <v>3.8000000000000003</v>
      </c>
      <c r="O14" s="9">
        <f t="shared" si="1"/>
        <v>41.8</v>
      </c>
    </row>
    <row r="15" spans="1:15" s="9" customFormat="1" ht="45" customHeight="1">
      <c r="A15" s="189" t="s">
        <v>34</v>
      </c>
      <c r="B15" s="190"/>
      <c r="C15" s="190"/>
      <c r="D15" s="190"/>
      <c r="E15" s="190"/>
      <c r="F15" s="190"/>
      <c r="G15" s="39"/>
      <c r="H15" s="39"/>
      <c r="K15" s="45"/>
    </row>
    <row r="16" spans="1:15" s="10" customFormat="1" ht="15.6">
      <c r="A16" s="22">
        <f>SUM(A11:A13)</f>
        <v>208.82335</v>
      </c>
      <c r="B16" s="23" t="s">
        <v>35</v>
      </c>
      <c r="C16" s="183"/>
      <c r="D16" s="183"/>
      <c r="E16" s="183"/>
      <c r="F16" s="183"/>
      <c r="G16" s="23" t="s">
        <v>36</v>
      </c>
      <c r="H16" s="41">
        <f>SUM(H11:H15)</f>
        <v>57427.304499999998</v>
      </c>
      <c r="J16" s="9"/>
      <c r="K16" s="45"/>
      <c r="L16" s="9"/>
      <c r="M16" s="9"/>
      <c r="N16" s="9"/>
      <c r="O16" s="9"/>
    </row>
    <row r="17" spans="1:15" s="10" customFormat="1" ht="15.6">
      <c r="A17" s="23">
        <f>SUM(A14)</f>
        <v>41.8</v>
      </c>
      <c r="B17" s="23" t="s">
        <v>37</v>
      </c>
      <c r="C17" s="195"/>
      <c r="D17" s="195"/>
      <c r="E17" s="195"/>
      <c r="F17" s="195"/>
      <c r="G17" s="196"/>
      <c r="H17" s="195"/>
      <c r="J17" s="9"/>
      <c r="K17" s="45"/>
      <c r="L17" s="9"/>
      <c r="M17" s="9">
        <v>208.82</v>
      </c>
      <c r="N17" s="9">
        <f>M17*45%</f>
        <v>93.968999999999994</v>
      </c>
      <c r="O17" s="9"/>
    </row>
    <row r="18" spans="1:15" s="10" customFormat="1" ht="15.6">
      <c r="A18" s="184"/>
      <c r="B18" s="184"/>
      <c r="C18" s="184"/>
      <c r="D18" s="184"/>
      <c r="E18" s="184"/>
      <c r="F18" s="184"/>
      <c r="G18" s="184"/>
      <c r="H18" s="184"/>
      <c r="J18" s="9"/>
      <c r="K18" s="45"/>
      <c r="L18" s="9"/>
      <c r="M18" s="9"/>
      <c r="N18" s="9">
        <f>M17*55%</f>
        <v>114.851</v>
      </c>
      <c r="O18" s="9"/>
    </row>
    <row r="19" spans="1:15" s="10" customFormat="1" ht="32.450000000000003" customHeight="1">
      <c r="A19" s="82">
        <f>'CTZ 232-5 athali-SERENA SSC(26)'!A19</f>
        <v>-114.85284250000001</v>
      </c>
      <c r="B19" s="64" t="s">
        <v>28</v>
      </c>
      <c r="C19" s="186" t="s">
        <v>122</v>
      </c>
      <c r="D19" s="187"/>
      <c r="E19" s="187"/>
      <c r="F19" s="188"/>
      <c r="G19" s="65">
        <f>N5</f>
        <v>270</v>
      </c>
      <c r="H19" s="66">
        <f>G19*A19</f>
        <v>-31010.267475000001</v>
      </c>
      <c r="J19" s="9"/>
      <c r="K19" s="45"/>
      <c r="L19" s="9"/>
      <c r="M19" s="9"/>
      <c r="N19" s="9"/>
      <c r="O19" s="9"/>
    </row>
    <row r="20" spans="1:15" s="10" customFormat="1" ht="15.6">
      <c r="A20" s="191"/>
      <c r="B20" s="192"/>
      <c r="C20" s="192"/>
      <c r="D20" s="192"/>
      <c r="E20" s="192"/>
      <c r="F20" s="192"/>
      <c r="G20" s="192"/>
      <c r="H20" s="193"/>
      <c r="J20" s="9"/>
      <c r="K20" s="45"/>
      <c r="L20" s="9"/>
      <c r="M20" s="9"/>
      <c r="N20" s="9"/>
      <c r="O20" s="9"/>
    </row>
    <row r="21" spans="1:15" s="10" customFormat="1" ht="15.6">
      <c r="A21" s="24">
        <f>A16+A19</f>
        <v>93.970507499999997</v>
      </c>
      <c r="B21" s="25" t="s">
        <v>35</v>
      </c>
      <c r="C21" s="173" t="s">
        <v>40</v>
      </c>
      <c r="D21" s="173"/>
      <c r="E21" s="173"/>
      <c r="F21" s="173"/>
      <c r="G21" s="25"/>
      <c r="H21" s="42">
        <f>H16+H19</f>
        <v>26417.037024999998</v>
      </c>
      <c r="J21" s="9"/>
      <c r="K21" s="40">
        <f>A21*G19</f>
        <v>25372.037024999998</v>
      </c>
      <c r="L21" s="9"/>
      <c r="M21" s="9"/>
      <c r="N21" s="9"/>
      <c r="O21" s="9"/>
    </row>
    <row r="22" spans="1:15" s="10" customFormat="1" ht="15.6">
      <c r="A22" s="61"/>
      <c r="B22" s="62"/>
      <c r="C22" s="62"/>
      <c r="D22" s="62"/>
      <c r="E22" s="62"/>
      <c r="F22" s="62"/>
      <c r="G22" s="62"/>
      <c r="H22" s="63"/>
      <c r="J22" s="9"/>
      <c r="K22" s="45"/>
      <c r="L22" s="9"/>
      <c r="M22" s="9"/>
      <c r="N22" s="9"/>
      <c r="O22" s="9"/>
    </row>
    <row r="23" spans="1:15" s="7" customFormat="1" ht="18">
      <c r="A23" s="178" t="s">
        <v>41</v>
      </c>
      <c r="B23" s="178"/>
      <c r="C23" s="178"/>
      <c r="D23" s="178"/>
      <c r="E23" s="178"/>
      <c r="F23" s="178"/>
      <c r="G23" s="178"/>
      <c r="H23" s="178"/>
      <c r="J23" s="9"/>
      <c r="K23" s="45"/>
      <c r="L23" s="9"/>
      <c r="M23" s="9"/>
      <c r="N23" s="9"/>
      <c r="O23" s="9"/>
    </row>
    <row r="24" spans="1:15" s="8" customFormat="1" ht="14.1">
      <c r="A24" s="17" t="s">
        <v>20</v>
      </c>
      <c r="B24" s="18" t="s">
        <v>21</v>
      </c>
      <c r="C24" s="179" t="s">
        <v>22</v>
      </c>
      <c r="D24" s="179"/>
      <c r="E24" s="179"/>
      <c r="F24" s="179"/>
      <c r="G24" s="19" t="s">
        <v>23</v>
      </c>
      <c r="H24" s="19" t="s">
        <v>12</v>
      </c>
      <c r="J24" s="9"/>
      <c r="K24" s="45"/>
      <c r="L24" s="9"/>
      <c r="M24" s="9"/>
      <c r="N24" s="9"/>
      <c r="O24" s="9"/>
    </row>
    <row r="25" spans="1:15" s="9" customFormat="1" ht="21" customHeight="1">
      <c r="A25" s="20">
        <f>O25</f>
        <v>163.03100000000001</v>
      </c>
      <c r="B25" s="21" t="s">
        <v>28</v>
      </c>
      <c r="C25" s="185" t="s">
        <v>42</v>
      </c>
      <c r="D25" s="185"/>
      <c r="E25" s="185"/>
      <c r="F25" s="185"/>
      <c r="G25" s="38">
        <f>N5</f>
        <v>270</v>
      </c>
      <c r="H25" s="40">
        <f>G25*A25</f>
        <v>44018.37</v>
      </c>
      <c r="J25" s="9">
        <v>148.21</v>
      </c>
      <c r="K25" s="45">
        <f>K11</f>
        <v>0.1</v>
      </c>
      <c r="M25" s="9">
        <f t="shared" ref="M25:M27" si="2">J25*K25</f>
        <v>14.821000000000002</v>
      </c>
      <c r="O25" s="9">
        <f t="shared" ref="O25:O27" si="3">J25+M25</f>
        <v>163.03100000000001</v>
      </c>
    </row>
    <row r="26" spans="1:15" s="9" customFormat="1" ht="21" customHeight="1">
      <c r="A26" s="20">
        <f>O26</f>
        <v>44.62</v>
      </c>
      <c r="B26" s="21" t="s">
        <v>28</v>
      </c>
      <c r="C26" s="185" t="s">
        <v>30</v>
      </c>
      <c r="D26" s="185"/>
      <c r="E26" s="185"/>
      <c r="F26" s="185"/>
      <c r="G26" s="38">
        <f>N5</f>
        <v>270</v>
      </c>
      <c r="H26" s="40">
        <f>G26*A26</f>
        <v>12047.4</v>
      </c>
      <c r="J26" s="9">
        <v>38.799999999999997</v>
      </c>
      <c r="K26" s="45">
        <f>K12</f>
        <v>0.15</v>
      </c>
      <c r="M26" s="9">
        <f t="shared" si="2"/>
        <v>5.8199999999999994</v>
      </c>
      <c r="O26" s="9">
        <f t="shared" si="3"/>
        <v>44.62</v>
      </c>
    </row>
    <row r="27" spans="1:15" s="9" customFormat="1" ht="21" customHeight="1">
      <c r="A27" s="20">
        <f t="shared" ref="A27" si="4">O27</f>
        <v>39.049999999999997</v>
      </c>
      <c r="B27" s="21" t="s">
        <v>28</v>
      </c>
      <c r="C27" s="185" t="s">
        <v>43</v>
      </c>
      <c r="D27" s="185"/>
      <c r="E27" s="185"/>
      <c r="F27" s="185"/>
      <c r="G27" s="38">
        <f>N5</f>
        <v>270</v>
      </c>
      <c r="H27" s="40">
        <f t="shared" ref="H27" si="5">G27*A27</f>
        <v>10543.5</v>
      </c>
      <c r="J27" s="9">
        <v>35.5</v>
      </c>
      <c r="K27" s="45">
        <f>K13</f>
        <v>0.1</v>
      </c>
      <c r="M27" s="9">
        <f t="shared" si="2"/>
        <v>3.5500000000000003</v>
      </c>
      <c r="O27" s="9">
        <f t="shared" si="3"/>
        <v>39.049999999999997</v>
      </c>
    </row>
    <row r="28" spans="1:15" s="9" customFormat="1" ht="45" customHeight="1">
      <c r="A28" s="189" t="s">
        <v>34</v>
      </c>
      <c r="B28" s="190"/>
      <c r="C28" s="190"/>
      <c r="D28" s="190"/>
      <c r="E28" s="190"/>
      <c r="F28" s="190"/>
      <c r="G28" s="39"/>
      <c r="H28" s="39"/>
    </row>
    <row r="29" spans="1:15" s="10" customFormat="1" ht="15.6">
      <c r="A29" s="22">
        <f>SUM(A25:A28)</f>
        <v>246.70100000000002</v>
      </c>
      <c r="B29" s="23" t="s">
        <v>35</v>
      </c>
      <c r="C29" s="183"/>
      <c r="D29" s="183"/>
      <c r="E29" s="183"/>
      <c r="F29" s="183"/>
      <c r="G29" s="23" t="s">
        <v>36</v>
      </c>
      <c r="H29" s="41">
        <f>SUM(H25:H28)</f>
        <v>66609.27</v>
      </c>
    </row>
    <row r="30" spans="1:15" s="7" customFormat="1" ht="12" customHeight="1">
      <c r="A30" s="177"/>
      <c r="B30" s="177"/>
      <c r="C30" s="177"/>
      <c r="D30" s="177"/>
      <c r="E30" s="177"/>
      <c r="F30" s="177"/>
      <c r="G30" s="177"/>
      <c r="H30" s="177"/>
    </row>
    <row r="31" spans="1:15" s="7" customFormat="1" ht="36" customHeight="1">
      <c r="A31" s="82">
        <f>'CTZ 232-5 athali-SERENA SSC(26)'!A31</f>
        <v>-124.59059999999999</v>
      </c>
      <c r="B31" s="64" t="s">
        <v>28</v>
      </c>
      <c r="C31" s="186" t="s">
        <v>123</v>
      </c>
      <c r="D31" s="187"/>
      <c r="E31" s="187"/>
      <c r="F31" s="188"/>
      <c r="G31" s="65">
        <f>N5</f>
        <v>270</v>
      </c>
      <c r="H31" s="66">
        <f>G31*A31</f>
        <v>-33639.462</v>
      </c>
      <c r="J31" s="67">
        <f>A25+A26</f>
        <v>207.65100000000001</v>
      </c>
      <c r="K31" s="7">
        <f>J31*45%</f>
        <v>93.44295000000001</v>
      </c>
    </row>
    <row r="32" spans="1:15" s="7" customFormat="1" ht="11.45" customHeight="1">
      <c r="A32" s="174"/>
      <c r="B32" s="175"/>
      <c r="C32" s="175"/>
      <c r="D32" s="175"/>
      <c r="E32" s="175"/>
      <c r="F32" s="175"/>
      <c r="G32" s="175"/>
      <c r="H32" s="176"/>
    </row>
    <row r="33" spans="1:15" s="7" customFormat="1" ht="18">
      <c r="A33" s="178" t="s">
        <v>45</v>
      </c>
      <c r="B33" s="178"/>
      <c r="C33" s="178"/>
      <c r="D33" s="178"/>
      <c r="E33" s="178"/>
      <c r="F33" s="178"/>
      <c r="G33" s="178"/>
      <c r="H33" s="178"/>
      <c r="K33" s="7">
        <f>J31*55%</f>
        <v>114.20805000000001</v>
      </c>
    </row>
    <row r="34" spans="1:15" s="8" customFormat="1" ht="14.1">
      <c r="A34" s="17" t="s">
        <v>20</v>
      </c>
      <c r="B34" s="18" t="s">
        <v>21</v>
      </c>
      <c r="C34" s="179" t="s">
        <v>22</v>
      </c>
      <c r="D34" s="179"/>
      <c r="E34" s="179"/>
      <c r="F34" s="179"/>
      <c r="G34" s="19" t="s">
        <v>23</v>
      </c>
      <c r="H34" s="19" t="s">
        <v>12</v>
      </c>
      <c r="I34" s="7"/>
    </row>
    <row r="35" spans="1:15" s="9" customFormat="1" ht="18.600000000000001" customHeight="1">
      <c r="A35" s="20">
        <f>O35</f>
        <v>12.627000000000001</v>
      </c>
      <c r="B35" s="21" t="s">
        <v>28</v>
      </c>
      <c r="C35" s="180" t="s">
        <v>46</v>
      </c>
      <c r="D35" s="181"/>
      <c r="E35" s="181"/>
      <c r="F35" s="182"/>
      <c r="G35" s="38">
        <f>N5</f>
        <v>270</v>
      </c>
      <c r="H35" s="40">
        <f>G35*A35</f>
        <v>3409.29</v>
      </c>
      <c r="I35" s="7"/>
      <c r="J35" s="9">
        <v>10.98</v>
      </c>
      <c r="K35" s="45">
        <f>K26</f>
        <v>0.15</v>
      </c>
      <c r="M35" s="9">
        <f>J35*K35</f>
        <v>1.647</v>
      </c>
      <c r="O35" s="9">
        <f>J35+M35</f>
        <v>12.627000000000001</v>
      </c>
    </row>
    <row r="36" spans="1:15" s="10" customFormat="1" ht="15.6">
      <c r="A36" s="22">
        <f>SUM(A35:A35)</f>
        <v>12.627000000000001</v>
      </c>
      <c r="B36" s="23" t="s">
        <v>35</v>
      </c>
      <c r="C36" s="183"/>
      <c r="D36" s="183"/>
      <c r="E36" s="183"/>
      <c r="F36" s="183"/>
      <c r="G36" s="23" t="s">
        <v>36</v>
      </c>
      <c r="H36" s="41">
        <f>SUM(H35:H35)</f>
        <v>3409.29</v>
      </c>
      <c r="I36" s="7"/>
    </row>
    <row r="37" spans="1:15" s="10" customFormat="1" ht="15.6">
      <c r="A37" s="184"/>
      <c r="B37" s="184"/>
      <c r="C37" s="184"/>
      <c r="D37" s="184"/>
      <c r="E37" s="184"/>
      <c r="F37" s="184"/>
      <c r="G37" s="184"/>
      <c r="H37" s="184"/>
      <c r="I37" s="7"/>
    </row>
    <row r="38" spans="1:15" s="7" customFormat="1" ht="18">
      <c r="A38" s="178" t="s">
        <v>47</v>
      </c>
      <c r="B38" s="178"/>
      <c r="C38" s="178"/>
      <c r="D38" s="178"/>
      <c r="E38" s="178"/>
      <c r="F38" s="178"/>
      <c r="G38" s="178"/>
      <c r="H38" s="178"/>
    </row>
    <row r="39" spans="1:15" s="8" customFormat="1" ht="14.1">
      <c r="A39" s="17" t="s">
        <v>20</v>
      </c>
      <c r="B39" s="18" t="s">
        <v>21</v>
      </c>
      <c r="C39" s="179" t="s">
        <v>22</v>
      </c>
      <c r="D39" s="179"/>
      <c r="E39" s="179"/>
      <c r="F39" s="179"/>
      <c r="G39" s="19" t="s">
        <v>23</v>
      </c>
      <c r="H39" s="19" t="s">
        <v>12</v>
      </c>
      <c r="I39" s="7"/>
    </row>
    <row r="40" spans="1:15" s="9" customFormat="1" ht="31.5" customHeight="1">
      <c r="A40" s="20">
        <f>O40</f>
        <v>28.5</v>
      </c>
      <c r="B40" s="21" t="s">
        <v>28</v>
      </c>
      <c r="C40" s="185" t="s">
        <v>48</v>
      </c>
      <c r="D40" s="185"/>
      <c r="E40" s="185"/>
      <c r="F40" s="185"/>
      <c r="G40" s="38">
        <v>270</v>
      </c>
      <c r="H40" s="40">
        <f>G40*A40</f>
        <v>7695</v>
      </c>
      <c r="I40" s="7"/>
      <c r="J40" s="9">
        <v>19</v>
      </c>
      <c r="K40" s="45">
        <v>0.5</v>
      </c>
      <c r="M40" s="9">
        <f t="shared" ref="M40" si="6">J40*K40</f>
        <v>9.5</v>
      </c>
      <c r="O40" s="9">
        <f t="shared" ref="O40" si="7">J40+M40</f>
        <v>28.5</v>
      </c>
    </row>
    <row r="41" spans="1:15" s="10" customFormat="1" ht="15.6">
      <c r="A41" s="22">
        <f>SUM(A40:A40)</f>
        <v>28.5</v>
      </c>
      <c r="B41" s="23" t="s">
        <v>35</v>
      </c>
      <c r="C41" s="183"/>
      <c r="D41" s="183"/>
      <c r="E41" s="183"/>
      <c r="F41" s="183"/>
      <c r="G41" s="23" t="s">
        <v>36</v>
      </c>
      <c r="H41" s="41">
        <f>SUM(H40:H40)</f>
        <v>7695</v>
      </c>
      <c r="I41" s="7"/>
    </row>
    <row r="42" spans="1:15" s="7" customFormat="1">
      <c r="A42" s="177"/>
      <c r="B42" s="177"/>
      <c r="C42" s="177"/>
      <c r="D42" s="177"/>
      <c r="E42" s="177"/>
      <c r="F42" s="177"/>
      <c r="G42" s="177"/>
      <c r="H42" s="177"/>
    </row>
    <row r="43" spans="1:15" s="7" customFormat="1" ht="18">
      <c r="A43" s="178" t="s">
        <v>49</v>
      </c>
      <c r="B43" s="178"/>
      <c r="C43" s="178"/>
      <c r="D43" s="178"/>
      <c r="E43" s="178"/>
      <c r="F43" s="178"/>
      <c r="G43" s="178"/>
      <c r="H43" s="178"/>
    </row>
    <row r="44" spans="1:15" s="8" customFormat="1" ht="14.1">
      <c r="A44" s="17" t="s">
        <v>20</v>
      </c>
      <c r="B44" s="18" t="s">
        <v>21</v>
      </c>
      <c r="C44" s="179" t="s">
        <v>22</v>
      </c>
      <c r="D44" s="179"/>
      <c r="E44" s="179"/>
      <c r="F44" s="179"/>
      <c r="G44" s="19" t="s">
        <v>23</v>
      </c>
      <c r="H44" s="19" t="s">
        <v>12</v>
      </c>
      <c r="I44" s="7"/>
    </row>
    <row r="45" spans="1:15" s="9" customFormat="1" ht="19.5" customHeight="1">
      <c r="A45" s="20">
        <f>O45</f>
        <v>11.0745</v>
      </c>
      <c r="B45" s="21" t="s">
        <v>28</v>
      </c>
      <c r="C45" s="180" t="s">
        <v>50</v>
      </c>
      <c r="D45" s="181"/>
      <c r="E45" s="181"/>
      <c r="F45" s="182"/>
      <c r="G45" s="38">
        <f>N5</f>
        <v>270</v>
      </c>
      <c r="H45" s="40">
        <f>G45*A45</f>
        <v>2990.1150000000002</v>
      </c>
      <c r="I45" s="7"/>
      <c r="J45" s="9">
        <v>9.6300000000000008</v>
      </c>
      <c r="K45" s="45">
        <f>K35</f>
        <v>0.15</v>
      </c>
      <c r="M45" s="9">
        <f>J45*K45</f>
        <v>1.4445000000000001</v>
      </c>
      <c r="O45" s="9">
        <f>J45+M45</f>
        <v>11.0745</v>
      </c>
    </row>
    <row r="46" spans="1:15" s="10" customFormat="1" ht="15.6">
      <c r="A46" s="22">
        <f>SUM(A45:A45)</f>
        <v>11.0745</v>
      </c>
      <c r="B46" s="23" t="s">
        <v>35</v>
      </c>
      <c r="C46" s="183"/>
      <c r="D46" s="183"/>
      <c r="E46" s="183"/>
      <c r="F46" s="183"/>
      <c r="G46" s="23" t="s">
        <v>36</v>
      </c>
      <c r="H46" s="41">
        <f>SUM(H45:H45)</f>
        <v>2990.1150000000002</v>
      </c>
      <c r="I46" s="7"/>
    </row>
    <row r="47" spans="1:15" s="7" customFormat="1">
      <c r="A47" s="44"/>
      <c r="B47" s="44"/>
      <c r="C47" s="174"/>
      <c r="D47" s="175"/>
      <c r="E47" s="175"/>
      <c r="F47" s="176"/>
      <c r="G47" s="44"/>
      <c r="H47" s="44"/>
    </row>
    <row r="48" spans="1:15" s="7" customFormat="1" ht="18" customHeight="1">
      <c r="A48" s="24">
        <f>A29+A31+A36+A41+A46</f>
        <v>174.31190000000004</v>
      </c>
      <c r="B48" s="25" t="s">
        <v>35</v>
      </c>
      <c r="C48" s="173" t="s">
        <v>51</v>
      </c>
      <c r="D48" s="173"/>
      <c r="E48" s="173"/>
      <c r="F48" s="173"/>
      <c r="G48" s="25"/>
      <c r="H48" s="42">
        <f>H29+H31+H36+H41+H46</f>
        <v>47064.213000000003</v>
      </c>
    </row>
    <row r="49" spans="1:12" s="7" customFormat="1">
      <c r="A49" s="174"/>
      <c r="B49" s="175"/>
      <c r="C49" s="175"/>
      <c r="D49" s="175"/>
      <c r="E49" s="175"/>
      <c r="F49" s="175"/>
      <c r="G49" s="175"/>
      <c r="H49" s="176"/>
    </row>
    <row r="50" spans="1:12" s="7" customFormat="1" ht="22.15" customHeight="1">
      <c r="A50" s="24">
        <f>A48+A21</f>
        <v>268.28240750000003</v>
      </c>
      <c r="B50" s="25" t="s">
        <v>35</v>
      </c>
      <c r="C50" s="173" t="s">
        <v>52</v>
      </c>
      <c r="D50" s="173"/>
      <c r="E50" s="173"/>
      <c r="F50" s="173"/>
      <c r="G50" s="25"/>
      <c r="H50" s="42">
        <f>H48+H21</f>
        <v>73481.250025000001</v>
      </c>
    </row>
    <row r="51" spans="1:12" s="7" customFormat="1">
      <c r="A51" s="177"/>
      <c r="B51" s="177"/>
      <c r="C51" s="177"/>
      <c r="D51" s="177"/>
      <c r="E51" s="177"/>
      <c r="F51" s="177"/>
      <c r="G51" s="177"/>
      <c r="H51" s="177"/>
    </row>
    <row r="52" spans="1:12" s="7" customFormat="1" ht="18">
      <c r="A52" s="178" t="s">
        <v>53</v>
      </c>
      <c r="B52" s="178"/>
      <c r="C52" s="178"/>
      <c r="D52" s="178"/>
      <c r="E52" s="178"/>
      <c r="F52" s="178"/>
      <c r="G52" s="178"/>
      <c r="H52" s="178"/>
      <c r="J52" s="7">
        <v>20</v>
      </c>
    </row>
    <row r="53" spans="1:12" s="7" customFormat="1" ht="14.1">
      <c r="A53" s="17" t="s">
        <v>20</v>
      </c>
      <c r="B53" s="18" t="s">
        <v>21</v>
      </c>
      <c r="C53" s="179" t="s">
        <v>22</v>
      </c>
      <c r="D53" s="179"/>
      <c r="E53" s="179"/>
      <c r="F53" s="179"/>
      <c r="G53" s="19" t="s">
        <v>23</v>
      </c>
      <c r="H53" s="19" t="s">
        <v>12</v>
      </c>
    </row>
    <row r="54" spans="1:12" s="7" customFormat="1" ht="60.6" customHeight="1">
      <c r="A54" s="26">
        <v>70</v>
      </c>
      <c r="B54" s="26" t="s">
        <v>32</v>
      </c>
      <c r="C54" s="167" t="s">
        <v>114</v>
      </c>
      <c r="D54" s="167"/>
      <c r="E54" s="167"/>
      <c r="F54" s="167"/>
      <c r="G54" s="27">
        <v>120</v>
      </c>
      <c r="H54" s="34">
        <f>A54*G54</f>
        <v>8400</v>
      </c>
    </row>
    <row r="55" spans="1:12" s="7" customFormat="1" ht="66" customHeight="1">
      <c r="A55" s="59">
        <v>35</v>
      </c>
      <c r="B55" s="59" t="s">
        <v>32</v>
      </c>
      <c r="C55" s="168" t="s">
        <v>128</v>
      </c>
      <c r="D55" s="168"/>
      <c r="E55" s="168"/>
      <c r="F55" s="168"/>
      <c r="G55" s="27">
        <v>60</v>
      </c>
      <c r="H55" s="60">
        <f>A55*G55</f>
        <v>2100</v>
      </c>
    </row>
    <row r="56" spans="1:12" s="7" customFormat="1" ht="24" customHeight="1">
      <c r="A56" s="26">
        <v>1</v>
      </c>
      <c r="B56" s="26" t="s">
        <v>56</v>
      </c>
      <c r="C56" s="169" t="s">
        <v>57</v>
      </c>
      <c r="D56" s="169"/>
      <c r="E56" s="169"/>
      <c r="F56" s="169"/>
      <c r="G56" s="27">
        <v>2500</v>
      </c>
      <c r="H56" s="34">
        <f>A56*G56</f>
        <v>2500</v>
      </c>
    </row>
    <row r="57" spans="1:12" s="7" customFormat="1" ht="24" customHeight="1">
      <c r="A57" s="26">
        <v>1</v>
      </c>
      <c r="B57" s="26" t="s">
        <v>56</v>
      </c>
      <c r="C57" s="169" t="s">
        <v>58</v>
      </c>
      <c r="D57" s="169"/>
      <c r="E57" s="169"/>
      <c r="F57" s="169"/>
      <c r="G57" s="27">
        <v>3500</v>
      </c>
      <c r="H57" s="34">
        <f>A57*G57</f>
        <v>3500</v>
      </c>
    </row>
    <row r="58" spans="1:12" s="7" customFormat="1" ht="31.5" customHeight="1">
      <c r="A58" s="26">
        <v>1</v>
      </c>
      <c r="B58" s="26" t="s">
        <v>56</v>
      </c>
      <c r="C58" s="170" t="s">
        <v>59</v>
      </c>
      <c r="D58" s="171"/>
      <c r="E58" s="171"/>
      <c r="F58" s="172"/>
      <c r="G58" s="27">
        <f>L58</f>
        <v>1878</v>
      </c>
      <c r="H58" s="34">
        <f t="shared" ref="H58:H59" si="8">A58*G58</f>
        <v>1878</v>
      </c>
      <c r="J58" s="7">
        <v>20</v>
      </c>
      <c r="K58" s="7">
        <v>93.9</v>
      </c>
      <c r="L58" s="7">
        <f>J58*K58</f>
        <v>1878</v>
      </c>
    </row>
    <row r="59" spans="1:12" s="7" customFormat="1" ht="30" customHeight="1">
      <c r="A59" s="26">
        <v>1</v>
      </c>
      <c r="B59" s="26" t="s">
        <v>56</v>
      </c>
      <c r="C59" s="170" t="s">
        <v>60</v>
      </c>
      <c r="D59" s="171"/>
      <c r="E59" s="171"/>
      <c r="F59" s="172"/>
      <c r="G59" s="27">
        <f>L59</f>
        <v>1870</v>
      </c>
      <c r="H59" s="34">
        <f t="shared" si="8"/>
        <v>1870</v>
      </c>
      <c r="J59" s="7">
        <v>20</v>
      </c>
      <c r="K59" s="7">
        <v>93.5</v>
      </c>
      <c r="L59" s="7">
        <f>J59*K59</f>
        <v>1870</v>
      </c>
    </row>
    <row r="60" spans="1:12" s="7" customFormat="1" ht="15.6">
      <c r="A60" s="25"/>
      <c r="B60" s="28" t="s">
        <v>27</v>
      </c>
      <c r="C60" s="162"/>
      <c r="D60" s="162"/>
      <c r="E60" s="162"/>
      <c r="F60" s="162"/>
      <c r="G60" s="29" t="s">
        <v>61</v>
      </c>
      <c r="H60" s="35">
        <f>SUM(H54:H59)</f>
        <v>20248</v>
      </c>
    </row>
    <row r="61" spans="1:12" s="7" customFormat="1" ht="15.6">
      <c r="A61" s="163"/>
      <c r="B61" s="164"/>
      <c r="C61" s="164"/>
      <c r="D61" s="164"/>
      <c r="E61" s="164"/>
      <c r="F61" s="164"/>
      <c r="G61" s="164"/>
      <c r="H61" s="165"/>
    </row>
    <row r="62" spans="1:12" s="68" customFormat="1" ht="21.6" customHeight="1">
      <c r="A62" s="143" t="s">
        <v>62</v>
      </c>
      <c r="B62" s="143"/>
      <c r="C62" s="143"/>
      <c r="D62" s="143"/>
      <c r="E62" s="143"/>
      <c r="F62" s="143"/>
      <c r="G62" s="143"/>
      <c r="H62" s="143"/>
    </row>
    <row r="63" spans="1:12" s="68" customFormat="1" ht="14.1">
      <c r="A63" s="69" t="s">
        <v>20</v>
      </c>
      <c r="B63" s="70" t="s">
        <v>21</v>
      </c>
      <c r="C63" s="166" t="s">
        <v>22</v>
      </c>
      <c r="D63" s="166"/>
      <c r="E63" s="166"/>
      <c r="F63" s="166"/>
      <c r="G63" s="71" t="s">
        <v>23</v>
      </c>
      <c r="H63" s="71" t="s">
        <v>12</v>
      </c>
      <c r="J63" s="68">
        <v>20</v>
      </c>
    </row>
    <row r="64" spans="1:12" s="68" customFormat="1" ht="21" customHeight="1">
      <c r="A64" s="72">
        <v>3</v>
      </c>
      <c r="B64" s="72" t="s">
        <v>56</v>
      </c>
      <c r="C64" s="145" t="s">
        <v>63</v>
      </c>
      <c r="D64" s="146"/>
      <c r="E64" s="146"/>
      <c r="F64" s="147"/>
      <c r="G64" s="73">
        <f>2650*1.15</f>
        <v>3047.4999999999995</v>
      </c>
      <c r="H64" s="74">
        <f>A64*G64</f>
        <v>9142.4999999999982</v>
      </c>
      <c r="J64" s="75">
        <f>G64*J63</f>
        <v>60949.999999999993</v>
      </c>
      <c r="K64" s="68">
        <v>200000</v>
      </c>
    </row>
    <row r="65" spans="1:11" s="68" customFormat="1" ht="21" customHeight="1">
      <c r="A65" s="72">
        <v>2</v>
      </c>
      <c r="B65" s="72" t="s">
        <v>56</v>
      </c>
      <c r="C65" s="145" t="s">
        <v>64</v>
      </c>
      <c r="D65" s="146"/>
      <c r="E65" s="146"/>
      <c r="F65" s="147"/>
      <c r="G65" s="80">
        <v>6000</v>
      </c>
      <c r="H65" s="74">
        <f t="shared" ref="H65:H66" si="9">A65*G65</f>
        <v>12000</v>
      </c>
      <c r="J65" s="75"/>
      <c r="K65" s="68">
        <f>K64/J67</f>
        <v>10000</v>
      </c>
    </row>
    <row r="66" spans="1:11" s="68" customFormat="1" ht="31.5" customHeight="1">
      <c r="A66" s="72">
        <v>1</v>
      </c>
      <c r="B66" s="54" t="s">
        <v>56</v>
      </c>
      <c r="C66" s="145" t="s">
        <v>65</v>
      </c>
      <c r="D66" s="146"/>
      <c r="E66" s="146"/>
      <c r="F66" s="147"/>
      <c r="G66" s="73">
        <v>2250</v>
      </c>
      <c r="H66" s="74">
        <f t="shared" si="9"/>
        <v>2250</v>
      </c>
      <c r="J66" s="75">
        <v>120000</v>
      </c>
    </row>
    <row r="67" spans="1:11" s="68" customFormat="1" ht="18">
      <c r="A67" s="76"/>
      <c r="B67" s="76" t="s">
        <v>27</v>
      </c>
      <c r="C67" s="148"/>
      <c r="D67" s="148"/>
      <c r="E67" s="148"/>
      <c r="F67" s="148"/>
      <c r="G67" s="77" t="s">
        <v>61</v>
      </c>
      <c r="H67" s="78">
        <f>SUM(H64:H66)</f>
        <v>23392.5</v>
      </c>
      <c r="J67" s="68">
        <v>20</v>
      </c>
    </row>
    <row r="68" spans="1:11" s="68" customFormat="1">
      <c r="A68" s="149"/>
      <c r="B68" s="150"/>
      <c r="C68" s="150"/>
      <c r="D68" s="150"/>
      <c r="E68" s="150"/>
      <c r="F68" s="150"/>
      <c r="G68" s="150"/>
      <c r="H68" s="151"/>
    </row>
    <row r="69" spans="1:11" s="7" customFormat="1" ht="15.6">
      <c r="A69" s="152" t="s">
        <v>66</v>
      </c>
      <c r="B69" s="152"/>
      <c r="C69" s="152"/>
      <c r="D69" s="152"/>
      <c r="E69" s="152"/>
      <c r="F69" s="152"/>
      <c r="G69" s="152"/>
      <c r="H69" s="152"/>
      <c r="J69" s="79">
        <f>J66/J67</f>
        <v>6000</v>
      </c>
    </row>
    <row r="70" spans="1:11" s="7" customFormat="1" ht="305.10000000000002" customHeight="1">
      <c r="A70" s="153"/>
      <c r="B70" s="154"/>
      <c r="C70" s="154"/>
      <c r="D70" s="154"/>
      <c r="E70" s="154"/>
      <c r="F70" s="154"/>
      <c r="G70" s="154"/>
      <c r="H70" s="155"/>
    </row>
    <row r="71" spans="1:11" s="7" customFormat="1" ht="215.1" customHeight="1">
      <c r="A71" s="156"/>
      <c r="B71" s="157"/>
      <c r="C71" s="157"/>
      <c r="D71" s="157"/>
      <c r="E71" s="157"/>
      <c r="F71" s="157"/>
      <c r="G71" s="157"/>
      <c r="H71" s="158"/>
    </row>
    <row r="72" spans="1:11" ht="28.15" customHeight="1">
      <c r="A72" s="128" t="s">
        <v>67</v>
      </c>
      <c r="B72" s="159"/>
      <c r="C72" s="159"/>
      <c r="D72" s="159"/>
      <c r="E72" s="159"/>
      <c r="F72" s="129"/>
      <c r="G72" s="30" t="s">
        <v>61</v>
      </c>
      <c r="H72" s="2">
        <f>H67+H60+H50</f>
        <v>117121.750025</v>
      </c>
      <c r="J72" s="46"/>
    </row>
    <row r="73" spans="1:11" ht="28.15" hidden="1" customHeight="1">
      <c r="A73" s="130"/>
      <c r="B73" s="160"/>
      <c r="C73" s="160"/>
      <c r="D73" s="160"/>
      <c r="E73" s="160"/>
      <c r="F73" s="131"/>
      <c r="G73" s="30" t="s">
        <v>108</v>
      </c>
      <c r="H73" s="2">
        <f>H72*8%</f>
        <v>9369.7400020000005</v>
      </c>
      <c r="J73" s="46"/>
    </row>
    <row r="74" spans="1:11" ht="28.15" hidden="1" customHeight="1">
      <c r="A74" s="132"/>
      <c r="B74" s="161"/>
      <c r="C74" s="161"/>
      <c r="D74" s="161"/>
      <c r="E74" s="161"/>
      <c r="F74" s="133"/>
      <c r="G74" s="52" t="s">
        <v>69</v>
      </c>
      <c r="H74" s="53">
        <v>0</v>
      </c>
      <c r="J74" s="46"/>
    </row>
    <row r="75" spans="1:11" ht="28.15" customHeight="1">
      <c r="A75" s="48"/>
      <c r="B75" s="49"/>
      <c r="C75" s="49"/>
      <c r="D75" s="49"/>
      <c r="E75" s="49"/>
      <c r="F75" s="50"/>
      <c r="G75" s="5" t="s">
        <v>70</v>
      </c>
      <c r="H75" s="6">
        <f>H72-H74</f>
        <v>117121.750025</v>
      </c>
      <c r="J75" s="46"/>
    </row>
    <row r="76" spans="1:11" ht="28.15" customHeight="1">
      <c r="A76" s="143" t="s">
        <v>71</v>
      </c>
      <c r="B76" s="143"/>
      <c r="C76" s="204" t="s">
        <v>133</v>
      </c>
      <c r="D76" s="204"/>
      <c r="E76" s="204"/>
      <c r="F76" s="204"/>
      <c r="G76" s="3" t="s">
        <v>73</v>
      </c>
      <c r="H76" s="4">
        <v>6000</v>
      </c>
      <c r="J76" s="47"/>
    </row>
    <row r="77" spans="1:11" ht="28.15" customHeight="1">
      <c r="A77" s="143"/>
      <c r="B77" s="143"/>
      <c r="C77" s="204"/>
      <c r="D77" s="204"/>
      <c r="E77" s="204"/>
      <c r="F77" s="204"/>
      <c r="G77" s="1" t="s">
        <v>74</v>
      </c>
      <c r="H77" s="2">
        <f>H75+H76</f>
        <v>123121.750025</v>
      </c>
      <c r="J77" s="46"/>
    </row>
    <row r="78" spans="1:11" ht="28.15" customHeight="1">
      <c r="A78" s="143"/>
      <c r="B78" s="143"/>
      <c r="C78" s="204"/>
      <c r="D78" s="204"/>
      <c r="E78" s="204"/>
      <c r="F78" s="204"/>
      <c r="G78" s="3" t="s">
        <v>75</v>
      </c>
      <c r="H78" s="4">
        <f>H77*0.16</f>
        <v>19699.480004000001</v>
      </c>
      <c r="J78" s="47"/>
    </row>
    <row r="79" spans="1:11" ht="28.15" customHeight="1">
      <c r="A79" s="143"/>
      <c r="B79" s="143"/>
      <c r="C79" s="204"/>
      <c r="D79" s="204"/>
      <c r="E79" s="204"/>
      <c r="F79" s="204"/>
      <c r="G79" s="5" t="s">
        <v>76</v>
      </c>
      <c r="H79" s="6">
        <f>H77+H78</f>
        <v>142821.230029</v>
      </c>
      <c r="I79" s="36"/>
      <c r="J79" s="51">
        <v>188554.62</v>
      </c>
    </row>
    <row r="80" spans="1:11">
      <c r="A80" s="109"/>
      <c r="B80" s="109"/>
      <c r="C80" s="109"/>
      <c r="D80" s="109"/>
      <c r="E80" s="109"/>
      <c r="F80" s="109"/>
      <c r="G80" s="109"/>
      <c r="H80" s="109"/>
    </row>
    <row r="81" spans="1:12" ht="31.15" customHeight="1">
      <c r="A81" s="143" t="s">
        <v>78</v>
      </c>
      <c r="B81" s="143"/>
      <c r="C81" s="143"/>
      <c r="D81" s="143"/>
      <c r="E81" s="143"/>
      <c r="F81" s="143"/>
      <c r="G81" s="143"/>
      <c r="H81" s="143"/>
      <c r="J81" s="36">
        <f>J79-H79</f>
        <v>45733.389970999997</v>
      </c>
      <c r="L81" s="36">
        <f>J81*20</f>
        <v>914667.79941999994</v>
      </c>
    </row>
    <row r="82" spans="1:12" ht="12" customHeight="1">
      <c r="A82" s="144"/>
      <c r="B82" s="144"/>
      <c r="C82" s="144"/>
      <c r="D82" s="144"/>
      <c r="E82" s="144"/>
      <c r="F82" s="144"/>
      <c r="G82" s="144"/>
      <c r="H82" s="144"/>
    </row>
    <row r="83" spans="1:12" ht="20.45" customHeight="1">
      <c r="A83" s="119" t="s">
        <v>79</v>
      </c>
      <c r="B83" s="119"/>
      <c r="C83" s="117" t="s">
        <v>80</v>
      </c>
      <c r="D83" s="117"/>
      <c r="E83" s="117"/>
      <c r="F83" s="117"/>
      <c r="G83" s="111" t="s">
        <v>81</v>
      </c>
      <c r="H83" s="111"/>
    </row>
    <row r="84" spans="1:12" ht="19.899999999999999" customHeight="1">
      <c r="A84" s="123" t="s">
        <v>82</v>
      </c>
      <c r="B84" s="123"/>
      <c r="C84" s="117" t="s">
        <v>83</v>
      </c>
      <c r="D84" s="117"/>
      <c r="E84" s="117"/>
      <c r="F84" s="117"/>
      <c r="G84" s="121"/>
      <c r="H84" s="121"/>
      <c r="K84" s="36">
        <f>H79-'CTZ 232-4 CENITH-SERENA SSB (26'!H79</f>
        <v>-16300.006191000022</v>
      </c>
    </row>
    <row r="85" spans="1:12" ht="20.45" customHeight="1">
      <c r="A85" s="125" t="s">
        <v>84</v>
      </c>
      <c r="B85" s="125"/>
      <c r="C85" s="31" t="s">
        <v>85</v>
      </c>
      <c r="D85" s="126">
        <f>H79*0.6</f>
        <v>85692.738017399999</v>
      </c>
      <c r="E85" s="126"/>
      <c r="F85" s="126"/>
      <c r="G85" s="124"/>
      <c r="H85" s="124"/>
    </row>
    <row r="86" spans="1:12" ht="36" customHeight="1">
      <c r="A86" s="125"/>
      <c r="B86" s="125"/>
      <c r="C86" s="31" t="s">
        <v>86</v>
      </c>
      <c r="D86" s="127">
        <f>H79*0.4</f>
        <v>57128.492011599999</v>
      </c>
      <c r="E86" s="127"/>
      <c r="F86" s="127"/>
      <c r="G86" s="124"/>
      <c r="H86" s="124"/>
    </row>
    <row r="87" spans="1:12" ht="17.100000000000001" customHeight="1">
      <c r="A87" s="125"/>
      <c r="B87" s="125"/>
      <c r="C87" s="31" t="s">
        <v>87</v>
      </c>
      <c r="D87" s="127">
        <f>H79</f>
        <v>142821.230029</v>
      </c>
      <c r="E87" s="127"/>
      <c r="F87" s="127"/>
      <c r="G87" s="124"/>
      <c r="H87" s="124"/>
      <c r="J87" s="43"/>
    </row>
    <row r="88" spans="1:12" ht="33.6" customHeight="1">
      <c r="A88" s="116" t="s">
        <v>88</v>
      </c>
      <c r="B88" s="116"/>
      <c r="C88" s="32" t="s">
        <v>89</v>
      </c>
      <c r="D88" s="117" t="s">
        <v>90</v>
      </c>
      <c r="E88" s="117"/>
      <c r="F88" s="117"/>
      <c r="G88" s="118" t="s">
        <v>91</v>
      </c>
      <c r="H88" s="118"/>
    </row>
    <row r="89" spans="1:12" ht="19.149999999999999" customHeight="1">
      <c r="A89" s="119" t="s">
        <v>92</v>
      </c>
      <c r="B89" s="119"/>
      <c r="C89" s="120" t="s">
        <v>93</v>
      </c>
      <c r="D89" s="120"/>
      <c r="E89" s="120"/>
      <c r="F89" s="120"/>
      <c r="G89" s="121"/>
      <c r="H89" s="122"/>
    </row>
    <row r="90" spans="1:12" ht="10.15" customHeight="1">
      <c r="A90" s="109"/>
      <c r="B90" s="109"/>
      <c r="C90" s="109"/>
      <c r="D90" s="109"/>
      <c r="E90" s="109"/>
      <c r="F90" s="109"/>
      <c r="G90" s="110"/>
      <c r="H90" s="110"/>
    </row>
    <row r="91" spans="1:12" ht="54" customHeight="1">
      <c r="A91" s="111" t="s">
        <v>94</v>
      </c>
      <c r="B91" s="111"/>
      <c r="C91" s="112" t="s">
        <v>134</v>
      </c>
      <c r="D91" s="112"/>
      <c r="E91" s="112"/>
      <c r="F91" s="112"/>
      <c r="G91" s="112"/>
      <c r="H91" s="37"/>
    </row>
    <row r="92" spans="1:12" ht="54" hidden="1" customHeight="1">
      <c r="A92" s="111"/>
      <c r="B92" s="111"/>
      <c r="C92" s="112"/>
      <c r="D92" s="112"/>
      <c r="E92" s="112"/>
      <c r="F92" s="112"/>
      <c r="G92" s="112"/>
      <c r="H92" s="37"/>
    </row>
    <row r="93" spans="1:12" ht="33" customHeight="1">
      <c r="A93" s="111"/>
      <c r="B93" s="111"/>
      <c r="C93" s="112" t="s">
        <v>96</v>
      </c>
      <c r="D93" s="112"/>
      <c r="E93" s="112"/>
      <c r="F93" s="112"/>
      <c r="G93" s="112"/>
      <c r="H93" s="37"/>
    </row>
    <row r="94" spans="1:12" ht="67.150000000000006" customHeight="1">
      <c r="A94" s="111"/>
      <c r="B94" s="111"/>
      <c r="C94" s="112" t="s">
        <v>118</v>
      </c>
      <c r="D94" s="112"/>
      <c r="E94" s="112"/>
      <c r="F94" s="112"/>
      <c r="G94" s="112"/>
      <c r="H94" s="37"/>
    </row>
    <row r="95" spans="1:12" ht="16.5" customHeight="1">
      <c r="A95" s="111"/>
      <c r="B95" s="111"/>
      <c r="C95" s="112" t="s">
        <v>98</v>
      </c>
      <c r="D95" s="112"/>
      <c r="E95" s="112"/>
      <c r="F95" s="112"/>
      <c r="G95" s="112"/>
      <c r="H95" s="37"/>
    </row>
    <row r="96" spans="1:12" ht="18.600000000000001" customHeight="1">
      <c r="A96" s="111"/>
      <c r="B96" s="111"/>
      <c r="C96" s="113" t="s">
        <v>99</v>
      </c>
      <c r="D96" s="114"/>
      <c r="E96" s="114"/>
      <c r="F96" s="114"/>
      <c r="G96" s="115"/>
      <c r="H96" s="37"/>
    </row>
    <row r="97" spans="1:8" ht="24.95" customHeight="1">
      <c r="A97" s="111"/>
      <c r="B97" s="111"/>
      <c r="C97" s="112" t="s">
        <v>100</v>
      </c>
      <c r="D97" s="112"/>
      <c r="E97" s="112"/>
      <c r="F97" s="112"/>
      <c r="G97" s="112"/>
      <c r="H97" s="37"/>
    </row>
    <row r="98" spans="1:8" ht="81.599999999999994" customHeight="1">
      <c r="A98" s="111"/>
      <c r="B98" s="111"/>
      <c r="C98" s="112" t="s">
        <v>101</v>
      </c>
      <c r="D98" s="112"/>
      <c r="E98" s="112"/>
      <c r="F98" s="112"/>
      <c r="G98" s="112"/>
      <c r="H98" s="37"/>
    </row>
    <row r="99" spans="1:8" ht="115.9" customHeight="1">
      <c r="A99" s="111"/>
      <c r="B99" s="111"/>
      <c r="C99" s="101" t="s">
        <v>102</v>
      </c>
      <c r="D99" s="101"/>
      <c r="E99" s="101"/>
      <c r="F99" s="101"/>
      <c r="G99" s="101"/>
      <c r="H99" s="37"/>
    </row>
    <row r="100" spans="1:8" ht="24" customHeight="1">
      <c r="A100" s="111"/>
      <c r="B100" s="111"/>
      <c r="C100" s="101" t="s">
        <v>103</v>
      </c>
      <c r="D100" s="101"/>
      <c r="E100" s="101"/>
      <c r="F100" s="101"/>
      <c r="G100" s="101"/>
      <c r="H100" s="37"/>
    </row>
    <row r="101" spans="1:8" ht="7.9" customHeight="1">
      <c r="A101" s="102"/>
      <c r="B101" s="102"/>
      <c r="C101" s="102"/>
      <c r="D101" s="102"/>
      <c r="E101" s="102"/>
      <c r="F101" s="102"/>
      <c r="G101" s="102"/>
      <c r="H101" s="102"/>
    </row>
    <row r="102" spans="1:8" ht="30" customHeight="1">
      <c r="A102" s="102"/>
      <c r="B102" s="102"/>
      <c r="C102" s="102"/>
      <c r="D102" s="102"/>
      <c r="E102" s="102"/>
      <c r="F102" s="102"/>
      <c r="G102" s="102"/>
      <c r="H102" s="102"/>
    </row>
    <row r="103" spans="1:8" ht="30" customHeight="1">
      <c r="A103" s="102"/>
      <c r="B103" s="102"/>
      <c r="C103" s="102"/>
      <c r="D103" s="102"/>
      <c r="E103" s="102"/>
      <c r="F103" s="102"/>
      <c r="G103" s="102"/>
      <c r="H103" s="102"/>
    </row>
    <row r="104" spans="1:8" ht="24" customHeight="1">
      <c r="A104" s="102"/>
      <c r="B104" s="102"/>
      <c r="C104" s="102"/>
      <c r="D104" s="102"/>
      <c r="E104" s="102"/>
      <c r="F104" s="102"/>
      <c r="G104" s="102"/>
      <c r="H104" s="102"/>
    </row>
    <row r="105" spans="1:8" ht="2.1" customHeight="1">
      <c r="A105" s="102"/>
      <c r="B105" s="102"/>
      <c r="C105" s="102"/>
      <c r="D105" s="102"/>
      <c r="E105" s="102"/>
      <c r="F105" s="102"/>
      <c r="G105" s="102"/>
      <c r="H105" s="102"/>
    </row>
    <row r="106" spans="1:8" ht="18">
      <c r="A106" s="103" t="s">
        <v>104</v>
      </c>
      <c r="B106" s="104"/>
      <c r="C106" s="104"/>
      <c r="D106" s="104"/>
      <c r="E106" s="104"/>
      <c r="F106" s="104"/>
      <c r="G106" s="104"/>
      <c r="H106" s="105"/>
    </row>
    <row r="107" spans="1:8" ht="12.95">
      <c r="A107" s="106" t="s">
        <v>105</v>
      </c>
      <c r="B107" s="107"/>
      <c r="C107" s="107"/>
      <c r="D107" s="107"/>
      <c r="E107" s="107"/>
      <c r="F107" s="107"/>
      <c r="G107" s="107"/>
      <c r="H107" s="108"/>
    </row>
  </sheetData>
  <mergeCells count="114">
    <mergeCell ref="A49:H49"/>
    <mergeCell ref="C99:G99"/>
    <mergeCell ref="C100:G100"/>
    <mergeCell ref="A101:H101"/>
    <mergeCell ref="A102:H105"/>
    <mergeCell ref="A106:H106"/>
    <mergeCell ref="A107:H107"/>
    <mergeCell ref="A90:H90"/>
    <mergeCell ref="A91:B100"/>
    <mergeCell ref="C91:G91"/>
    <mergeCell ref="C92:G92"/>
    <mergeCell ref="C93:G93"/>
    <mergeCell ref="C94:G94"/>
    <mergeCell ref="C95:G95"/>
    <mergeCell ref="C96:G96"/>
    <mergeCell ref="C97:G97"/>
    <mergeCell ref="C98:G98"/>
    <mergeCell ref="A88:B88"/>
    <mergeCell ref="D88:F88"/>
    <mergeCell ref="G88:H88"/>
    <mergeCell ref="A89:B89"/>
    <mergeCell ref="C89:F89"/>
    <mergeCell ref="G89:H89"/>
    <mergeCell ref="A84:B84"/>
    <mergeCell ref="C84:F84"/>
    <mergeCell ref="G84:H87"/>
    <mergeCell ref="A85:B87"/>
    <mergeCell ref="D85:F85"/>
    <mergeCell ref="D86:F86"/>
    <mergeCell ref="D87:F87"/>
    <mergeCell ref="A80:H80"/>
    <mergeCell ref="A81:H81"/>
    <mergeCell ref="A82:H82"/>
    <mergeCell ref="A83:B83"/>
    <mergeCell ref="C83:F83"/>
    <mergeCell ref="G83:H83"/>
    <mergeCell ref="A68:H68"/>
    <mergeCell ref="A69:H69"/>
    <mergeCell ref="A70:H71"/>
    <mergeCell ref="A72:F74"/>
    <mergeCell ref="A76:B79"/>
    <mergeCell ref="C76:F79"/>
    <mergeCell ref="A62:H62"/>
    <mergeCell ref="C63:F63"/>
    <mergeCell ref="C64:F64"/>
    <mergeCell ref="C65:F65"/>
    <mergeCell ref="C66:F66"/>
    <mergeCell ref="C67:F67"/>
    <mergeCell ref="C56:F56"/>
    <mergeCell ref="C57:F57"/>
    <mergeCell ref="C58:F58"/>
    <mergeCell ref="C59:F59"/>
    <mergeCell ref="C60:F60"/>
    <mergeCell ref="A61:H61"/>
    <mergeCell ref="C50:F50"/>
    <mergeCell ref="A51:H51"/>
    <mergeCell ref="A52:H52"/>
    <mergeCell ref="C53:F53"/>
    <mergeCell ref="C54:F54"/>
    <mergeCell ref="C55:F55"/>
    <mergeCell ref="A43:H43"/>
    <mergeCell ref="C44:F44"/>
    <mergeCell ref="C45:F45"/>
    <mergeCell ref="C46:F46"/>
    <mergeCell ref="C47:F47"/>
    <mergeCell ref="C48:F48"/>
    <mergeCell ref="A37:H37"/>
    <mergeCell ref="A38:H38"/>
    <mergeCell ref="C39:F39"/>
    <mergeCell ref="C40:F40"/>
    <mergeCell ref="C41:F41"/>
    <mergeCell ref="A42:H42"/>
    <mergeCell ref="C31:F31"/>
    <mergeCell ref="A32:H32"/>
    <mergeCell ref="A33:H33"/>
    <mergeCell ref="C34:F34"/>
    <mergeCell ref="C35:F35"/>
    <mergeCell ref="C36:F36"/>
    <mergeCell ref="C25:F25"/>
    <mergeCell ref="C26:F26"/>
    <mergeCell ref="C27:F27"/>
    <mergeCell ref="A28:F28"/>
    <mergeCell ref="C29:F29"/>
    <mergeCell ref="A30:H30"/>
    <mergeCell ref="A18:H18"/>
    <mergeCell ref="C19:F19"/>
    <mergeCell ref="A20:H20"/>
    <mergeCell ref="C21:F21"/>
    <mergeCell ref="A23:H23"/>
    <mergeCell ref="C24:F24"/>
    <mergeCell ref="C12:F12"/>
    <mergeCell ref="C13:F13"/>
    <mergeCell ref="C14:F14"/>
    <mergeCell ref="A15:F15"/>
    <mergeCell ref="C16:F16"/>
    <mergeCell ref="C17:H17"/>
    <mergeCell ref="A9:H9"/>
    <mergeCell ref="C10:F10"/>
    <mergeCell ref="C11:F11"/>
    <mergeCell ref="A4:B4"/>
    <mergeCell ref="C4:H4"/>
    <mergeCell ref="A5:B5"/>
    <mergeCell ref="C5:H5"/>
    <mergeCell ref="A6:B6"/>
    <mergeCell ref="C6:H6"/>
    <mergeCell ref="A1:B1"/>
    <mergeCell ref="C1:F1"/>
    <mergeCell ref="G1:H1"/>
    <mergeCell ref="C2:F2"/>
    <mergeCell ref="A3:B3"/>
    <mergeCell ref="C3:H3"/>
    <mergeCell ref="A7:B7"/>
    <mergeCell ref="C7:F7"/>
    <mergeCell ref="A8:H8"/>
  </mergeCells>
  <hyperlinks>
    <hyperlink ref="H7" r:id="rId1" xr:uid="{57572525-3EB7-4350-9670-9812F4264D49}"/>
  </hyperlinks>
  <printOptions horizontalCentered="1"/>
  <pageMargins left="0.23622047244094491" right="0.23622047244094491" top="0.74803149606299213" bottom="0.74803149606299213" header="0.31496062992125984" footer="0.31496062992125984"/>
  <pageSetup scale="65" fitToHeight="0" orientation="portrait" r:id="rId2"/>
  <rowBreaks count="4" manualBreakCount="4">
    <brk id="42" max="7" man="1"/>
    <brk id="67" max="7" man="1"/>
    <brk id="80" max="7" man="1"/>
    <brk id="107" max="16383" man="1"/>
  </rowBrea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5547CA2FF965A4C80EB07F287D979E7" ma:contentTypeVersion="10" ma:contentTypeDescription="Crear nuevo documento." ma:contentTypeScope="" ma:versionID="3718dd2570825cf9a196332c15bc119e">
  <xsd:schema xmlns:xsd="http://www.w3.org/2001/XMLSchema" xmlns:xs="http://www.w3.org/2001/XMLSchema" xmlns:p="http://schemas.microsoft.com/office/2006/metadata/properties" xmlns:ns2="191f0433-4340-49e3-8edc-6d054b86f571" xmlns:ns3="2db42678-26b6-42c6-94f3-e76c9422a724" targetNamespace="http://schemas.microsoft.com/office/2006/metadata/properties" ma:root="true" ma:fieldsID="a52c3a219175fc9d9ee80eaaacecf805" ns2:_="" ns3:_="">
    <xsd:import namespace="191f0433-4340-49e3-8edc-6d054b86f571"/>
    <xsd:import namespace="2db42678-26b6-42c6-94f3-e76c9422a7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1f0433-4340-49e3-8edc-6d054b86f5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a3cc70b3-40e2-4473-832f-85343e566f94"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b42678-26b6-42c6-94f3-e76c9422a72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4c1447d-af60-4db2-ada3-dd38ef464ea1}" ma:internalName="TaxCatchAll" ma:showField="CatchAllData" ma:web="2db42678-26b6-42c6-94f3-e76c9422a7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1f0433-4340-49e3-8edc-6d054b86f571">
      <Terms xmlns="http://schemas.microsoft.com/office/infopath/2007/PartnerControls"/>
    </lcf76f155ced4ddcb4097134ff3c332f>
    <TaxCatchAll xmlns="2db42678-26b6-42c6-94f3-e76c9422a724" xsi:nil="true"/>
  </documentManagement>
</p:properties>
</file>

<file path=customXml/itemProps1.xml><?xml version="1.0" encoding="utf-8"?>
<ds:datastoreItem xmlns:ds="http://schemas.openxmlformats.org/officeDocument/2006/customXml" ds:itemID="{C838B5C2-EA15-40DD-8D36-B8368CC2E35C}"/>
</file>

<file path=customXml/itemProps2.xml><?xml version="1.0" encoding="utf-8"?>
<ds:datastoreItem xmlns:ds="http://schemas.openxmlformats.org/officeDocument/2006/customXml" ds:itemID="{25EC9CB2-453E-42BD-B0C6-1624C8A49618}"/>
</file>

<file path=customXml/itemProps3.xml><?xml version="1.0" encoding="utf-8"?>
<ds:datastoreItem xmlns:ds="http://schemas.openxmlformats.org/officeDocument/2006/customXml" ds:itemID="{15CEE32A-0925-410F-BCC5-A08F9DAFEB24}"/>
</file>

<file path=docProps/app.xml><?xml version="1.0" encoding="utf-8"?>
<Properties xmlns="http://schemas.openxmlformats.org/officeDocument/2006/extended-properties" xmlns:vt="http://schemas.openxmlformats.org/officeDocument/2006/docPropsVTypes">
  <Application>Microsoft Excel Online</Application>
  <Manager/>
  <Company>Final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carlosmora</dc:creator>
  <cp:keywords/>
  <dc:description/>
  <cp:lastModifiedBy>Arlex Cardona</cp:lastModifiedBy>
  <cp:revision/>
  <dcterms:created xsi:type="dcterms:W3CDTF">2007-05-28T21:44:45Z</dcterms:created>
  <dcterms:modified xsi:type="dcterms:W3CDTF">2026-10-25T17:56:26Z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0436F29EDA2F4DC9AC177BD24698E045_13</vt:lpwstr>
  </property>
  <property fmtid="{D5CDD505-2E9C-101B-9397-08002B2CF9AE}" pid="3" name="KSOProductBuildVer">
    <vt:lpwstr>2058-12.2.0.13201</vt:lpwstr>
  </property>
  <property fmtid="{D5CDD505-2E9C-101B-9397-08002B2CF9AE}" pid="4" name="ContentTypeId">
    <vt:lpwstr>0x010100D5547CA2FF965A4C80EB07F287D979E7</vt:lpwstr>
  </property>
  <property fmtid="{D5CDD505-2E9C-101B-9397-08002B2CF9AE}" pid="5" name="MediaServiceImageTags">
    <vt:lpwstr/>
  </property>
</Properties>
</file>