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cmrcimbras.sharepoint.com/sites/COMERCIAL/Documentos compartidos/02. COTIZACIONES/01.MEXICO (2026)/100-KADECO_BIENESTAR MILENIO-MOLDE ADAPTADO DE MOLDE NEPTUNO/3.COTIZACION - AREAS/"/>
    </mc:Choice>
  </mc:AlternateContent>
  <xr:revisionPtr revIDLastSave="241" documentId="13_ncr:1_{A36C787A-9B87-465A-BE74-5822957AC531}" xr6:coauthVersionLast="47" xr6:coauthVersionMax="47" xr10:uidLastSave="{D38CC475-5530-4B2D-A91A-34072F66D8A9}"/>
  <bookViews>
    <workbookView xWindow="28680" yWindow="-120" windowWidth="29040" windowHeight="15720" activeTab="1" xr2:uid="{00000000-000D-0000-FFFF-FFFF00000000}"/>
  </bookViews>
  <sheets>
    <sheet name="CTZ 100-1 BIENESTAR NUEVO" sheetId="23" r:id="rId1"/>
    <sheet name="CTZ 100-2 BIENESTAR ADAPO" sheetId="24" r:id="rId2"/>
    <sheet name="CTZ 100-1 XXXXX XXX " sheetId="22" r:id="rId3"/>
    <sheet name="CTZ 100-2 BIENESTAR julio" sheetId="20" r:id="rId4"/>
    <sheet name="CTZ 100-3 BIENESTAR nuevo" sheetId="21" r:id="rId5"/>
    <sheet name="CTZ 100-1 BIENESTAR mayo" sheetId="18" r:id="rId6"/>
    <sheet name="CTZ 100-1 BIENESTAR (2)" sheetId="19" r:id="rId7"/>
  </sheets>
  <definedNames>
    <definedName name="_xlnm.Print_Area" localSheetId="6">'CTZ 100-1 BIENESTAR (2)'!$B$1:$I$104</definedName>
    <definedName name="_xlnm.Print_Area" localSheetId="5">'CTZ 100-1 BIENESTAR mayo'!$A$1:$H$135</definedName>
    <definedName name="_xlnm.Print_Area" localSheetId="0">'CTZ 100-1 BIENESTAR NUEVO'!$A$1:$H$121</definedName>
    <definedName name="_xlnm.Print_Area" localSheetId="2">'CTZ 100-1 XXXXX XXX '!$A$1:$H$118</definedName>
    <definedName name="_xlnm.Print_Area" localSheetId="1">'CTZ 100-2 BIENESTAR ADAPO'!$A$1:$H$128</definedName>
    <definedName name="_xlnm.Print_Area" localSheetId="3">'CTZ 100-2 BIENESTAR julio'!$A$1:$H$133</definedName>
    <definedName name="_xlnm.Print_Area" localSheetId="4">'CTZ 100-3 BIENESTAR nuevo'!$A$1:$H$118</definedName>
    <definedName name="_xlnm.Print_Titles" localSheetId="6">'CTZ 100-1 BIENESTAR (2)'!$B:$I,'CTZ 100-1 BIENESTAR (2)'!$1:$6</definedName>
    <definedName name="_xlnm.Print_Titles" localSheetId="5">'CTZ 100-1 BIENESTAR mayo'!$A:$H,'CTZ 100-1 BIENESTAR mayo'!$1:$6</definedName>
    <definedName name="_xlnm.Print_Titles" localSheetId="0">'CTZ 100-1 BIENESTAR NUEVO'!$A:$H,'CTZ 100-1 BIENESTAR NUEVO'!$1:$6</definedName>
    <definedName name="_xlnm.Print_Titles" localSheetId="2">'CTZ 100-1 XXXXX XXX '!$A:$H,'CTZ 100-1 XXXXX XXX '!$1:$6</definedName>
    <definedName name="_xlnm.Print_Titles" localSheetId="1">'CTZ 100-2 BIENESTAR ADAPO'!$A:$H,'CTZ 100-2 BIENESTAR ADAPO'!$1:$6</definedName>
    <definedName name="_xlnm.Print_Titles" localSheetId="3">'CTZ 100-2 BIENESTAR julio'!$A:$H,'CTZ 100-2 BIENESTAR julio'!$1:$6</definedName>
    <definedName name="_xlnm.Print_Titles" localSheetId="4">'CTZ 100-3 BIENESTAR nuevo'!$A:$H,'CTZ 100-3 BIENESTAR nuevo'!$1:$6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8" i="24" l="1"/>
  <c r="N25" i="24"/>
  <c r="J25" i="24"/>
  <c r="A23" i="24"/>
  <c r="A22" i="24"/>
  <c r="G24" i="24"/>
  <c r="G23" i="24"/>
  <c r="G22" i="24"/>
  <c r="R25" i="24"/>
  <c r="L24" i="24"/>
  <c r="N24" i="24" s="1"/>
  <c r="A24" i="24" s="1"/>
  <c r="L23" i="24"/>
  <c r="L22" i="24"/>
  <c r="N22" i="24" s="1"/>
  <c r="J100" i="24"/>
  <c r="Q89" i="24"/>
  <c r="H84" i="24"/>
  <c r="H83" i="24"/>
  <c r="J82" i="24"/>
  <c r="H77" i="24"/>
  <c r="H76" i="24"/>
  <c r="H75" i="24"/>
  <c r="H74" i="24"/>
  <c r="K73" i="24"/>
  <c r="H73" i="24"/>
  <c r="H79" i="24" s="1"/>
  <c r="J72" i="24"/>
  <c r="H69" i="24"/>
  <c r="H68" i="24"/>
  <c r="H67" i="24"/>
  <c r="H70" i="24" s="1"/>
  <c r="R89" i="24" s="1"/>
  <c r="L60" i="24"/>
  <c r="N60" i="24" s="1"/>
  <c r="A60" i="24" s="1"/>
  <c r="A61" i="24" s="1"/>
  <c r="G60" i="24"/>
  <c r="A57" i="24"/>
  <c r="L56" i="24"/>
  <c r="N56" i="24" s="1"/>
  <c r="H56" i="24"/>
  <c r="H57" i="24" s="1"/>
  <c r="G56" i="24"/>
  <c r="J52" i="24"/>
  <c r="L51" i="24"/>
  <c r="N51" i="24" s="1"/>
  <c r="A51" i="24" s="1"/>
  <c r="G51" i="24"/>
  <c r="L50" i="24"/>
  <c r="N50" i="24" s="1"/>
  <c r="A50" i="24" s="1"/>
  <c r="G50" i="24"/>
  <c r="H50" i="24" s="1"/>
  <c r="L43" i="24"/>
  <c r="N43" i="24" s="1"/>
  <c r="G43" i="24"/>
  <c r="L37" i="24"/>
  <c r="N37" i="24" s="1"/>
  <c r="G37" i="24"/>
  <c r="R33" i="24"/>
  <c r="J32" i="24"/>
  <c r="L31" i="24"/>
  <c r="N31" i="24" s="1"/>
  <c r="A31" i="24" s="1"/>
  <c r="H31" i="24" s="1"/>
  <c r="G31" i="24"/>
  <c r="L30" i="24"/>
  <c r="N30" i="24" s="1"/>
  <c r="A30" i="24" s="1"/>
  <c r="G30" i="24"/>
  <c r="L29" i="24"/>
  <c r="N29" i="24" s="1"/>
  <c r="A29" i="24" s="1"/>
  <c r="H29" i="24" s="1"/>
  <c r="G29" i="24"/>
  <c r="L15" i="24"/>
  <c r="N15" i="24" s="1"/>
  <c r="A15" i="24" s="1"/>
  <c r="J14" i="24"/>
  <c r="L14" i="24" s="1"/>
  <c r="N14" i="24" s="1"/>
  <c r="A14" i="24" s="1"/>
  <c r="G14" i="24"/>
  <c r="J13" i="24"/>
  <c r="G13" i="24"/>
  <c r="J12" i="24"/>
  <c r="G12" i="24"/>
  <c r="H8" i="24"/>
  <c r="B2" i="24"/>
  <c r="H85" i="23"/>
  <c r="H80" i="23"/>
  <c r="H78" i="23"/>
  <c r="H71" i="23"/>
  <c r="H77" i="23"/>
  <c r="H76" i="23"/>
  <c r="J75" i="23"/>
  <c r="H70" i="23"/>
  <c r="H23" i="24" l="1"/>
  <c r="J16" i="24"/>
  <c r="J63" i="24" s="1"/>
  <c r="H85" i="24"/>
  <c r="N23" i="24"/>
  <c r="H22" i="24"/>
  <c r="H24" i="24"/>
  <c r="N44" i="24"/>
  <c r="A43" i="24"/>
  <c r="A45" i="24" s="1"/>
  <c r="L12" i="24"/>
  <c r="N12" i="24" s="1"/>
  <c r="A12" i="24" s="1"/>
  <c r="H12" i="24" s="1"/>
  <c r="H51" i="24"/>
  <c r="A37" i="24"/>
  <c r="N38" i="24"/>
  <c r="H30" i="24"/>
  <c r="H33" i="24" s="1"/>
  <c r="P33" i="24" s="1"/>
  <c r="R32" i="24"/>
  <c r="H52" i="24"/>
  <c r="P52" i="24" s="1"/>
  <c r="R17" i="24"/>
  <c r="H14" i="24"/>
  <c r="H15" i="24"/>
  <c r="A18" i="24"/>
  <c r="A52" i="24"/>
  <c r="H60" i="24"/>
  <c r="H61" i="24" s="1"/>
  <c r="A33" i="24"/>
  <c r="H78" i="24"/>
  <c r="H87" i="24" s="1"/>
  <c r="K83" i="24" s="1"/>
  <c r="L13" i="24"/>
  <c r="N13" i="24" s="1"/>
  <c r="A13" i="24" s="1"/>
  <c r="H43" i="24" l="1"/>
  <c r="H45" i="24" s="1"/>
  <c r="P45" i="24" s="1"/>
  <c r="A25" i="24"/>
  <c r="A63" i="24" s="1"/>
  <c r="K63" i="24" s="1"/>
  <c r="H25" i="24"/>
  <c r="R16" i="24"/>
  <c r="H13" i="24"/>
  <c r="H17" i="24" s="1"/>
  <c r="P17" i="24" s="1"/>
  <c r="A17" i="24"/>
  <c r="P61" i="24"/>
  <c r="H37" i="24"/>
  <c r="H39" i="24" s="1"/>
  <c r="P39" i="24" s="1"/>
  <c r="A39" i="24"/>
  <c r="P25" i="24" l="1"/>
  <c r="H63" i="24"/>
  <c r="I63" i="24" s="1"/>
  <c r="M63" i="24"/>
  <c r="H92" i="24" l="1"/>
  <c r="H94" i="24"/>
  <c r="H96" i="24" s="1"/>
  <c r="H93" i="24"/>
  <c r="H97" i="24" l="1"/>
  <c r="H98" i="24" s="1"/>
  <c r="D106" i="24" l="1"/>
  <c r="D105" i="24"/>
  <c r="D104" i="24"/>
  <c r="J102" i="24"/>
  <c r="J94" i="24"/>
  <c r="J45" i="23" l="1"/>
  <c r="J25" i="23"/>
  <c r="G44" i="23"/>
  <c r="L44" i="23"/>
  <c r="N44" i="23" s="1"/>
  <c r="A44" i="23" s="1"/>
  <c r="G24" i="23"/>
  <c r="L24" i="23"/>
  <c r="N24" i="23" s="1"/>
  <c r="A24" i="23" s="1"/>
  <c r="G22" i="23"/>
  <c r="L22" i="23"/>
  <c r="J14" i="23"/>
  <c r="J13" i="23"/>
  <c r="J12" i="23"/>
  <c r="J93" i="23"/>
  <c r="Q82" i="23"/>
  <c r="H69" i="23"/>
  <c r="H68" i="23"/>
  <c r="H67" i="23"/>
  <c r="K66" i="23"/>
  <c r="H66" i="23"/>
  <c r="H72" i="23" s="1"/>
  <c r="J65" i="23"/>
  <c r="H62" i="23"/>
  <c r="H61" i="23"/>
  <c r="H60" i="23"/>
  <c r="L53" i="23"/>
  <c r="N53" i="23" s="1"/>
  <c r="A53" i="23" s="1"/>
  <c r="A54" i="23" s="1"/>
  <c r="G53" i="23"/>
  <c r="A50" i="23"/>
  <c r="L49" i="23"/>
  <c r="N49" i="23" s="1"/>
  <c r="G49" i="23"/>
  <c r="H49" i="23" s="1"/>
  <c r="H50" i="23" s="1"/>
  <c r="L43" i="23"/>
  <c r="N43" i="23" s="1"/>
  <c r="A43" i="23" s="1"/>
  <c r="A45" i="23" s="1"/>
  <c r="G43" i="23"/>
  <c r="L36" i="23"/>
  <c r="N36" i="23" s="1"/>
  <c r="G36" i="23"/>
  <c r="G30" i="23"/>
  <c r="R26" i="23"/>
  <c r="L23" i="23"/>
  <c r="N23" i="23" s="1"/>
  <c r="A23" i="23" s="1"/>
  <c r="G23" i="23"/>
  <c r="L15" i="23"/>
  <c r="N15" i="23" s="1"/>
  <c r="A15" i="23" s="1"/>
  <c r="G14" i="23"/>
  <c r="G13" i="23"/>
  <c r="G12" i="23"/>
  <c r="H8" i="23"/>
  <c r="B2" i="23"/>
  <c r="J90" i="22"/>
  <c r="Q79" i="22"/>
  <c r="H75" i="22"/>
  <c r="H74" i="22"/>
  <c r="H73" i="22"/>
  <c r="H72" i="22"/>
  <c r="K71" i="22"/>
  <c r="H71" i="22"/>
  <c r="H76" i="22" s="1"/>
  <c r="J70" i="22"/>
  <c r="H67" i="22"/>
  <c r="H68" i="22" s="1"/>
  <c r="R79" i="22" s="1"/>
  <c r="H66" i="22"/>
  <c r="H65" i="22"/>
  <c r="L58" i="22"/>
  <c r="N58" i="22" s="1"/>
  <c r="A58" i="22" s="1"/>
  <c r="A59" i="22" s="1"/>
  <c r="G58" i="22"/>
  <c r="H58" i="22" s="1"/>
  <c r="H59" i="22" s="1"/>
  <c r="P59" i="22" s="1"/>
  <c r="A55" i="22"/>
  <c r="N54" i="22"/>
  <c r="L54" i="22"/>
  <c r="G54" i="22"/>
  <c r="H54" i="22" s="1"/>
  <c r="H55" i="22" s="1"/>
  <c r="N49" i="22"/>
  <c r="A49" i="22" s="1"/>
  <c r="A50" i="22" s="1"/>
  <c r="L49" i="22"/>
  <c r="G49" i="22"/>
  <c r="H49" i="22" s="1"/>
  <c r="H50" i="22" s="1"/>
  <c r="N43" i="22"/>
  <c r="N42" i="22"/>
  <c r="L42" i="22"/>
  <c r="G42" i="22"/>
  <c r="H42" i="22" s="1"/>
  <c r="H44" i="22" s="1"/>
  <c r="P44" i="22" s="1"/>
  <c r="A42" i="22"/>
  <c r="A44" i="22" s="1"/>
  <c r="J36" i="22"/>
  <c r="G36" i="22"/>
  <c r="L30" i="22"/>
  <c r="N30" i="22" s="1"/>
  <c r="A30" i="22" s="1"/>
  <c r="G30" i="22"/>
  <c r="N29" i="22"/>
  <c r="L29" i="22"/>
  <c r="G29" i="22"/>
  <c r="A29" i="22"/>
  <c r="H29" i="22" s="1"/>
  <c r="N28" i="22"/>
  <c r="A28" i="22" s="1"/>
  <c r="L28" i="22"/>
  <c r="G28" i="22"/>
  <c r="R24" i="22"/>
  <c r="N22" i="22"/>
  <c r="A22" i="22" s="1"/>
  <c r="L22" i="22"/>
  <c r="J22" i="22"/>
  <c r="G22" i="22"/>
  <c r="A18" i="22"/>
  <c r="L15" i="22"/>
  <c r="N15" i="22" s="1"/>
  <c r="J15" i="22"/>
  <c r="H15" i="22"/>
  <c r="J14" i="22"/>
  <c r="L14" i="22" s="1"/>
  <c r="N14" i="22" s="1"/>
  <c r="A14" i="22" s="1"/>
  <c r="G14" i="22"/>
  <c r="L13" i="22"/>
  <c r="J13" i="22"/>
  <c r="N13" i="22" s="1"/>
  <c r="A13" i="22" s="1"/>
  <c r="G13" i="22"/>
  <c r="H13" i="22" s="1"/>
  <c r="L12" i="22"/>
  <c r="N12" i="22" s="1"/>
  <c r="A12" i="22" s="1"/>
  <c r="J12" i="22"/>
  <c r="J16" i="22" s="1"/>
  <c r="G12" i="22"/>
  <c r="H8" i="22"/>
  <c r="B2" i="22"/>
  <c r="H75" i="21"/>
  <c r="H73" i="21"/>
  <c r="K76" i="23" l="1"/>
  <c r="H63" i="23"/>
  <c r="R82" i="23" s="1"/>
  <c r="H24" i="23"/>
  <c r="H44" i="23"/>
  <c r="H53" i="23"/>
  <c r="H54" i="23" s="1"/>
  <c r="N22" i="23"/>
  <c r="A22" i="23" s="1"/>
  <c r="J16" i="23"/>
  <c r="J56" i="23" s="1"/>
  <c r="H43" i="23"/>
  <c r="H23" i="23"/>
  <c r="L13" i="23"/>
  <c r="N13" i="23" s="1"/>
  <c r="A13" i="23" s="1"/>
  <c r="A18" i="23"/>
  <c r="H15" i="23"/>
  <c r="A36" i="23"/>
  <c r="A38" i="23" s="1"/>
  <c r="N37" i="23"/>
  <c r="R25" i="23"/>
  <c r="L12" i="23"/>
  <c r="N12" i="23" s="1"/>
  <c r="A12" i="23" s="1"/>
  <c r="L30" i="23"/>
  <c r="N30" i="23" s="1"/>
  <c r="L14" i="23"/>
  <c r="N14" i="23" s="1"/>
  <c r="A14" i="23" s="1"/>
  <c r="H22" i="22"/>
  <c r="H24" i="22" s="1"/>
  <c r="P24" i="22" s="1"/>
  <c r="A24" i="22"/>
  <c r="R23" i="22"/>
  <c r="H12" i="22"/>
  <c r="A17" i="22"/>
  <c r="R16" i="22"/>
  <c r="P50" i="22"/>
  <c r="N36" i="22"/>
  <c r="H14" i="22"/>
  <c r="R17" i="22"/>
  <c r="H30" i="22"/>
  <c r="R32" i="22"/>
  <c r="A32" i="22"/>
  <c r="R31" i="22"/>
  <c r="H28" i="22"/>
  <c r="H32" i="22" s="1"/>
  <c r="L36" i="22"/>
  <c r="O6" i="20"/>
  <c r="M7" i="20"/>
  <c r="A74" i="20"/>
  <c r="A71" i="20"/>
  <c r="A85" i="20"/>
  <c r="A77" i="20"/>
  <c r="H74" i="21"/>
  <c r="H72" i="21"/>
  <c r="K71" i="21"/>
  <c r="H71" i="21"/>
  <c r="J70" i="21"/>
  <c r="H45" i="23" l="1"/>
  <c r="P45" i="23" s="1"/>
  <c r="H22" i="23"/>
  <c r="H26" i="23" s="1"/>
  <c r="P26" i="23" s="1"/>
  <c r="A26" i="23"/>
  <c r="P54" i="23"/>
  <c r="A17" i="23"/>
  <c r="H13" i="23"/>
  <c r="N31" i="23"/>
  <c r="A30" i="23"/>
  <c r="R16" i="23"/>
  <c r="H14" i="23"/>
  <c r="R17" i="23"/>
  <c r="H36" i="23"/>
  <c r="H38" i="23" s="1"/>
  <c r="H12" i="23"/>
  <c r="N37" i="22"/>
  <c r="A36" i="22"/>
  <c r="H17" i="22"/>
  <c r="P17" i="22" s="1"/>
  <c r="L58" i="21"/>
  <c r="N58" i="21" s="1"/>
  <c r="A58" i="21" s="1"/>
  <c r="A59" i="21" s="1"/>
  <c r="L42" i="21"/>
  <c r="N42" i="21" s="1"/>
  <c r="J14" i="21"/>
  <c r="L14" i="21" s="1"/>
  <c r="N14" i="21" s="1"/>
  <c r="A14" i="21" s="1"/>
  <c r="J13" i="21"/>
  <c r="J12" i="21"/>
  <c r="L12" i="21" s="1"/>
  <c r="N12" i="21" s="1"/>
  <c r="A12" i="21" s="1"/>
  <c r="J22" i="21"/>
  <c r="L22" i="21" s="1"/>
  <c r="N22" i="21" s="1"/>
  <c r="A22" i="21" s="1"/>
  <c r="J22" i="20"/>
  <c r="J15" i="21"/>
  <c r="L15" i="21" s="1"/>
  <c r="N15" i="21" s="1"/>
  <c r="H8" i="21"/>
  <c r="J90" i="21"/>
  <c r="Q79" i="21"/>
  <c r="H67" i="21"/>
  <c r="H66" i="21"/>
  <c r="H65" i="21"/>
  <c r="G58" i="21"/>
  <c r="A55" i="21"/>
  <c r="L54" i="21"/>
  <c r="N54" i="21" s="1"/>
  <c r="G54" i="21"/>
  <c r="H54" i="21" s="1"/>
  <c r="H55" i="21" s="1"/>
  <c r="L49" i="21"/>
  <c r="N49" i="21" s="1"/>
  <c r="A49" i="21" s="1"/>
  <c r="A50" i="21" s="1"/>
  <c r="G49" i="21"/>
  <c r="G42" i="21"/>
  <c r="J36" i="21"/>
  <c r="G36" i="21"/>
  <c r="L30" i="21"/>
  <c r="N30" i="21" s="1"/>
  <c r="A30" i="21" s="1"/>
  <c r="H30" i="21" s="1"/>
  <c r="G30" i="21"/>
  <c r="L29" i="21"/>
  <c r="N29" i="21" s="1"/>
  <c r="A29" i="21" s="1"/>
  <c r="G29" i="21"/>
  <c r="L28" i="21"/>
  <c r="N28" i="21" s="1"/>
  <c r="A28" i="21" s="1"/>
  <c r="G28" i="21"/>
  <c r="R24" i="21"/>
  <c r="G22" i="21"/>
  <c r="G14" i="21"/>
  <c r="G13" i="21"/>
  <c r="G12" i="21"/>
  <c r="B2" i="21"/>
  <c r="J36" i="20"/>
  <c r="J13" i="20"/>
  <c r="J12" i="20"/>
  <c r="H17" i="23" l="1"/>
  <c r="P17" i="23" s="1"/>
  <c r="P38" i="23"/>
  <c r="H30" i="23"/>
  <c r="H32" i="23" s="1"/>
  <c r="P32" i="23" s="1"/>
  <c r="A32" i="23"/>
  <c r="A56" i="23" s="1"/>
  <c r="A38" i="22"/>
  <c r="A61" i="22" s="1"/>
  <c r="H36" i="22"/>
  <c r="H38" i="22" s="1"/>
  <c r="H49" i="21"/>
  <c r="H50" i="21" s="1"/>
  <c r="P50" i="21" s="1"/>
  <c r="H68" i="21"/>
  <c r="R79" i="21" s="1"/>
  <c r="H22" i="21"/>
  <c r="H24" i="21" s="1"/>
  <c r="P24" i="21" s="1"/>
  <c r="H76" i="21"/>
  <c r="A18" i="21"/>
  <c r="H15" i="21"/>
  <c r="A32" i="21"/>
  <c r="H28" i="21"/>
  <c r="R31" i="21"/>
  <c r="H12" i="21"/>
  <c r="A24" i="21"/>
  <c r="R23" i="21"/>
  <c r="H29" i="21"/>
  <c r="H58" i="21"/>
  <c r="H59" i="21" s="1"/>
  <c r="P59" i="21" s="1"/>
  <c r="R16" i="21"/>
  <c r="R17" i="21"/>
  <c r="H14" i="21"/>
  <c r="A42" i="21"/>
  <c r="A44" i="21" s="1"/>
  <c r="N43" i="21"/>
  <c r="L36" i="21"/>
  <c r="N36" i="21" s="1"/>
  <c r="J16" i="21"/>
  <c r="R32" i="21"/>
  <c r="L13" i="21"/>
  <c r="N13" i="21" s="1"/>
  <c r="A13" i="21" s="1"/>
  <c r="H56" i="23" l="1"/>
  <c r="M56" i="23"/>
  <c r="P38" i="22"/>
  <c r="H61" i="22"/>
  <c r="H82" i="22" s="1"/>
  <c r="M61" i="22"/>
  <c r="J61" i="22"/>
  <c r="H13" i="21"/>
  <c r="H17" i="21" s="1"/>
  <c r="P17" i="21" s="1"/>
  <c r="A17" i="21"/>
  <c r="N37" i="21"/>
  <c r="A36" i="21"/>
  <c r="H32" i="21"/>
  <c r="H42" i="21"/>
  <c r="H44" i="21" s="1"/>
  <c r="H87" i="23" l="1"/>
  <c r="H89" i="23" s="1"/>
  <c r="H86" i="23"/>
  <c r="H84" i="22"/>
  <c r="H86" i="22" s="1"/>
  <c r="H83" i="22"/>
  <c r="P44" i="21"/>
  <c r="A38" i="21"/>
  <c r="A61" i="21" s="1"/>
  <c r="H36" i="21"/>
  <c r="H38" i="21" s="1"/>
  <c r="P38" i="21" s="1"/>
  <c r="H90" i="23" l="1"/>
  <c r="H91" i="23" s="1"/>
  <c r="H87" i="22"/>
  <c r="H88" i="22" s="1"/>
  <c r="M61" i="21"/>
  <c r="J61" i="21"/>
  <c r="H61" i="21"/>
  <c r="H82" i="21" s="1"/>
  <c r="J106" i="20"/>
  <c r="Q95" i="20"/>
  <c r="H90" i="20"/>
  <c r="H89" i="20"/>
  <c r="H88" i="20"/>
  <c r="A87" i="20"/>
  <c r="H87" i="20" s="1"/>
  <c r="H86" i="20"/>
  <c r="H85" i="20"/>
  <c r="H84" i="20"/>
  <c r="H83" i="20"/>
  <c r="H82" i="20"/>
  <c r="H81" i="20"/>
  <c r="A80" i="20"/>
  <c r="H80" i="20" s="1"/>
  <c r="H79" i="20"/>
  <c r="H78" i="20"/>
  <c r="H77" i="20"/>
  <c r="A76" i="20"/>
  <c r="H76" i="20" s="1"/>
  <c r="H75" i="20"/>
  <c r="H74" i="20"/>
  <c r="L73" i="20"/>
  <c r="H73" i="20"/>
  <c r="A73" i="20"/>
  <c r="H72" i="20"/>
  <c r="H71" i="20"/>
  <c r="K70" i="20"/>
  <c r="H67" i="20"/>
  <c r="H66" i="20"/>
  <c r="H65" i="20"/>
  <c r="L58" i="20"/>
  <c r="N58" i="20" s="1"/>
  <c r="A58" i="20" s="1"/>
  <c r="A59" i="20" s="1"/>
  <c r="G58" i="20"/>
  <c r="A55" i="20"/>
  <c r="L54" i="20"/>
  <c r="N54" i="20" s="1"/>
  <c r="G54" i="20"/>
  <c r="H54" i="20" s="1"/>
  <c r="H55" i="20" s="1"/>
  <c r="L49" i="20"/>
  <c r="N49" i="20" s="1"/>
  <c r="A49" i="20" s="1"/>
  <c r="G49" i="20"/>
  <c r="L42" i="20"/>
  <c r="N42" i="20" s="1"/>
  <c r="G42" i="20"/>
  <c r="L36" i="20"/>
  <c r="N36" i="20" s="1"/>
  <c r="G36" i="20"/>
  <c r="L30" i="20"/>
  <c r="N30" i="20" s="1"/>
  <c r="A30" i="20" s="1"/>
  <c r="G30" i="20"/>
  <c r="L29" i="20"/>
  <c r="N29" i="20" s="1"/>
  <c r="A29" i="20" s="1"/>
  <c r="G29" i="20"/>
  <c r="L28" i="20"/>
  <c r="N28" i="20" s="1"/>
  <c r="A28" i="20" s="1"/>
  <c r="G28" i="20"/>
  <c r="L22" i="20"/>
  <c r="N22" i="20" s="1"/>
  <c r="A22" i="20" s="1"/>
  <c r="A24" i="20" s="1"/>
  <c r="G22" i="20"/>
  <c r="J16" i="20"/>
  <c r="L15" i="20"/>
  <c r="N15" i="20" s="1"/>
  <c r="A15" i="20" s="1"/>
  <c r="L14" i="20"/>
  <c r="N14" i="20" s="1"/>
  <c r="A14" i="20" s="1"/>
  <c r="G14" i="20"/>
  <c r="L13" i="20"/>
  <c r="N13" i="20" s="1"/>
  <c r="A13" i="20" s="1"/>
  <c r="G13" i="20"/>
  <c r="L12" i="20"/>
  <c r="N12" i="20" s="1"/>
  <c r="A12" i="20" s="1"/>
  <c r="G12" i="20"/>
  <c r="H8" i="20"/>
  <c r="B2" i="20"/>
  <c r="D99" i="23" l="1"/>
  <c r="J87" i="23"/>
  <c r="D98" i="23"/>
  <c r="D97" i="23"/>
  <c r="J95" i="23"/>
  <c r="D96" i="22"/>
  <c r="J84" i="22"/>
  <c r="D95" i="22"/>
  <c r="D94" i="22"/>
  <c r="J92" i="22"/>
  <c r="H68" i="20"/>
  <c r="R95" i="20" s="1"/>
  <c r="H84" i="21"/>
  <c r="H86" i="21" s="1"/>
  <c r="H83" i="21"/>
  <c r="N37" i="20"/>
  <c r="A36" i="20"/>
  <c r="A38" i="20" s="1"/>
  <c r="H58" i="20"/>
  <c r="H59" i="20" s="1"/>
  <c r="P59" i="20" s="1"/>
  <c r="H91" i="20"/>
  <c r="H29" i="20"/>
  <c r="H93" i="20"/>
  <c r="H22" i="20"/>
  <c r="H24" i="20" s="1"/>
  <c r="P24" i="20" s="1"/>
  <c r="H13" i="20"/>
  <c r="R16" i="20"/>
  <c r="A17" i="20"/>
  <c r="A32" i="20"/>
  <c r="R31" i="20"/>
  <c r="R32" i="20"/>
  <c r="H30" i="20"/>
  <c r="A50" i="20"/>
  <c r="H49" i="20"/>
  <c r="H50" i="20" s="1"/>
  <c r="R23" i="20"/>
  <c r="R24" i="20"/>
  <c r="N43" i="20"/>
  <c r="A42" i="20"/>
  <c r="A44" i="20" s="1"/>
  <c r="R17" i="20"/>
  <c r="H14" i="20"/>
  <c r="H12" i="20"/>
  <c r="H15" i="20"/>
  <c r="A18" i="20"/>
  <c r="H28" i="20"/>
  <c r="G60" i="18"/>
  <c r="L60" i="18"/>
  <c r="N60" i="18" s="1"/>
  <c r="A60" i="18" s="1"/>
  <c r="A61" i="18" s="1"/>
  <c r="H91" i="18"/>
  <c r="H32" i="20" l="1"/>
  <c r="H36" i="20"/>
  <c r="H38" i="20" s="1"/>
  <c r="P38" i="20" s="1"/>
  <c r="H87" i="21"/>
  <c r="H88" i="21" s="1"/>
  <c r="P50" i="20"/>
  <c r="A61" i="20"/>
  <c r="H17" i="20"/>
  <c r="P17" i="20" s="1"/>
  <c r="H42" i="20"/>
  <c r="H44" i="20" s="1"/>
  <c r="P44" i="20" s="1"/>
  <c r="H60" i="18"/>
  <c r="H61" i="18" s="1"/>
  <c r="P61" i="18" s="1"/>
  <c r="A89" i="18"/>
  <c r="H89" i="18" s="1"/>
  <c r="H88" i="18"/>
  <c r="H87" i="18"/>
  <c r="D96" i="21" l="1"/>
  <c r="J84" i="21"/>
  <c r="D95" i="21"/>
  <c r="D94" i="21"/>
  <c r="J92" i="21"/>
  <c r="M61" i="20"/>
  <c r="J61" i="20"/>
  <c r="H61" i="20"/>
  <c r="H98" i="20" s="1"/>
  <c r="H86" i="18"/>
  <c r="H85" i="18"/>
  <c r="H84" i="18"/>
  <c r="H83" i="18"/>
  <c r="A82" i="18"/>
  <c r="H81" i="18"/>
  <c r="H80" i="18"/>
  <c r="H79" i="18"/>
  <c r="A78" i="18"/>
  <c r="H78" i="18" s="1"/>
  <c r="H77" i="18"/>
  <c r="H76" i="18"/>
  <c r="A75" i="18"/>
  <c r="L75" i="18" s="1"/>
  <c r="H100" i="20" l="1"/>
  <c r="H102" i="20" s="1"/>
  <c r="H99" i="20"/>
  <c r="H82" i="18"/>
  <c r="H103" i="20" l="1"/>
  <c r="H104" i="20" s="1"/>
  <c r="H75" i="18"/>
  <c r="H74" i="18"/>
  <c r="H92" i="18"/>
  <c r="H90" i="18"/>
  <c r="H95" i="18" s="1"/>
  <c r="H73" i="18"/>
  <c r="K72" i="18"/>
  <c r="D112" i="20" l="1"/>
  <c r="D111" i="20"/>
  <c r="D110" i="20"/>
  <c r="J108" i="20"/>
  <c r="J100" i="20"/>
  <c r="H93" i="18"/>
  <c r="K78" i="19" l="1"/>
  <c r="R67" i="19"/>
  <c r="I64" i="19"/>
  <c r="I63" i="19"/>
  <c r="I62" i="19"/>
  <c r="I65" i="19" s="1"/>
  <c r="S67" i="19" s="1"/>
  <c r="B57" i="19"/>
  <c r="O56" i="19"/>
  <c r="M56" i="19"/>
  <c r="H56" i="19"/>
  <c r="I56" i="19" s="1"/>
  <c r="I57" i="19" s="1"/>
  <c r="M51" i="19"/>
  <c r="O51" i="19" s="1"/>
  <c r="B51" i="19" s="1"/>
  <c r="H51" i="19"/>
  <c r="M44" i="19"/>
  <c r="O44" i="19" s="1"/>
  <c r="H44" i="19"/>
  <c r="M38" i="19"/>
  <c r="O38" i="19" s="1"/>
  <c r="H38" i="19"/>
  <c r="M32" i="19"/>
  <c r="O32" i="19" s="1"/>
  <c r="B32" i="19" s="1"/>
  <c r="H32" i="19"/>
  <c r="O31" i="19"/>
  <c r="B31" i="19" s="1"/>
  <c r="I31" i="19" s="1"/>
  <c r="M31" i="19"/>
  <c r="H31" i="19"/>
  <c r="M30" i="19"/>
  <c r="O30" i="19" s="1"/>
  <c r="B30" i="19" s="1"/>
  <c r="H30" i="19"/>
  <c r="I30" i="19" s="1"/>
  <c r="M24" i="19"/>
  <c r="O24" i="19" s="1"/>
  <c r="B24" i="19" s="1"/>
  <c r="H24" i="19"/>
  <c r="M23" i="19"/>
  <c r="O23" i="19" s="1"/>
  <c r="B23" i="19" s="1"/>
  <c r="H23" i="19"/>
  <c r="M22" i="19"/>
  <c r="O22" i="19" s="1"/>
  <c r="B22" i="19" s="1"/>
  <c r="H22" i="19"/>
  <c r="I22" i="19" s="1"/>
  <c r="K16" i="19"/>
  <c r="M15" i="19"/>
  <c r="O15" i="19" s="1"/>
  <c r="B15" i="19" s="1"/>
  <c r="M14" i="19"/>
  <c r="O14" i="19" s="1"/>
  <c r="B14" i="19" s="1"/>
  <c r="H14" i="19"/>
  <c r="M13" i="19"/>
  <c r="O13" i="19" s="1"/>
  <c r="B13" i="19" s="1"/>
  <c r="H13" i="19"/>
  <c r="I13" i="19" s="1"/>
  <c r="M12" i="19"/>
  <c r="O12" i="19" s="1"/>
  <c r="B12" i="19" s="1"/>
  <c r="H12" i="19"/>
  <c r="I12" i="19" s="1"/>
  <c r="I8" i="19"/>
  <c r="C2" i="19"/>
  <c r="G51" i="18"/>
  <c r="G44" i="18"/>
  <c r="G38" i="18"/>
  <c r="G23" i="18"/>
  <c r="G22" i="18"/>
  <c r="J16" i="18"/>
  <c r="H8" i="18"/>
  <c r="O39" i="19" l="1"/>
  <c r="B38" i="19"/>
  <c r="I23" i="19"/>
  <c r="B18" i="19"/>
  <c r="I15" i="19"/>
  <c r="I32" i="19"/>
  <c r="S34" i="19"/>
  <c r="B44" i="19"/>
  <c r="B46" i="19" s="1"/>
  <c r="O45" i="19"/>
  <c r="I14" i="19"/>
  <c r="S17" i="19"/>
  <c r="S26" i="19"/>
  <c r="I24" i="19"/>
  <c r="I26" i="19"/>
  <c r="Q26" i="19" s="1"/>
  <c r="S33" i="19"/>
  <c r="B34" i="19"/>
  <c r="I51" i="19"/>
  <c r="I52" i="19" s="1"/>
  <c r="B52" i="19"/>
  <c r="B17" i="19"/>
  <c r="S16" i="19"/>
  <c r="I34" i="19"/>
  <c r="S25" i="19"/>
  <c r="B26" i="19"/>
  <c r="L15" i="18"/>
  <c r="N15" i="18" s="1"/>
  <c r="I17" i="19" l="1"/>
  <c r="Q17" i="19" s="1"/>
  <c r="I38" i="19"/>
  <c r="I40" i="19" s="1"/>
  <c r="Q40" i="19" s="1"/>
  <c r="B40" i="19"/>
  <c r="B58" i="19" s="1"/>
  <c r="K58" i="19" s="1"/>
  <c r="I58" i="19"/>
  <c r="I70" i="19" s="1"/>
  <c r="Q52" i="19"/>
  <c r="I44" i="19"/>
  <c r="I46" i="19" s="1"/>
  <c r="Q46" i="19" s="1"/>
  <c r="A15" i="18"/>
  <c r="H15" i="18" s="1"/>
  <c r="H69" i="18"/>
  <c r="H68" i="18"/>
  <c r="H67" i="18"/>
  <c r="A57" i="18"/>
  <c r="L56" i="18"/>
  <c r="N56" i="18" s="1"/>
  <c r="G56" i="18"/>
  <c r="H56" i="18" s="1"/>
  <c r="H57" i="18" s="1"/>
  <c r="L51" i="18"/>
  <c r="N51" i="18" s="1"/>
  <c r="A51" i="18" s="1"/>
  <c r="L44" i="18"/>
  <c r="N44" i="18" s="1"/>
  <c r="L38" i="18"/>
  <c r="N38" i="18" s="1"/>
  <c r="L32" i="18"/>
  <c r="N32" i="18" s="1"/>
  <c r="A32" i="18" s="1"/>
  <c r="G32" i="18"/>
  <c r="L31" i="18"/>
  <c r="N31" i="18" s="1"/>
  <c r="A31" i="18" s="1"/>
  <c r="G31" i="18"/>
  <c r="L30" i="18"/>
  <c r="N30" i="18" s="1"/>
  <c r="A30" i="18" s="1"/>
  <c r="G30" i="18"/>
  <c r="L24" i="18"/>
  <c r="N24" i="18" s="1"/>
  <c r="A24" i="18" s="1"/>
  <c r="G24" i="18"/>
  <c r="L23" i="18"/>
  <c r="N23" i="18" s="1"/>
  <c r="A23" i="18" s="1"/>
  <c r="L22" i="18"/>
  <c r="N22" i="18" s="1"/>
  <c r="A22" i="18" s="1"/>
  <c r="L14" i="18"/>
  <c r="N14" i="18" s="1"/>
  <c r="A14" i="18" s="1"/>
  <c r="G14" i="18"/>
  <c r="L13" i="18"/>
  <c r="N13" i="18" s="1"/>
  <c r="A13" i="18" s="1"/>
  <c r="G13" i="18"/>
  <c r="L12" i="18"/>
  <c r="N12" i="18" s="1"/>
  <c r="A12" i="18" s="1"/>
  <c r="G12" i="18"/>
  <c r="B2" i="18"/>
  <c r="I72" i="19" l="1"/>
  <c r="I74" i="19" s="1"/>
  <c r="I71" i="19"/>
  <c r="A18" i="18"/>
  <c r="H12" i="18"/>
  <c r="H13" i="18"/>
  <c r="N39" i="18"/>
  <c r="A38" i="18"/>
  <c r="A40" i="18" s="1"/>
  <c r="H23" i="18"/>
  <c r="H70" i="18"/>
  <c r="R97" i="18" s="1"/>
  <c r="R17" i="18"/>
  <c r="H14" i="18"/>
  <c r="H22" i="18"/>
  <c r="H31" i="18"/>
  <c r="A52" i="18"/>
  <c r="H51" i="18"/>
  <c r="A17" i="18"/>
  <c r="R16" i="18"/>
  <c r="H30" i="18"/>
  <c r="A44" i="18"/>
  <c r="N45" i="18"/>
  <c r="H32" i="18"/>
  <c r="R34" i="18"/>
  <c r="A26" i="18"/>
  <c r="R25" i="18"/>
  <c r="H24" i="18"/>
  <c r="R26" i="18"/>
  <c r="A34" i="18"/>
  <c r="R33" i="18"/>
  <c r="I75" i="19" l="1"/>
  <c r="I76" i="19" s="1"/>
  <c r="H17" i="18"/>
  <c r="P17" i="18" s="1"/>
  <c r="H38" i="18"/>
  <c r="H40" i="18" s="1"/>
  <c r="P40" i="18" s="1"/>
  <c r="H52" i="18"/>
  <c r="H26" i="18"/>
  <c r="P26" i="18" s="1"/>
  <c r="H44" i="18"/>
  <c r="H46" i="18" s="1"/>
  <c r="P46" i="18" s="1"/>
  <c r="A46" i="18"/>
  <c r="H34" i="18"/>
  <c r="M63" i="18" l="1"/>
  <c r="H63" i="18"/>
  <c r="A63" i="18"/>
  <c r="J63" i="18" s="1"/>
  <c r="E84" i="19"/>
  <c r="K72" i="19"/>
  <c r="E83" i="19"/>
  <c r="E82" i="19"/>
  <c r="K80" i="19"/>
  <c r="P52" i="18"/>
  <c r="H100" i="18"/>
  <c r="J108" i="18"/>
  <c r="Q97" i="18"/>
  <c r="H102" i="18" l="1"/>
  <c r="H104" i="18" s="1"/>
  <c r="H101" i="18"/>
  <c r="H105" i="18" l="1"/>
  <c r="H106" i="18" s="1"/>
  <c r="J110" i="18" l="1"/>
  <c r="D113" i="18"/>
  <c r="D112" i="18"/>
  <c r="J102" i="18"/>
  <c r="D114" i="18"/>
</calcChain>
</file>

<file path=xl/sharedStrings.xml><?xml version="1.0" encoding="utf-8"?>
<sst xmlns="http://schemas.openxmlformats.org/spreadsheetml/2006/main" count="1524" uniqueCount="180">
  <si>
    <r>
      <rPr>
        <b/>
        <sz val="18"/>
        <rFont val="Arial"/>
        <family val="2"/>
      </rPr>
      <t xml:space="preserve">COTIZACION          </t>
    </r>
    <r>
      <rPr>
        <b/>
        <sz val="6"/>
        <rFont val="Arial"/>
        <family val="2"/>
      </rPr>
      <t xml:space="preserve"> FT-CTZ-01   </t>
    </r>
    <r>
      <rPr>
        <b/>
        <sz val="18"/>
        <rFont val="Arial"/>
        <family val="2"/>
      </rPr>
      <t xml:space="preserve">      
             </t>
    </r>
  </si>
  <si>
    <t xml:space="preserve">FECHA: </t>
  </si>
  <si>
    <t>Nº CTZ</t>
  </si>
  <si>
    <t>100- 01-26</t>
  </si>
  <si>
    <t>PRODUCTO COTIZADO:</t>
  </si>
  <si>
    <t>CIMBRA DE ALUMINIO ROBUSTFORM</t>
  </si>
  <si>
    <t>REFERENCIA</t>
  </si>
  <si>
    <r>
      <t xml:space="preserve">CIMBRA DE ALUMINIO ADICIONAL PARA ADAPTACION DE VIVIENDA PROTOTIPO </t>
    </r>
    <r>
      <rPr>
        <b/>
        <sz val="12"/>
        <color rgb="FFFF0000"/>
        <rFont val="Arial"/>
        <family val="2"/>
      </rPr>
      <t xml:space="preserve">BIENESTAR MILENIO </t>
    </r>
    <r>
      <rPr>
        <b/>
        <sz val="12"/>
        <color theme="1"/>
        <rFont val="Arial"/>
        <family val="2"/>
      </rPr>
      <t>ADAPTADO DE MOLDE NEPTUNO</t>
    </r>
  </si>
  <si>
    <t>CLIENTE:</t>
  </si>
  <si>
    <t xml:space="preserve">KDECO </t>
  </si>
  <si>
    <t>CONTACTO:</t>
  </si>
  <si>
    <t>ARQ. CRISTIAN MANUEL MORAN CASTELL</t>
  </si>
  <si>
    <t>TELEFONO:</t>
  </si>
  <si>
    <t>Kdeco.manzanillo@gmail.com</t>
  </si>
  <si>
    <t>MT2</t>
  </si>
  <si>
    <t>EQUIPO ADAPTADO DE INVENTARIO EXISTENTE 
 (NEPTUNO)</t>
  </si>
  <si>
    <r>
      <t xml:space="preserve">COTIZACION CIMBRA NUEVA ADICIONAL  PARA PROTOTIPO </t>
    </r>
    <r>
      <rPr>
        <b/>
        <sz val="14"/>
        <color rgb="FFFF0000"/>
        <rFont val="Arial"/>
        <family val="2"/>
      </rPr>
      <t>BIENESTAR MILENIO</t>
    </r>
    <r>
      <rPr>
        <b/>
        <sz val="14"/>
        <rFont val="Arial"/>
        <family val="2"/>
      </rPr>
      <t xml:space="preserve"> (FASE 1 ) PLANTA BAJA MOLDE DUPLEX</t>
    </r>
  </si>
  <si>
    <t>PRECIO</t>
  </si>
  <si>
    <t>CANT.</t>
  </si>
  <si>
    <t>UND MEDIDA</t>
  </si>
  <si>
    <t>CONCEPTO</t>
  </si>
  <si>
    <t>PRECIO/UNIT</t>
  </si>
  <si>
    <t xml:space="preserve">EQUIPO PARA MUROS (PANELES ESTANDAR 2.40 MTS) </t>
  </si>
  <si>
    <t>EQUIPO PARA UNION MURO LOSA</t>
  </si>
  <si>
    <t>rdo</t>
  </si>
  <si>
    <r>
      <t xml:space="preserve">EQUIPO PARA LOSA y CAPS </t>
    </r>
    <r>
      <rPr>
        <b/>
        <sz val="10"/>
        <rFont val="Arial"/>
        <family val="2"/>
      </rPr>
      <t xml:space="preserve">(7 JUEGOS LOSA PUNTAL) </t>
    </r>
  </si>
  <si>
    <t>MTL</t>
  </si>
  <si>
    <t>EQUIPO ANGULO DE ARRASTRE  (1 PERIMETRO)</t>
  </si>
  <si>
    <r>
      <t xml:space="preserve">INCLUYE ACCESORIOS BASICOS DE SUJECION: </t>
    </r>
    <r>
      <rPr>
        <sz val="11"/>
        <rFont val="Arial"/>
        <family val="2"/>
      </rPr>
      <t>PASADORES, CUÑAS, CORBATAS</t>
    </r>
    <r>
      <rPr>
        <b/>
        <sz val="11"/>
        <rFont val="Arial"/>
        <family val="2"/>
      </rPr>
      <t xml:space="preserve"> </t>
    </r>
    <r>
      <rPr>
        <sz val="11"/>
        <rFont val="Arial"/>
        <family val="2"/>
      </rPr>
      <t>PROPORCIONAL A LOS M2 ADICIONALES COMPRADOS</t>
    </r>
  </si>
  <si>
    <t>TOTAL MT2</t>
  </si>
  <si>
    <t>SUBTOTAL</t>
  </si>
  <si>
    <t>TOTAL ML</t>
  </si>
  <si>
    <r>
      <t xml:space="preserve">COTIZACION CIMBRA NUEVA ADICIONAL  PARA PROTOTIPO </t>
    </r>
    <r>
      <rPr>
        <b/>
        <sz val="14"/>
        <color rgb="FFFF0000"/>
        <rFont val="Arial"/>
        <family val="2"/>
      </rPr>
      <t>BIENESTAR MILENIO</t>
    </r>
    <r>
      <rPr>
        <b/>
        <sz val="14"/>
        <rFont val="Arial"/>
        <family val="2"/>
      </rPr>
      <t xml:space="preserve"> (FASE 2 ) PLANTA NIVEL 1 MOLDE DUPLEX</t>
    </r>
  </si>
  <si>
    <t xml:space="preserve">precio </t>
  </si>
  <si>
    <t>PROGRAMA</t>
  </si>
  <si>
    <t>%AUMENTADO</t>
  </si>
  <si>
    <t>REPRESENTA</t>
  </si>
  <si>
    <t>TOTAL</t>
  </si>
  <si>
    <r>
      <t xml:space="preserve">COTIZACION CIMBRA NUEVA ADICIONAL  PARA PROTOTIPO </t>
    </r>
    <r>
      <rPr>
        <b/>
        <sz val="14"/>
        <color rgb="FFFF0000"/>
        <rFont val="Arial"/>
        <family val="2"/>
      </rPr>
      <t>BIENESTAR MILENIO</t>
    </r>
    <r>
      <rPr>
        <b/>
        <sz val="14"/>
        <rFont val="Arial"/>
        <family val="2"/>
      </rPr>
      <t xml:space="preserve"> (FASE 3 ) PLANTA ULTIMO NIVEL MOLDE DUPLEX (PUNTO FIJO)</t>
    </r>
  </si>
  <si>
    <r>
      <t xml:space="preserve">COTIZACION CIMBRA PARA </t>
    </r>
    <r>
      <rPr>
        <b/>
        <sz val="14"/>
        <color rgb="FFFF0000"/>
        <rFont val="Arial"/>
        <family val="2"/>
      </rPr>
      <t>PRETIL</t>
    </r>
    <r>
      <rPr>
        <b/>
        <sz val="14"/>
        <rFont val="Arial"/>
        <family val="2"/>
      </rPr>
      <t xml:space="preserve"> EN AZOTEA PROTOTIPO </t>
    </r>
    <r>
      <rPr>
        <b/>
        <sz val="14"/>
        <color rgb="FFFF0000"/>
        <rFont val="Arial"/>
        <family val="2"/>
      </rPr>
      <t>BIENESTAR MILENIO</t>
    </r>
  </si>
  <si>
    <t>EQUIPO PARA PRETIL EN AZOTEA PROTOTIPO BIENESTAR MILENIO</t>
  </si>
  <si>
    <r>
      <t xml:space="preserve">INCLUYE ACCESORIOS BASICOS DE SUJECION: </t>
    </r>
    <r>
      <rPr>
        <sz val="11"/>
        <rFont val="Arial"/>
        <family val="2"/>
      </rPr>
      <t xml:space="preserve">PASADORES, CUÑAS, CORBATAS,  </t>
    </r>
  </si>
  <si>
    <r>
      <t xml:space="preserve">COTIZACION CIMBRA PARA </t>
    </r>
    <r>
      <rPr>
        <b/>
        <sz val="14"/>
        <color rgb="FFFF0000"/>
        <rFont val="Arial"/>
        <family val="2"/>
      </rPr>
      <t>TINAQUERA</t>
    </r>
    <r>
      <rPr>
        <b/>
        <sz val="14"/>
        <rFont val="Arial"/>
        <family val="2"/>
      </rPr>
      <t xml:space="preserve"> EN AZOTEA PROTOTIPO </t>
    </r>
    <r>
      <rPr>
        <b/>
        <sz val="14"/>
        <color rgb="FFFF0000"/>
        <rFont val="Arial"/>
        <family val="2"/>
      </rPr>
      <t>BIENESTAR MILENIO</t>
    </r>
  </si>
  <si>
    <t>EQUIPO PARA TINAQUERA EN AZOTEA PROTOTIPO BIENESTAR MILENIO</t>
  </si>
  <si>
    <r>
      <t xml:space="preserve">COTIZACION CIMBRA PARA </t>
    </r>
    <r>
      <rPr>
        <b/>
        <sz val="14"/>
        <color rgb="FFFF0000"/>
        <rFont val="Arial"/>
        <family val="2"/>
      </rPr>
      <t xml:space="preserve"> ESCALERA PROTOTIPO BIENESTAR MILENIO</t>
    </r>
  </si>
  <si>
    <r>
      <t xml:space="preserve">(1) ESCALERA PARA </t>
    </r>
    <r>
      <rPr>
        <b/>
        <sz val="10"/>
        <rFont val="Arial"/>
        <family val="2"/>
      </rPr>
      <t>PROTOTIPO BIENESTAR MILENIO</t>
    </r>
  </si>
  <si>
    <t>COTIZACION CIMBRA PARA  PRETILES AZOTEA</t>
  </si>
  <si>
    <t>EQUIPO PARA PRETILES AZOTEA</t>
  </si>
  <si>
    <t>VALOR TOTAL EQUIPO ALUMINIO</t>
  </si>
  <si>
    <t xml:space="preserve">COMPLEMENTARIOS </t>
  </si>
  <si>
    <r>
      <t xml:space="preserve">SISTEMA DE ANDAMIOS  PARA SEGURIDAD EN ALTURAS </t>
    </r>
    <r>
      <rPr>
        <b/>
        <sz val="11"/>
        <color rgb="FFFF0000"/>
        <rFont val="Arial"/>
        <family val="2"/>
      </rPr>
      <t xml:space="preserve">  </t>
    </r>
    <r>
      <rPr>
        <sz val="11"/>
        <rFont val="Arial"/>
        <family val="2"/>
      </rPr>
      <t xml:space="preserve">  INCLUYE: ( PASARELAS - PASARELAS DINTEL, ACCESORIOS DE SUJECION, )  
</t>
    </r>
    <r>
      <rPr>
        <b/>
        <sz val="11"/>
        <color rgb="FFFF0000"/>
        <rFont val="Arial"/>
        <family val="2"/>
      </rPr>
      <t>1 (UN) PERIMETRO DE LA TORRE</t>
    </r>
    <r>
      <rPr>
        <sz val="11"/>
        <rFont val="Arial"/>
        <family val="2"/>
      </rPr>
      <t xml:space="preserve"> </t>
    </r>
    <r>
      <rPr>
        <b/>
        <sz val="11"/>
        <color rgb="FFFF0000"/>
        <rFont val="Arial"/>
        <family val="2"/>
      </rPr>
      <t>- LATERALES + TRAMOS</t>
    </r>
  </si>
  <si>
    <t>EQUIPO DE SEGURIDAD PARA EL COLADO, INCLUYE:, ALINEADORES DE CAP</t>
  </si>
  <si>
    <t>LOTE</t>
  </si>
  <si>
    <t>JUEGO DE ALINEACION PARA MOLDE (1) UN DEPARTAMEMENTO PROTOTIPO NEPTUNO TIPO  + ADICIONALES PARA ESTACIONAMIENTOS</t>
  </si>
  <si>
    <t>SUB TOTAL</t>
  </si>
  <si>
    <t>UNIDAD</t>
  </si>
  <si>
    <t>PASADORES CANTIDAD PARA EQUIPO COMPLETO BIENESTAR MILENIO</t>
  </si>
  <si>
    <t>PASADORES CANTIDAD ADAPTADA NEPTUNO</t>
  </si>
  <si>
    <t>PASADORES CANTIDAD ENVIADA PORCENTAJE M2 COMPRADOS</t>
  </si>
  <si>
    <t>CUÑAS CANTIDAD PARA EQUIPO COMPLETO BIENESTAR MILENIO</t>
  </si>
  <si>
    <t>CUÑAS CANTIDAD ADAPTADA NEPTUNO</t>
  </si>
  <si>
    <t>CUÑAS CANTIDAD ENVIADA PORCENTAJE M2 COMPRADOS</t>
  </si>
  <si>
    <t>CORBATAS M 10 CANTIDAD PARA EQUIPO COMPLETO BIENESTAR MILENIO</t>
  </si>
  <si>
    <t>ORBATAS M 10 CANTIDAD ADAPTADA NEPTUNO</t>
  </si>
  <si>
    <t>CORBATAS M 10 CANTIDAD ENVIADA PORCENTAJE M2 COMPRADOS</t>
  </si>
  <si>
    <t>CORBATAS M 10 CANTIDAD FALTANTE</t>
  </si>
  <si>
    <t>PUNTALES CANTIDAD PARA EQUIPO COMPLETO BIENESTAR MILENIO</t>
  </si>
  <si>
    <t>PUNTALES CANTIDAD ADAPTADA NEPTUNO</t>
  </si>
  <si>
    <t>BASE PARA GATO CANTIDAD PARA EQUIPO COMPLETO BIENESTAR MILENIO</t>
  </si>
  <si>
    <t>BASE PARA GATO CANTIDAD ADAPTADA NEPTUNO</t>
  </si>
  <si>
    <t>PORTA ALINEADOR CANTIDAD PARA EQUIPO COMPLETO BIENESTAR MILEN</t>
  </si>
  <si>
    <t>PORTA ALINEADOR CANTIDAD ADAPTADA DE NEPTUNO</t>
  </si>
  <si>
    <t>PORTA ALINEADOR CANTIDAD FALTANTE</t>
  </si>
  <si>
    <t>JUEGO DE TENSORES FIJOS PARA VANOS DE PUERTAS  MOLDE DUPLEX</t>
  </si>
  <si>
    <t>JUEGO DE ALINEACION HORIZONTAL EN MUROS 
(AGULO DE ACERO POR DOS 2 LINEAS) PARA MOLDE DUPLEX</t>
  </si>
  <si>
    <t>JUEGO DE ESCUADRAS PARA GARANTIZAR ANGULOS DE 90º EN ESQUINAS
(INCLUYE VARILLA Y CHAPOLA)</t>
  </si>
  <si>
    <t>COMPLEMETARIOS</t>
  </si>
  <si>
    <t>TOTAL COMPLEMENTARIOS</t>
  </si>
  <si>
    <t>MEMORIA GRAFICA</t>
  </si>
  <si>
    <t>IMPORTE CON LETRA:</t>
  </si>
  <si>
    <t>descuento especial</t>
  </si>
  <si>
    <t>SUB TOTAL 1</t>
  </si>
  <si>
    <t xml:space="preserve">SON: </t>
  </si>
  <si>
    <t>FLETE</t>
  </si>
  <si>
    <t>SUB TOTAL 2</t>
  </si>
  <si>
    <t>IVA</t>
  </si>
  <si>
    <t>TOTAL USD</t>
  </si>
  <si>
    <t>CONDICIONES COMERCIALES</t>
  </si>
  <si>
    <t>VIGENCIA CTZ:</t>
  </si>
  <si>
    <t>30 DIAS</t>
  </si>
  <si>
    <t>FIRMA DE APROBACION DEL CLIENTE:</t>
  </si>
  <si>
    <t>GARANTIA:</t>
  </si>
  <si>
    <t>APLICAN SEGUN CONTRATO</t>
  </si>
  <si>
    <t>FORMA DE PAGO</t>
  </si>
  <si>
    <t>60% ANTICIPO</t>
  </si>
  <si>
    <t>40% CONTRA ENTREGA EN FABRICA</t>
  </si>
  <si>
    <t>100% LEASING</t>
  </si>
  <si>
    <t>TIEMPO DE ENTREGA</t>
  </si>
  <si>
    <t>120 DIAS DE FABRICACION</t>
  </si>
  <si>
    <t>UNA VEZ RECIBIDO EL ANTICIPO  Y FIRMADO SHELL PLAN</t>
  </si>
  <si>
    <t>NOMBRE:</t>
  </si>
  <si>
    <t>INCOTERMS</t>
  </si>
  <si>
    <t>CIF PUESTO PUERTO DE DESTINO</t>
  </si>
  <si>
    <t>CONDICIONES                                                                                                                GENERALES</t>
  </si>
  <si>
    <t>Esta cotizacion incluye CIMBRA DE ALUMINIO ADICIONAL  robustform para armado de prototipo BIENESTAR MILENIO adaptacion de material existente de prototipo NEPTUNO cimbra para molde duplex planta baja  + cimbra adicional para nivel 1 + cimbra adicional para ultimo nivel , incluye molde para ESCALARA , INCLUYE MOLDE PARA PRETIL , INCLUYE MOLDE PARA BASE DE TINACO</t>
  </si>
  <si>
    <t>ESTA COTIZACION NO INCLUYE FLETE</t>
  </si>
  <si>
    <t>POR TRATARSE DE UNA ADAPTACION SE PODRIA PRESENTAR LA NECESIDAD DE PERFORAR PIEZAS EN OBRA PARA SU CONCIDENCIA. ESTAS CORRERAN POR PARTE DEL CLIENTE.</t>
  </si>
  <si>
    <t>LOS ACCESORIOS CONSIDERADOS DENTRO DEL VALOR DEL M2 SON (PASADORES - CUÑAS - CORBATAS) EN CANTIDAD PROPORCIONAL A LOS M2 COMPRADOS</t>
  </si>
  <si>
    <t>El aluminio utilizado será de aleación 6061 para todo el panel. El templado del aluminio será T6</t>
  </si>
  <si>
    <t xml:space="preserve">Esta cotizacion NO INCLUYE sistema de anadamiaje de seguridad en altura </t>
  </si>
  <si>
    <r>
      <t xml:space="preserve">Esta cotizacion NO incluye puntales para el vaciado del molde NI </t>
    </r>
    <r>
      <rPr>
        <sz val="12"/>
        <color indexed="10"/>
        <rFont val="Arial"/>
        <family val="2"/>
      </rPr>
      <t>incluye puntales  de reapuntalamiento de losas</t>
    </r>
  </si>
  <si>
    <t>CMR ofrecemos la opcion de re-diseño de sus moldes de aluminio para su proximo encofrado.</t>
  </si>
  <si>
    <t>Esta cotizacion incluye Un Supervisor experimentado en el Sistema CMR, el cual colaborará en la instalación de los moldes en el sitio y capacitará a su personal Para la implementacion del primer armado en obra.</t>
  </si>
  <si>
    <t>La cantidad de molde aquí detallada es estimada y solo se puede confirmar una vez finalizado el diseño de encofrado, con los planos definitivos aprobados por el cliente.    El Cliente será responsable por cualquier retraso en el suministro del molde CMR en caso de solicitar cambios en el diseño una vez recibido el plano firmado en aceptación.      Si una vez fabricado el molde, el cliente solicita cambios en el diseño, se aplicará un costo de “cimbra redundante” sobre el precio total del molde.  Se suministrará al Cliente una prueba de producción de los paneles redundantes para su verificación.</t>
  </si>
  <si>
    <t>Los precios detallados a continuación son considerando el Incoterm DDP puesto en obra</t>
  </si>
  <si>
    <t>CARLOS ALBERTO MORA RESTREPO</t>
  </si>
  <si>
    <t>CMR COMERCIALIZADORA SA DE CV</t>
  </si>
  <si>
    <r>
      <rPr>
        <b/>
        <sz val="11"/>
        <rFont val="Arial"/>
        <family val="2"/>
      </rPr>
      <t xml:space="preserve">INCLUYE ACCESORIOS BASICOS DE SUJECION: </t>
    </r>
    <r>
      <rPr>
        <sz val="11"/>
        <rFont val="Arial"/>
        <family val="2"/>
      </rPr>
      <t>PASADORES, CUÑAS, CORBATAS,  PUNTALES PARA VACIADO DEL MOLDE , TENSORES DE VANO, ESCALERA PARA ARMADO Y HERRAMIENTAS PARA ARMADO DE MOLDE</t>
    </r>
  </si>
  <si>
    <r>
      <t xml:space="preserve">INCLUYE ACCESORIOS BASICOS DE SUJECION: </t>
    </r>
    <r>
      <rPr>
        <sz val="11"/>
        <rFont val="Arial"/>
        <family val="2"/>
      </rPr>
      <t>PASADORES, CUÑAS, CORBATAS,</t>
    </r>
  </si>
  <si>
    <t>CIENTO DIECINUEVEMIL OCHENTA Y DOS CON 13/100 DOLARES AMERICANOS</t>
  </si>
  <si>
    <t>90 DIAS DE FABRICACION</t>
  </si>
  <si>
    <t>Esta cotizacion incluye CIMBRA DE ALUMINIO ADICIONAL  robustform para armado de prototipo BIENESTAR MILENIO adaptacion de material existente de prototipo NEPTUNO cimbra para molde duplex planta baja  + cimbra adicional para nivel 1 + cimbra adicional para ultimo nivel , incluye molde para ESCALARA , INCLUYE MOLDE PARA PRETIL , INCLUYE MOLDE PARA TINAQUERAS</t>
  </si>
  <si>
    <t>NCLUYE: formaleta para pretiles en azotea</t>
  </si>
  <si>
    <t xml:space="preserve">Esta cotizacion NO INCLU sistema de anadamiaje de seguridad en altura </t>
  </si>
  <si>
    <r>
      <t xml:space="preserve">COTIZACION CIMBRA PARA </t>
    </r>
    <r>
      <rPr>
        <b/>
        <sz val="14"/>
        <color rgb="FFFF0000"/>
        <rFont val="Arial"/>
        <family val="2"/>
      </rPr>
      <t xml:space="preserve"> NICHO DE MEDIDORES PROTOTIPO BIENESTAR MILENIO</t>
    </r>
  </si>
  <si>
    <r>
      <t xml:space="preserve">(1) NICHO DE MEDIDORES </t>
    </r>
    <r>
      <rPr>
        <b/>
        <sz val="10"/>
        <rFont val="Arial"/>
        <family val="2"/>
      </rPr>
      <t>PROTOTIPO BIENESTAR MILENIO</t>
    </r>
  </si>
  <si>
    <t>CIENTO TREINTA Y DOSMIL CUATROCIENTOS TREINTA Y NUEVE CON 27/100 DOLARES AMERICANOS</t>
  </si>
  <si>
    <t>100- 02-26</t>
  </si>
  <si>
    <t>100- 03-26</t>
  </si>
  <si>
    <r>
      <t xml:space="preserve">COTIZACION CIMBRA NUEVA PARA PROTOTIPO </t>
    </r>
    <r>
      <rPr>
        <b/>
        <sz val="14"/>
        <color rgb="FFFF0000"/>
        <rFont val="Arial"/>
        <family val="2"/>
      </rPr>
      <t>BIENESTAR MILENIO</t>
    </r>
    <r>
      <rPr>
        <b/>
        <sz val="14"/>
        <rFont val="Arial"/>
        <family val="2"/>
      </rPr>
      <t xml:space="preserve"> (FASE 1 ) PLANTA BAJA MOLDE DUPLEX</t>
    </r>
  </si>
  <si>
    <r>
      <t xml:space="preserve">EQUIPO DE SEGURIDAD PARA EL COLADO, INCLUYE: JUEGO DE GUARDA CUERPOS DE DOBLE TUBO RIEL, ALINEADORES DE CAP 
UN PERIMETRO PARA EL MOLDE DUPLEX  </t>
    </r>
    <r>
      <rPr>
        <b/>
        <sz val="12"/>
        <rFont val="Arial"/>
        <family val="2"/>
      </rPr>
      <t>(COMPLETO)</t>
    </r>
  </si>
  <si>
    <t>JUEGO DE ALINEACION HORIZONTAL PARA EL MOLDE DUPLEX 
(ANGULO DE ACERO X 2 LINEAS)</t>
  </si>
  <si>
    <t>VALOR TOTAL COMPLEMENTARIOS</t>
  </si>
  <si>
    <r>
      <t xml:space="preserve">SISTEMA DE ANDAMIOS  PARA SEGURIDAD EN ALTURAS </t>
    </r>
    <r>
      <rPr>
        <b/>
        <sz val="11"/>
        <color rgb="FFFF0000"/>
        <rFont val="Arial"/>
        <family val="2"/>
      </rPr>
      <t xml:space="preserve"> </t>
    </r>
    <r>
      <rPr>
        <sz val="11"/>
        <rFont val="Arial"/>
        <family val="2"/>
      </rPr>
      <t xml:space="preserve">  INCLUYE: ( PASARELAS - PASARELAS DINTEL, PLATAFORMA ANTIDERRAPANTE GUARDACUERPOS DOBLE TUBO RIEL + ACCESORIOS DE SUJECION) </t>
    </r>
    <r>
      <rPr>
        <b/>
        <sz val="11"/>
        <rFont val="Arial"/>
        <family val="2"/>
      </rPr>
      <t>(COMPLETO)</t>
    </r>
    <r>
      <rPr>
        <sz val="11"/>
        <rFont val="Arial"/>
        <family val="2"/>
      </rPr>
      <t xml:space="preserve">
</t>
    </r>
    <r>
      <rPr>
        <b/>
        <sz val="11"/>
        <color rgb="FFFF0000"/>
        <rFont val="Arial"/>
        <family val="2"/>
      </rPr>
      <t>1  (UN) PERIMETRO DE LA TORRE</t>
    </r>
  </si>
  <si>
    <t>ESTA COTIZACION INCLUYE FLETE</t>
  </si>
  <si>
    <t xml:space="preserve">Esta cotizacion  INCLUYE sistema de anadamiaje de seguridad en altura </t>
  </si>
  <si>
    <r>
      <t xml:space="preserve">EQUIPO PARA LOSA y CAPS </t>
    </r>
    <r>
      <rPr>
        <b/>
        <sz val="10"/>
        <rFont val="Arial"/>
        <family val="2"/>
      </rPr>
      <t xml:space="preserve">(3 JUEGOS LOSA PUNTAL) </t>
    </r>
  </si>
  <si>
    <r>
      <t xml:space="preserve">COTIZACION CIMBRA NUEVA ADICIONAL  PARA PROTOTIPO </t>
    </r>
    <r>
      <rPr>
        <b/>
        <sz val="14"/>
        <color rgb="FFFF0000"/>
        <rFont val="Arial"/>
        <family val="2"/>
      </rPr>
      <t>BIENESTAR MILENIO</t>
    </r>
    <r>
      <rPr>
        <b/>
        <sz val="14"/>
        <rFont val="Arial"/>
        <family val="2"/>
      </rPr>
      <t xml:space="preserve"> (FASE 3 ) 
PLANTA ULTIMO NIVEL MOLDE DUPLEX</t>
    </r>
  </si>
  <si>
    <t>Esta cotizacion incluye CIMBRA DE ALUMINIO ADICIONAL  robustform para armado de prototipo BIENESTAR MILENIO adaptacion de material existente de prototipo NEPTUNO cimbra para molde duplex planta baja  + cimbra adicional para nivel 1 + cimbra adicional para ultimo nivel , incluye molde para ESCALARA , INCLUYE MOLDE PARA PRETIL , INCLUYE MOLDE PARA BASE DE TINACO + MOLDE PARA MURO DE MEDIDORES</t>
  </si>
  <si>
    <t>CIENTO CINCUENTA Y CINCOMIL DOSCIENTOS SETENTA Y TRES CON 10/100 DOLARES AMERICANOS</t>
  </si>
  <si>
    <t>DOSCIENTOS SESENTA Y SEISMIL CUATROCIENTOS OCHENTA Y NUEVE CON 52/100 DOLARES AMERICANOS</t>
  </si>
  <si>
    <t>Esta cotizacion incluye CIMBRA DE ALUMINIO nueva robustform para armado de prototipo BIENESTAR MILENIO  cimbra para molde duplex planta baja  + cimbra adicional para nivel 1 + cimbra adicional para ultimo nivel , incluye molde para ESCALARA , INCLUYE MOLDE PARA PRETIL , INCLUYE MOLDE PARA BASE DE TINACO + MOLDE PARA MURO MEDIDORES</t>
  </si>
  <si>
    <t>Esta cotizacion NO incluye SISTEMA DE ANDAMIAJE</t>
  </si>
  <si>
    <r>
      <t xml:space="preserve">Esta cotizacion incluye puntales para el vaciado del molde NO </t>
    </r>
    <r>
      <rPr>
        <sz val="12"/>
        <color indexed="10"/>
        <rFont val="Arial"/>
        <family val="2"/>
      </rPr>
      <t>incluye puntales  de reapuntalamiento de losas</t>
    </r>
  </si>
  <si>
    <r>
      <t xml:space="preserve">COTIZACION CIMBRA NUEVA ADICIONAL  PARA PROTOTIPO </t>
    </r>
    <r>
      <rPr>
        <b/>
        <sz val="14"/>
        <color rgb="FFFF0000"/>
        <rFont val="Arial"/>
        <family val="2"/>
      </rPr>
      <t>BIENESTAR MILENIO</t>
    </r>
    <r>
      <rPr>
        <b/>
        <sz val="14"/>
        <rFont val="Arial"/>
        <family val="2"/>
      </rPr>
      <t xml:space="preserve"> (FASE 3 ) 
PLANTA ULTIMO NIVEL MOLDE DUPLEX </t>
    </r>
  </si>
  <si>
    <r>
      <t xml:space="preserve">CIMBRA DE ALUMINIO NUEVA PARA UN DUPLEX PROTOTIPO </t>
    </r>
    <r>
      <rPr>
        <b/>
        <sz val="12"/>
        <color rgb="FFFF0000"/>
        <rFont val="Arial"/>
        <family val="2"/>
      </rPr>
      <t xml:space="preserve">BIENESTAR MILENIO </t>
    </r>
    <r>
      <rPr>
        <b/>
        <sz val="12"/>
        <rFont val="Arial"/>
        <family val="2"/>
      </rPr>
      <t>+ ESCALERA + PRETIL + BASE DE TINACO + MURO DE MEDIDORES</t>
    </r>
  </si>
  <si>
    <t xml:space="preserve">EQUIPO PARA MUROS (PANELES ESTANDAR 2.70 MTS) </t>
  </si>
  <si>
    <t>EQUIPO PARA UNION MURO LOSA 20 CM.</t>
  </si>
  <si>
    <t>EQUIPO PARA MUROS ANTEPECHOS DE PUNTO FIJO</t>
  </si>
  <si>
    <r>
      <t xml:space="preserve">EQUIPO PARA LOSA TAPA DE ESCALERA </t>
    </r>
    <r>
      <rPr>
        <b/>
        <sz val="10"/>
        <rFont val="Arial"/>
        <family val="2"/>
      </rPr>
      <t>ULTIMO NIVEL</t>
    </r>
  </si>
  <si>
    <t xml:space="preserve">EQUIPO PARA LOSA y CAPS (3 JUEGOS LOSA PUNTAL) </t>
  </si>
  <si>
    <t>EQUIPO PARA MUROS (MURO DE ESCALERA)</t>
  </si>
  <si>
    <t>EQUIPO PARA PRETIL EN AZOTEA PROTOTIPO BIENESTAR MILENIO (EQUIPO DUPLEX)</t>
  </si>
  <si>
    <r>
      <t xml:space="preserve">COTIZACION CIMBRA PARA  PROTOTIPO </t>
    </r>
    <r>
      <rPr>
        <b/>
        <sz val="14"/>
        <color rgb="FFFF0000"/>
        <rFont val="Arial"/>
        <family val="2"/>
      </rPr>
      <t xml:space="preserve">BIENESTAR NUEVO MILENIO </t>
    </r>
    <r>
      <rPr>
        <b/>
        <sz val="14"/>
        <rFont val="Arial"/>
        <family val="2"/>
      </rPr>
      <t>PRETIL EN AZOTEA</t>
    </r>
  </si>
  <si>
    <r>
      <t xml:space="preserve">COTIZACION CIMBRA PARA </t>
    </r>
    <r>
      <rPr>
        <b/>
        <sz val="14"/>
        <color rgb="FFFF0000"/>
        <rFont val="Arial"/>
        <family val="2"/>
      </rPr>
      <t xml:space="preserve"> </t>
    </r>
    <r>
      <rPr>
        <b/>
        <sz val="14"/>
        <rFont val="Arial"/>
        <family val="2"/>
      </rPr>
      <t>PROTOTIPO</t>
    </r>
    <r>
      <rPr>
        <b/>
        <sz val="14"/>
        <color rgb="FFFF0000"/>
        <rFont val="Arial"/>
        <family val="2"/>
      </rPr>
      <t xml:space="preserve"> BIENESTAR NUEVO MILENIO </t>
    </r>
    <r>
      <rPr>
        <b/>
        <sz val="14"/>
        <rFont val="Arial"/>
        <family val="2"/>
      </rPr>
      <t>ESCALERA</t>
    </r>
  </si>
  <si>
    <r>
      <t xml:space="preserve">COTIZACION CIMBRA PARA  PROTOTIPO </t>
    </r>
    <r>
      <rPr>
        <b/>
        <sz val="14"/>
        <color rgb="FFFF0000"/>
        <rFont val="Arial"/>
        <family val="2"/>
      </rPr>
      <t xml:space="preserve">BIENESTAR NUEVO MILENIO </t>
    </r>
    <r>
      <rPr>
        <b/>
        <sz val="14"/>
        <rFont val="Arial"/>
        <family val="2"/>
      </rPr>
      <t>BASE DE TINACO</t>
    </r>
  </si>
  <si>
    <t>EQUIPO PARA ESCALERA TIPO</t>
  </si>
  <si>
    <t>EQUIPO PARA BASE DE TINACO EN AZOTEA PROTOTIPO BIENESTAR MILENIO</t>
  </si>
  <si>
    <r>
      <t xml:space="preserve">COTIZACION CIMBRA PARA </t>
    </r>
    <r>
      <rPr>
        <b/>
        <sz val="14"/>
        <color rgb="FFFF0000"/>
        <rFont val="Arial"/>
        <family val="2"/>
      </rPr>
      <t xml:space="preserve"> </t>
    </r>
    <r>
      <rPr>
        <b/>
        <sz val="14"/>
        <rFont val="Arial"/>
        <family val="2"/>
      </rPr>
      <t>PROTOTIPO</t>
    </r>
    <r>
      <rPr>
        <b/>
        <sz val="14"/>
        <color rgb="FFFF0000"/>
        <rFont val="Arial"/>
        <family val="2"/>
      </rPr>
      <t xml:space="preserve"> BIENESTAR NUEVO MILENIO </t>
    </r>
    <r>
      <rPr>
        <b/>
        <sz val="14"/>
        <rFont val="Arial"/>
        <family val="2"/>
      </rPr>
      <t>MURO DE PATIO</t>
    </r>
  </si>
  <si>
    <t>EQUIPO PARA MUROS (MURO DE PATIO)</t>
  </si>
  <si>
    <r>
      <t xml:space="preserve">CIMBRA DE ALUMINIO NUEVA PARA UN DUPLEX PROTOTIPO </t>
    </r>
    <r>
      <rPr>
        <b/>
        <sz val="12"/>
        <color rgb="FFFF0000"/>
        <rFont val="Arial"/>
        <family val="2"/>
      </rPr>
      <t xml:space="preserve">BIENESTAR NUEVO MILENIO </t>
    </r>
    <r>
      <rPr>
        <b/>
        <sz val="12"/>
        <rFont val="Arial"/>
        <family val="2"/>
      </rPr>
      <t>PLANTA BAJA AL ULTIMO NIVEL + PUNTO FIJO + ESCALERA + PRETIL + BASE DE TINACO + MURO DE PATIO
ALTURA LIBRE 290 CM. (FM 270 + EQL 20)</t>
    </r>
  </si>
  <si>
    <r>
      <t xml:space="preserve">COTIZACION CIMBRA NUEVA PARA PROTOTIPO </t>
    </r>
    <r>
      <rPr>
        <b/>
        <sz val="14"/>
        <color rgb="FFFF0000"/>
        <rFont val="Arial"/>
        <family val="2"/>
      </rPr>
      <t>BIENESTAR NUEVO MILENIO</t>
    </r>
    <r>
      <rPr>
        <b/>
        <sz val="14"/>
        <rFont val="Arial"/>
        <family val="2"/>
      </rPr>
      <t xml:space="preserve"> MOLDE DUPLEX PLANTA BAJA AL ULTIMO NIVEL</t>
    </r>
  </si>
  <si>
    <r>
      <t xml:space="preserve">COTIZACION CIMBRA NUEVA PARA PROTOTIPO </t>
    </r>
    <r>
      <rPr>
        <b/>
        <sz val="14"/>
        <color rgb="FFFF0000"/>
        <rFont val="Arial"/>
        <family val="2"/>
      </rPr>
      <t>BIENESTAR NUEVO MILENIO</t>
    </r>
    <r>
      <rPr>
        <b/>
        <sz val="14"/>
        <rFont val="Arial"/>
        <family val="2"/>
      </rPr>
      <t xml:space="preserve"> (PUNTO FIJO) PLANTA BAJA AL ULTIMO NIVEL</t>
    </r>
  </si>
  <si>
    <t>JUEGO DE ALINEACION (ANGULO DE ACERO X 2 LINEAS) PARA MOLDE DUPLEX  PROTOTIPO BIENESTAR NUEVO MILENIO</t>
  </si>
  <si>
    <t xml:space="preserve">CONCEPTO ALINEACION </t>
  </si>
  <si>
    <t>VALOR TOTAL COMPLEMENTARIOS ALINEACION</t>
  </si>
  <si>
    <t>SISTEMA DE ANDAMIAJE BASICO</t>
  </si>
  <si>
    <r>
      <t xml:space="preserve">SISTEMA DE ANDAMIAJE  PARA SEGURIDAD EN ALTURAS </t>
    </r>
    <r>
      <rPr>
        <b/>
        <sz val="12"/>
        <color rgb="FFFF0000"/>
        <rFont val="Arial"/>
        <family val="2"/>
      </rPr>
      <t xml:space="preserve"> 1 (UN)</t>
    </r>
    <r>
      <rPr>
        <sz val="12"/>
        <rFont val="Arial"/>
        <family val="2"/>
      </rPr>
      <t xml:space="preserve"> </t>
    </r>
    <r>
      <rPr>
        <b/>
        <sz val="12"/>
        <color rgb="FFFF0000"/>
        <rFont val="Arial"/>
        <family val="2"/>
      </rPr>
      <t>PERIMETRO DEL EDIFICIO</t>
    </r>
    <r>
      <rPr>
        <sz val="12"/>
        <rFont val="Arial"/>
        <family val="2"/>
      </rPr>
      <t xml:space="preserve">  INCLUYE: ( PASARELAS - PASARELAS DINTEL, ACCESORIOS DE SUJECION ) </t>
    </r>
    <r>
      <rPr>
        <b/>
        <sz val="12"/>
        <rFont val="Arial"/>
        <family val="2"/>
      </rPr>
      <t>(BASICO)</t>
    </r>
  </si>
  <si>
    <r>
      <t xml:space="preserve">EQUIPO DE SEGURIDAD PARA EL COLADO  (GUARDA CUERPO), </t>
    </r>
    <r>
      <rPr>
        <b/>
        <sz val="12"/>
        <color rgb="FFFF0000"/>
        <rFont val="Arial"/>
        <family val="2"/>
      </rPr>
      <t>1 (UN)  PERIMETRO DEL MOLDE</t>
    </r>
    <r>
      <rPr>
        <sz val="12"/>
        <rFont val="Arial"/>
        <family val="2"/>
      </rPr>
      <t xml:space="preserve"> INCLUYE: ALINEADORES DE CAP </t>
    </r>
    <r>
      <rPr>
        <b/>
        <sz val="12"/>
        <rFont val="Arial"/>
        <family val="2"/>
      </rPr>
      <t>(BASICO)</t>
    </r>
    <r>
      <rPr>
        <sz val="12"/>
        <rFont val="Arial"/>
        <family val="2"/>
      </rPr>
      <t xml:space="preserve"> 
UN PERIMETRO DEL MOLDE CUADRUPLEX</t>
    </r>
  </si>
  <si>
    <t>VALOR TOTAL COMPLEMENTARIOS ANSAMIAJE BASICO</t>
  </si>
  <si>
    <r>
      <t xml:space="preserve">Esta cotizacion incluye sistema de anadamiaje de seguridad en altura en forma </t>
    </r>
    <r>
      <rPr>
        <b/>
        <sz val="12"/>
        <color rgb="FFFF0000"/>
        <rFont val="Arial"/>
        <family val="2"/>
      </rPr>
      <t xml:space="preserve">1 (UN)   PERIMETRO </t>
    </r>
    <r>
      <rPr>
        <sz val="12"/>
        <color theme="1"/>
        <rFont val="Arial"/>
        <family val="2"/>
      </rPr>
      <t xml:space="preserve">INCLUYE: ( PASARELAS - PASARELAS DINTEL)  + ACCESORIOS DE SUJECION,  </t>
    </r>
    <r>
      <rPr>
        <b/>
        <sz val="12"/>
        <color theme="1"/>
        <rFont val="Arial"/>
        <family val="2"/>
      </rPr>
      <t>(BASICO)</t>
    </r>
  </si>
  <si>
    <t>TRESCIENTOS TREINTA Y OCHOMIL NOVECIENTOS CUARENTA Y SESI CON 42/100 DOLARES AMERICANOS</t>
  </si>
  <si>
    <t>EQUIPO ADAPTADO DE INVENTARIO EXISTENTE (NEPTUNO)</t>
  </si>
  <si>
    <t xml:space="preserve">EQUIPO PARA MUROS (COMPEMENTOS DE 30 CM.) </t>
  </si>
  <si>
    <t xml:space="preserve">EQUIPO PARA LOSA </t>
  </si>
  <si>
    <r>
      <t xml:space="preserve">CIMBRA DE ALUMINIO </t>
    </r>
    <r>
      <rPr>
        <b/>
        <sz val="12"/>
        <color rgb="FFFF0000"/>
        <rFont val="Arial"/>
        <family val="2"/>
      </rPr>
      <t>ADICIONAL</t>
    </r>
    <r>
      <rPr>
        <b/>
        <sz val="12"/>
        <rFont val="Arial"/>
        <family val="2"/>
      </rPr>
      <t xml:space="preserve"> PARA UN DUPLEX PROTOTIPO </t>
    </r>
    <r>
      <rPr>
        <b/>
        <sz val="12"/>
        <color rgb="FFFF0000"/>
        <rFont val="Arial"/>
        <family val="2"/>
      </rPr>
      <t xml:space="preserve">BIENESTAR NUEVO MILENIO </t>
    </r>
    <r>
      <rPr>
        <b/>
        <sz val="12"/>
        <rFont val="Arial"/>
        <family val="2"/>
      </rPr>
      <t xml:space="preserve">PLANTA BAJA AL ULTIMO NIVEL + PUNTO FIJO + ESCALERA + PRETIL + BASE DE TINACO + MURO DE PATIO </t>
    </r>
    <r>
      <rPr>
        <b/>
        <sz val="12"/>
        <color rgb="FFFF0000"/>
        <rFont val="Arial"/>
        <family val="2"/>
      </rPr>
      <t xml:space="preserve">(ADAPTADO INVENTARIO MOLDE NEPTUNO) </t>
    </r>
    <r>
      <rPr>
        <b/>
        <sz val="12"/>
        <rFont val="Arial"/>
        <family val="2"/>
      </rPr>
      <t>ALTURA LIBRE 290 CM. (FM 240 + COMPLEMENTO 30 + EQL 20)</t>
    </r>
  </si>
  <si>
    <t>DOSCIENTOS TREINTA Y TRESMIL  SETECIENTOS DIECISIETE CON 48/100 DOLARES AMERICANOS</t>
  </si>
  <si>
    <r>
      <t xml:space="preserve">Esta cotizacion incluye CIMBRA DE ALUMINIO </t>
    </r>
    <r>
      <rPr>
        <b/>
        <sz val="12"/>
        <color rgb="FFFF0000"/>
        <rFont val="Arial"/>
        <family val="2"/>
      </rPr>
      <t>ADICIONAL</t>
    </r>
    <r>
      <rPr>
        <sz val="12"/>
        <color theme="1"/>
        <rFont val="Arial"/>
        <family val="2"/>
      </rPr>
      <t xml:space="preserve"> PARA UN DUPLEX PROTOTIPO </t>
    </r>
    <r>
      <rPr>
        <b/>
        <sz val="12"/>
        <color rgb="FFFF0000"/>
        <rFont val="Arial"/>
        <family val="2"/>
      </rPr>
      <t>BIENESTAR NUEVO MILENIO</t>
    </r>
    <r>
      <rPr>
        <sz val="12"/>
        <color theme="1"/>
        <rFont val="Arial"/>
        <family val="2"/>
      </rPr>
      <t xml:space="preserve"> PLANTA BAJA AL ULTIMO NIVEL + PUNTO FIJO + ESCALERA + PRETIL + BASE DE TINACO + MURO DE PATIO </t>
    </r>
    <r>
      <rPr>
        <b/>
        <sz val="12"/>
        <color rgb="FFFF0000"/>
        <rFont val="Arial"/>
        <family val="2"/>
      </rPr>
      <t>(ADAPTADO INVENTARIO MOLDE NEPTUNO)</t>
    </r>
    <r>
      <rPr>
        <sz val="12"/>
        <color theme="1"/>
        <rFont val="Arial"/>
        <family val="2"/>
      </rPr>
      <t xml:space="preserve"> ALTURA LIBRE 290 CM. (FM 240 + COMPLEMENTO 30 + EQL 20)</t>
    </r>
  </si>
  <si>
    <t xml:space="preserve">Esta cotizacion NO incluye puntales para el vaciado del molde </t>
  </si>
  <si>
    <r>
      <t xml:space="preserve">INCLUYE ACCESORIOS BASICOS DE SUJECION: </t>
    </r>
    <r>
      <rPr>
        <sz val="11"/>
        <rFont val="Arial"/>
        <family val="2"/>
      </rPr>
      <t>PASADORES, CUÑAS, CORBATAS, TENSORES DE VANO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</si>
</sst>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quot;B/.&quot;\ * #,##0.00_);_(&quot;B/.&quot;\ * \(#,##0.00\);_(&quot;B/.&quot;\ * &quot;-&quot;??_);_(@_)"/>
    <numFmt numFmtId="166" formatCode="_-[$$-409]* #,##0.00_ ;_-[$$-409]* \-#,##0.00\ ;_-[$$-409]* &quot;-&quot;??_ ;_-@_ "/>
    <numFmt numFmtId="167" formatCode="[$USD]\ #,##0.00"/>
    <numFmt numFmtId="168" formatCode="[$USD]\ #,##0.00;\-[$USD]\ #,##0.00"/>
    <numFmt numFmtId="169" formatCode="_-[$$-80A]* #,##0.00_-;\-[$$-80A]* #,##0.00_-;_-[$$-80A]* &quot;-&quot;??_-;_-@_-"/>
    <numFmt numFmtId="170" formatCode="&quot;$&quot;#,##0.00"/>
    <numFmt numFmtId="171" formatCode="0.0"/>
  </numFmts>
  <fonts count="26">
    <font>
      <sz val="10"/>
      <name val="Arial"/>
      <charset val="134"/>
    </font>
    <font>
      <b/>
      <sz val="10"/>
      <name val="Arial"/>
      <family val="2"/>
    </font>
    <font>
      <b/>
      <sz val="14"/>
      <name val="Arial"/>
      <family val="2"/>
    </font>
    <font>
      <b/>
      <sz val="12"/>
      <name val="Arial"/>
      <family val="2"/>
    </font>
    <font>
      <sz val="12"/>
      <name val="Arial"/>
      <family val="2"/>
    </font>
    <font>
      <b/>
      <sz val="12"/>
      <color theme="1"/>
      <name val="Arial"/>
      <family val="2"/>
    </font>
    <font>
      <sz val="11"/>
      <name val="Arial"/>
      <family val="2"/>
    </font>
    <font>
      <b/>
      <sz val="18"/>
      <name val="Arial"/>
      <family val="2"/>
    </font>
    <font>
      <b/>
      <sz val="23"/>
      <name val="Arial"/>
      <family val="2"/>
    </font>
    <font>
      <b/>
      <sz val="14"/>
      <color rgb="FFFF0000"/>
      <name val="Arial"/>
      <family val="2"/>
    </font>
    <font>
      <b/>
      <sz val="12"/>
      <color rgb="FFFF0000"/>
      <name val="Arial"/>
      <family val="2"/>
    </font>
    <font>
      <b/>
      <sz val="11"/>
      <name val="Arial"/>
      <family val="2"/>
    </font>
    <font>
      <sz val="12"/>
      <color rgb="FFFF0000"/>
      <name val="Arial"/>
      <family val="2"/>
    </font>
    <font>
      <b/>
      <sz val="11"/>
      <color rgb="FFFF0000"/>
      <name val="Arial"/>
      <family val="2"/>
    </font>
    <font>
      <b/>
      <sz val="14"/>
      <color rgb="FFDD0806"/>
      <name val="Arial"/>
      <family val="2"/>
    </font>
    <font>
      <sz val="12"/>
      <color theme="1"/>
      <name val="Arial"/>
      <family val="2"/>
    </font>
    <font>
      <sz val="10"/>
      <name val="Verdana"/>
      <family val="2"/>
    </font>
    <font>
      <b/>
      <sz val="6"/>
      <name val="Arial"/>
      <family val="2"/>
    </font>
    <font>
      <sz val="12"/>
      <color indexed="10"/>
      <name val="Arial"/>
      <family val="2"/>
    </font>
    <font>
      <sz val="10"/>
      <name val="Arial"/>
      <family val="2"/>
    </font>
    <font>
      <u/>
      <sz val="10"/>
      <color theme="10"/>
      <name val="Arial"/>
      <family val="2"/>
    </font>
    <font>
      <sz val="11"/>
      <color rgb="FF0070C0"/>
      <name val="Arial"/>
      <family val="2"/>
    </font>
    <font>
      <sz val="10"/>
      <color rgb="FF0070C0"/>
      <name val="Arial"/>
      <family val="2"/>
    </font>
    <font>
      <b/>
      <sz val="10"/>
      <color rgb="FFFF0000"/>
      <name val="Arial"/>
      <family val="2"/>
    </font>
    <font>
      <sz val="11"/>
      <color rgb="FFFF0000"/>
      <name val="Arial"/>
      <family val="2"/>
    </font>
    <font>
      <sz val="10"/>
      <color rgb="FFFF0000"/>
      <name val="Arial"/>
      <family val="2"/>
    </font>
  </fonts>
  <fills count="14">
    <fill>
      <patternFill patternType="none"/>
    </fill>
    <fill>
      <patternFill patternType="gray125"/>
    </fill>
    <fill>
      <patternFill patternType="solid">
        <fgColor theme="0" tint="-4.9989318521683403E-2"/>
        <bgColor indexed="64"/>
      </patternFill>
    </fill>
    <fill>
      <patternFill patternType="solid">
        <fgColor theme="6" tint="0.79995117038483843"/>
        <bgColor indexed="64"/>
      </patternFill>
    </fill>
    <fill>
      <patternFill patternType="solid">
        <fgColor indexed="9"/>
        <bgColor indexed="64"/>
      </patternFill>
    </fill>
    <fill>
      <patternFill patternType="solid">
        <fgColor theme="6" tint="0.79995117038483843"/>
        <bgColor rgb="FF000000"/>
      </patternFill>
    </fill>
    <fill>
      <patternFill patternType="solid">
        <fgColor theme="0"/>
        <bgColor indexed="64"/>
      </patternFill>
    </fill>
    <fill>
      <patternFill patternType="solid">
        <fgColor rgb="FFFFFFFF"/>
        <bgColor rgb="FF000000"/>
      </patternFill>
    </fill>
    <fill>
      <patternFill patternType="solid">
        <fgColor theme="0" tint="-0.14996795556505021"/>
        <bgColor indexed="64"/>
      </patternFill>
    </fill>
    <fill>
      <patternFill patternType="solid">
        <fgColor theme="5"/>
        <bgColor indexed="64"/>
      </patternFill>
    </fill>
    <fill>
      <patternFill patternType="solid">
        <fgColor theme="6" tint="0.79992065187536243"/>
        <bgColor rgb="FF000000"/>
      </patternFill>
    </fill>
    <fill>
      <patternFill patternType="solid">
        <fgColor theme="6" tint="0.79992065187536243"/>
        <bgColor indexed="64"/>
      </patternFill>
    </fill>
    <fill>
      <patternFill patternType="solid">
        <fgColor rgb="FFFFFF00"/>
        <bgColor indexed="64"/>
      </patternFill>
    </fill>
    <fill>
      <patternFill patternType="solid">
        <fgColor theme="6" tint="0.79998168889431442"/>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6">
    <xf numFmtId="0" fontId="0" fillId="0" borderId="0"/>
    <xf numFmtId="164" fontId="19" fillId="0" borderId="0" applyFont="0" applyFill="0" applyBorder="0" applyAlignment="0" applyProtection="0"/>
    <xf numFmtId="43" fontId="16" fillId="0" borderId="0" applyFont="0" applyFill="0" applyBorder="0" applyAlignment="0" applyProtection="0"/>
    <xf numFmtId="165" fontId="19" fillId="0" borderId="0" applyFont="0" applyFill="0" applyBorder="0" applyAlignment="0" applyProtection="0"/>
    <xf numFmtId="0" fontId="19" fillId="0" borderId="0"/>
    <xf numFmtId="0" fontId="20" fillId="0" borderId="0" applyNumberFormat="0" applyFill="0" applyBorder="0" applyAlignment="0" applyProtection="0"/>
  </cellStyleXfs>
  <cellXfs count="322">
    <xf numFmtId="0" fontId="0" fillId="0" borderId="0" xfId="0"/>
    <xf numFmtId="166" fontId="3" fillId="2" borderId="1" xfId="3" applyNumberFormat="1" applyFont="1" applyFill="1" applyBorder="1" applyAlignment="1">
      <alignment horizontal="right" vertical="center"/>
    </xf>
    <xf numFmtId="167" fontId="4" fillId="2" borderId="1" xfId="3" applyNumberFormat="1" applyFont="1" applyFill="1" applyBorder="1" applyAlignment="1">
      <alignment horizontal="right" vertical="center"/>
    </xf>
    <xf numFmtId="166" fontId="3" fillId="3" borderId="1" xfId="3" applyNumberFormat="1" applyFont="1" applyFill="1" applyBorder="1" applyAlignment="1">
      <alignment horizontal="right" vertical="center"/>
    </xf>
    <xf numFmtId="167" fontId="4" fillId="3" borderId="1" xfId="3" applyNumberFormat="1" applyFont="1" applyFill="1" applyBorder="1" applyAlignment="1">
      <alignment horizontal="right" vertical="center"/>
    </xf>
    <xf numFmtId="166" fontId="5" fillId="2" borderId="1" xfId="3" applyNumberFormat="1" applyFont="1" applyFill="1" applyBorder="1" applyAlignment="1">
      <alignment horizontal="right" vertical="center"/>
    </xf>
    <xf numFmtId="167" fontId="5" fillId="2" borderId="1" xfId="3" applyNumberFormat="1" applyFont="1" applyFill="1" applyBorder="1" applyAlignment="1">
      <alignment horizontal="right" vertical="center"/>
    </xf>
    <xf numFmtId="0" fontId="6" fillId="0" borderId="0" xfId="0" applyFont="1" applyAlignment="1">
      <alignment horizontal="left" vertical="center"/>
    </xf>
    <xf numFmtId="0" fontId="1" fillId="0" borderId="0" xfId="0" applyFont="1" applyAlignment="1">
      <alignment vertical="center"/>
    </xf>
    <xf numFmtId="0" fontId="0" fillId="0" borderId="0" xfId="4" applyFont="1" applyAlignment="1">
      <alignment vertical="center"/>
    </xf>
    <xf numFmtId="166" fontId="0" fillId="0" borderId="0" xfId="3" applyNumberFormat="1" applyFont="1" applyAlignment="1">
      <alignment vertical="center"/>
    </xf>
    <xf numFmtId="14" fontId="2" fillId="2" borderId="1" xfId="4" applyNumberFormat="1" applyFont="1" applyFill="1" applyBorder="1" applyAlignment="1">
      <alignment horizontal="center" vertical="center"/>
    </xf>
    <xf numFmtId="166" fontId="9" fillId="2" borderId="1" xfId="3" applyNumberFormat="1" applyFont="1" applyFill="1" applyBorder="1" applyAlignment="1">
      <alignment horizontal="center" vertical="center"/>
    </xf>
    <xf numFmtId="166" fontId="3" fillId="3" borderId="1" xfId="3" applyNumberFormat="1" applyFont="1" applyFill="1" applyBorder="1" applyAlignment="1">
      <alignment vertical="center"/>
    </xf>
    <xf numFmtId="2" fontId="3" fillId="3" borderId="1" xfId="4" applyNumberFormat="1" applyFont="1" applyFill="1" applyBorder="1" applyAlignment="1">
      <alignment horizontal="center" vertical="center"/>
    </xf>
    <xf numFmtId="168" fontId="6" fillId="0" borderId="1" xfId="3" applyNumberFormat="1" applyFont="1" applyBorder="1" applyAlignment="1">
      <alignment horizontal="center" vertical="center"/>
    </xf>
    <xf numFmtId="0" fontId="10" fillId="3" borderId="1" xfId="4" applyFont="1" applyFill="1" applyBorder="1" applyAlignment="1">
      <alignment horizontal="center" vertical="center"/>
    </xf>
    <xf numFmtId="164" fontId="10" fillId="3" borderId="1" xfId="1" applyFont="1" applyFill="1" applyBorder="1" applyAlignment="1">
      <alignment horizontal="right" vertical="center"/>
    </xf>
    <xf numFmtId="166" fontId="4" fillId="2" borderId="1" xfId="3" applyNumberFormat="1" applyFont="1" applyFill="1" applyBorder="1" applyAlignment="1">
      <alignment horizontal="right" vertical="center"/>
    </xf>
    <xf numFmtId="0" fontId="13" fillId="2" borderId="1" xfId="4" applyFont="1" applyFill="1" applyBorder="1" applyAlignment="1">
      <alignment horizontal="left" vertical="center" wrapText="1"/>
    </xf>
    <xf numFmtId="14" fontId="14" fillId="2" borderId="1" xfId="3" applyNumberFormat="1" applyFont="1" applyFill="1" applyBorder="1" applyAlignment="1">
      <alignment horizontal="center" vertical="center"/>
    </xf>
    <xf numFmtId="167" fontId="10" fillId="3" borderId="1" xfId="3" applyNumberFormat="1" applyFont="1" applyFill="1" applyBorder="1" applyAlignment="1">
      <alignment horizontal="right" vertical="center"/>
    </xf>
    <xf numFmtId="167" fontId="0" fillId="0" borderId="0" xfId="4" applyNumberFormat="1" applyFont="1" applyAlignment="1">
      <alignment vertical="center"/>
    </xf>
    <xf numFmtId="0" fontId="3" fillId="0" borderId="1" xfId="4" applyFont="1" applyBorder="1" applyAlignment="1">
      <alignment vertical="center"/>
    </xf>
    <xf numFmtId="167" fontId="6" fillId="0" borderId="1" xfId="3" applyNumberFormat="1" applyFont="1" applyFill="1" applyBorder="1" applyAlignment="1">
      <alignment horizontal="right" vertical="center"/>
    </xf>
    <xf numFmtId="9" fontId="6" fillId="0" borderId="0" xfId="0" applyNumberFormat="1" applyFont="1" applyAlignment="1">
      <alignment horizontal="left" vertical="center"/>
    </xf>
    <xf numFmtId="167" fontId="3" fillId="3" borderId="1" xfId="3" applyNumberFormat="1" applyFont="1" applyFill="1" applyBorder="1" applyAlignment="1">
      <alignment horizontal="right" vertical="center"/>
    </xf>
    <xf numFmtId="170" fontId="4" fillId="2" borderId="1" xfId="3" applyNumberFormat="1" applyFont="1" applyFill="1" applyBorder="1" applyAlignment="1">
      <alignment horizontal="right" vertical="center"/>
    </xf>
    <xf numFmtId="167" fontId="3" fillId="2" borderId="1" xfId="3" applyNumberFormat="1" applyFont="1" applyFill="1" applyBorder="1" applyAlignment="1">
      <alignment horizontal="right" vertical="center"/>
    </xf>
    <xf numFmtId="169" fontId="0" fillId="0" borderId="0" xfId="4" applyNumberFormat="1" applyFont="1" applyAlignment="1">
      <alignment vertical="center"/>
    </xf>
    <xf numFmtId="0" fontId="3" fillId="3" borderId="1" xfId="4" applyFont="1" applyFill="1" applyBorder="1" applyAlignment="1">
      <alignment horizontal="center" vertical="center"/>
    </xf>
    <xf numFmtId="0" fontId="2" fillId="2" borderId="1" xfId="4" applyFont="1" applyFill="1" applyBorder="1" applyAlignment="1">
      <alignment horizontal="center" vertical="center"/>
    </xf>
    <xf numFmtId="0" fontId="0" fillId="0" borderId="0" xfId="4" applyFont="1" applyAlignment="1">
      <alignment horizontal="left" vertical="center"/>
    </xf>
    <xf numFmtId="166" fontId="20" fillId="0" borderId="1" xfId="5" applyNumberFormat="1" applyFill="1" applyBorder="1" applyAlignment="1">
      <alignment horizontal="left" vertical="center" wrapText="1"/>
    </xf>
    <xf numFmtId="0" fontId="13" fillId="0" borderId="1" xfId="4" applyFont="1" applyBorder="1" applyAlignment="1">
      <alignment horizontal="left" vertical="center" wrapText="1"/>
    </xf>
    <xf numFmtId="0" fontId="19" fillId="0" borderId="0" xfId="4" applyAlignment="1">
      <alignment vertical="center"/>
    </xf>
    <xf numFmtId="0" fontId="11" fillId="5" borderId="1" xfId="4" applyFont="1" applyFill="1" applyBorder="1" applyAlignment="1">
      <alignment horizontal="center" vertical="center"/>
    </xf>
    <xf numFmtId="0" fontId="11" fillId="3" borderId="1" xfId="4" applyFont="1" applyFill="1" applyBorder="1" applyAlignment="1">
      <alignment horizontal="center" vertical="center" wrapText="1"/>
    </xf>
    <xf numFmtId="0" fontId="11" fillId="3" borderId="1" xfId="4" applyFont="1" applyFill="1" applyBorder="1" applyAlignment="1">
      <alignment horizontal="center" vertical="center"/>
    </xf>
    <xf numFmtId="0" fontId="6" fillId="0" borderId="0" xfId="4" applyFont="1" applyAlignment="1">
      <alignment horizontal="center" vertical="center"/>
    </xf>
    <xf numFmtId="9" fontId="6" fillId="0" borderId="0" xfId="4" applyNumberFormat="1" applyFont="1" applyAlignment="1">
      <alignment horizontal="left" vertical="center"/>
    </xf>
    <xf numFmtId="0" fontId="6" fillId="0" borderId="0" xfId="4" applyFont="1" applyAlignment="1">
      <alignment horizontal="left" vertical="center"/>
    </xf>
    <xf numFmtId="2" fontId="6" fillId="6" borderId="1" xfId="4" applyNumberFormat="1" applyFont="1" applyFill="1" applyBorder="1" applyAlignment="1">
      <alignment horizontal="center" vertical="center"/>
    </xf>
    <xf numFmtId="0" fontId="6" fillId="0" borderId="1" xfId="4" applyFont="1" applyBorder="1" applyAlignment="1">
      <alignment horizontal="center" vertical="center"/>
    </xf>
    <xf numFmtId="167" fontId="6" fillId="7" borderId="1" xfId="4" applyNumberFormat="1" applyFont="1" applyFill="1" applyBorder="1" applyAlignment="1">
      <alignment horizontal="center" vertical="center"/>
    </xf>
    <xf numFmtId="0" fontId="6" fillId="0" borderId="1" xfId="4" applyFont="1" applyBorder="1" applyAlignment="1">
      <alignment vertical="center" wrapText="1"/>
    </xf>
    <xf numFmtId="2" fontId="6" fillId="0" borderId="0" xfId="4" applyNumberFormat="1" applyFont="1" applyAlignment="1">
      <alignment horizontal="left" vertical="center"/>
    </xf>
    <xf numFmtId="0" fontId="1" fillId="0" borderId="0" xfId="4" applyFont="1" applyAlignment="1">
      <alignment vertical="center"/>
    </xf>
    <xf numFmtId="167" fontId="1" fillId="0" borderId="0" xfId="4" applyNumberFormat="1" applyFont="1" applyAlignment="1">
      <alignment vertical="center"/>
    </xf>
    <xf numFmtId="2" fontId="1" fillId="0" borderId="0" xfId="4" applyNumberFormat="1" applyFont="1" applyAlignment="1">
      <alignment vertical="center"/>
    </xf>
    <xf numFmtId="0" fontId="6" fillId="9" borderId="0" xfId="4" applyFont="1" applyFill="1" applyAlignment="1">
      <alignment horizontal="left" vertical="center"/>
    </xf>
    <xf numFmtId="0" fontId="19" fillId="0" borderId="0" xfId="4" applyAlignment="1">
      <alignment horizontal="left" vertical="center"/>
    </xf>
    <xf numFmtId="2" fontId="10" fillId="3" borderId="1" xfId="4" applyNumberFormat="1" applyFont="1" applyFill="1" applyBorder="1" applyAlignment="1">
      <alignment horizontal="center" vertical="center"/>
    </xf>
    <xf numFmtId="167" fontId="10" fillId="3" borderId="1" xfId="4" applyNumberFormat="1" applyFont="1" applyFill="1" applyBorder="1" applyAlignment="1">
      <alignment horizontal="right" vertical="center"/>
    </xf>
    <xf numFmtId="0" fontId="6" fillId="0" borderId="1" xfId="4" applyFont="1" applyBorder="1" applyAlignment="1">
      <alignment horizontal="center" vertical="center" wrapText="1"/>
    </xf>
    <xf numFmtId="168" fontId="6" fillId="0" borderId="1" xfId="4" applyNumberFormat="1" applyFont="1" applyBorder="1" applyAlignment="1">
      <alignment horizontal="right" vertical="center"/>
    </xf>
    <xf numFmtId="168" fontId="19" fillId="0" borderId="0" xfId="4" applyNumberFormat="1" applyAlignment="1">
      <alignment vertical="center"/>
    </xf>
    <xf numFmtId="167" fontId="19" fillId="0" borderId="0" xfId="4" applyNumberFormat="1" applyAlignment="1">
      <alignment vertical="center"/>
    </xf>
    <xf numFmtId="2" fontId="19" fillId="0" borderId="0" xfId="4" applyNumberFormat="1" applyAlignment="1">
      <alignment vertical="center"/>
    </xf>
    <xf numFmtId="2" fontId="10" fillId="6" borderId="1" xfId="0" applyNumberFormat="1" applyFont="1" applyFill="1" applyBorder="1" applyAlignment="1">
      <alignment horizontal="center" vertical="center"/>
    </xf>
    <xf numFmtId="0" fontId="10" fillId="0" borderId="1" xfId="0" applyFont="1" applyBorder="1" applyAlignment="1">
      <alignment horizontal="center" vertical="center"/>
    </xf>
    <xf numFmtId="167" fontId="10" fillId="7" borderId="1" xfId="0" applyNumberFormat="1" applyFont="1" applyFill="1" applyBorder="1" applyAlignment="1">
      <alignment horizontal="center" vertical="center"/>
    </xf>
    <xf numFmtId="167" fontId="10" fillId="0" borderId="1" xfId="3" applyNumberFormat="1" applyFont="1" applyFill="1" applyBorder="1" applyAlignment="1">
      <alignment horizontal="center" vertical="center"/>
    </xf>
    <xf numFmtId="2" fontId="6" fillId="0" borderId="1" xfId="0" applyNumberFormat="1" applyFont="1" applyBorder="1" applyAlignment="1">
      <alignment horizontal="center" vertical="center"/>
    </xf>
    <xf numFmtId="0" fontId="6" fillId="0" borderId="1" xfId="0" applyFont="1" applyBorder="1" applyAlignment="1">
      <alignment horizontal="center" vertical="center"/>
    </xf>
    <xf numFmtId="167" fontId="6" fillId="0" borderId="1" xfId="0" applyNumberFormat="1" applyFont="1" applyBorder="1" applyAlignment="1">
      <alignment horizontal="center" vertical="center"/>
    </xf>
    <xf numFmtId="0" fontId="3" fillId="0" borderId="1" xfId="4" applyFont="1" applyBorder="1" applyAlignment="1">
      <alignment horizontal="center" vertical="center"/>
    </xf>
    <xf numFmtId="164" fontId="19" fillId="0" borderId="0" xfId="1" applyAlignment="1">
      <alignment vertical="center"/>
    </xf>
    <xf numFmtId="0" fontId="0" fillId="0" borderId="0" xfId="0" applyAlignment="1">
      <alignment vertical="center"/>
    </xf>
    <xf numFmtId="0" fontId="6" fillId="0" borderId="1" xfId="0" applyFont="1" applyBorder="1" applyAlignment="1">
      <alignment horizontal="center" vertical="center" wrapText="1"/>
    </xf>
    <xf numFmtId="0" fontId="10" fillId="11" borderId="1" xfId="0" applyFont="1" applyFill="1" applyBorder="1" applyAlignment="1">
      <alignment horizontal="center" vertical="center"/>
    </xf>
    <xf numFmtId="0" fontId="10" fillId="11" borderId="1" xfId="4" applyFont="1" applyFill="1" applyBorder="1" applyAlignment="1">
      <alignment horizontal="center" vertical="center"/>
    </xf>
    <xf numFmtId="164" fontId="10" fillId="11" borderId="1" xfId="1" applyFont="1" applyFill="1" applyBorder="1" applyAlignment="1">
      <alignment horizontal="right" vertical="center"/>
    </xf>
    <xf numFmtId="167" fontId="10" fillId="11" borderId="1" xfId="3" applyNumberFormat="1" applyFont="1" applyFill="1" applyBorder="1" applyAlignment="1">
      <alignment horizontal="right" vertical="center"/>
    </xf>
    <xf numFmtId="0" fontId="3" fillId="0" borderId="1" xfId="0" applyFont="1" applyBorder="1" applyAlignment="1">
      <alignment horizontal="center" vertical="center"/>
    </xf>
    <xf numFmtId="164" fontId="3" fillId="0" borderId="1" xfId="1" applyFont="1" applyFill="1" applyBorder="1" applyAlignment="1">
      <alignment horizontal="right" vertical="center"/>
    </xf>
    <xf numFmtId="167" fontId="3" fillId="0" borderId="1" xfId="3" applyNumberFormat="1" applyFont="1" applyFill="1" applyBorder="1" applyAlignment="1">
      <alignment horizontal="right" vertical="center"/>
    </xf>
    <xf numFmtId="0" fontId="21" fillId="0" borderId="1" xfId="0" applyFont="1" applyBorder="1" applyAlignment="1">
      <alignment horizontal="center" vertical="center" wrapText="1"/>
    </xf>
    <xf numFmtId="168" fontId="21" fillId="0" borderId="1" xfId="3" applyNumberFormat="1" applyFont="1" applyBorder="1" applyAlignment="1">
      <alignment horizontal="center" vertical="center"/>
    </xf>
    <xf numFmtId="0" fontId="22" fillId="0" borderId="0" xfId="0" applyFont="1" applyAlignment="1">
      <alignment vertical="center"/>
    </xf>
    <xf numFmtId="0" fontId="11" fillId="10" borderId="14" xfId="0" applyFont="1" applyFill="1" applyBorder="1" applyAlignment="1">
      <alignment horizontal="center" vertical="center"/>
    </xf>
    <xf numFmtId="0" fontId="11" fillId="11" borderId="14" xfId="0" applyFont="1" applyFill="1" applyBorder="1" applyAlignment="1">
      <alignment horizontal="center" vertical="center" wrapText="1"/>
    </xf>
    <xf numFmtId="0" fontId="11" fillId="11" borderId="14" xfId="0" applyFont="1" applyFill="1" applyBorder="1" applyAlignment="1">
      <alignment horizontal="center" vertical="center"/>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168" fontId="6" fillId="0" borderId="16" xfId="3" applyNumberFormat="1" applyFont="1" applyBorder="1" applyAlignment="1">
      <alignment horizontal="center" vertical="center"/>
    </xf>
    <xf numFmtId="168" fontId="6" fillId="0" borderId="20" xfId="0" applyNumberFormat="1" applyFont="1" applyBorder="1" applyAlignment="1">
      <alignment horizontal="right" vertical="center"/>
    </xf>
    <xf numFmtId="0" fontId="6" fillId="0" borderId="21" xfId="0" applyFont="1" applyBorder="1" applyAlignment="1">
      <alignment horizontal="center" vertical="center" wrapText="1"/>
    </xf>
    <xf numFmtId="168" fontId="6" fillId="0" borderId="22" xfId="0" applyNumberFormat="1" applyFont="1" applyBorder="1" applyAlignment="1">
      <alignment horizontal="right" vertical="center"/>
    </xf>
    <xf numFmtId="0" fontId="21" fillId="0" borderId="23" xfId="0" applyFont="1" applyBorder="1" applyAlignment="1">
      <alignment horizontal="center" vertical="center" wrapText="1"/>
    </xf>
    <xf numFmtId="0" fontId="21" fillId="0" borderId="24" xfId="0" applyFont="1" applyBorder="1" applyAlignment="1">
      <alignment horizontal="center" vertical="center" wrapText="1"/>
    </xf>
    <xf numFmtId="168" fontId="21" fillId="0" borderId="24" xfId="3" applyNumberFormat="1" applyFont="1" applyBorder="1" applyAlignment="1">
      <alignment horizontal="center" vertical="center"/>
    </xf>
    <xf numFmtId="168" fontId="21" fillId="0" borderId="28" xfId="0" applyNumberFormat="1" applyFont="1" applyBorder="1" applyAlignment="1">
      <alignment horizontal="right" vertical="center"/>
    </xf>
    <xf numFmtId="0" fontId="21" fillId="0" borderId="21" xfId="0" applyFont="1" applyBorder="1" applyAlignment="1">
      <alignment horizontal="center" vertical="center" wrapText="1"/>
    </xf>
    <xf numFmtId="168" fontId="21" fillId="0" borderId="22" xfId="0" applyNumberFormat="1" applyFont="1" applyBorder="1" applyAlignment="1">
      <alignment horizontal="right" vertical="center"/>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168" fontId="13" fillId="0" borderId="24" xfId="3" applyNumberFormat="1" applyFont="1" applyBorder="1" applyAlignment="1">
      <alignment horizontal="center" vertical="center"/>
    </xf>
    <xf numFmtId="168" fontId="13" fillId="0" borderId="28" xfId="0" applyNumberFormat="1" applyFont="1" applyBorder="1" applyAlignment="1">
      <alignment horizontal="right" vertical="center"/>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168" fontId="6" fillId="0" borderId="24" xfId="3" applyNumberFormat="1" applyFont="1" applyBorder="1" applyAlignment="1">
      <alignment horizontal="center" vertical="center"/>
    </xf>
    <xf numFmtId="168" fontId="6" fillId="0" borderId="28" xfId="0" applyNumberFormat="1" applyFont="1" applyBorder="1" applyAlignment="1">
      <alignment horizontal="right" vertical="center"/>
    </xf>
    <xf numFmtId="0" fontId="23" fillId="0" borderId="0" xfId="0" applyFont="1" applyAlignment="1">
      <alignment vertical="center"/>
    </xf>
    <xf numFmtId="0" fontId="23" fillId="0" borderId="0" xfId="0" applyFont="1"/>
    <xf numFmtId="0" fontId="13" fillId="0" borderId="8" xfId="0" applyFont="1" applyBorder="1" applyAlignment="1">
      <alignment horizontal="center" vertical="center" wrapText="1"/>
    </xf>
    <xf numFmtId="168" fontId="13" fillId="0" borderId="8" xfId="3" applyNumberFormat="1" applyFont="1" applyBorder="1" applyAlignment="1">
      <alignment horizontal="center" vertical="center"/>
    </xf>
    <xf numFmtId="168" fontId="13" fillId="0" borderId="8" xfId="0" applyNumberFormat="1" applyFont="1" applyBorder="1" applyAlignment="1">
      <alignment horizontal="right" vertical="center"/>
    </xf>
    <xf numFmtId="0" fontId="13" fillId="12" borderId="29" xfId="0" applyFont="1" applyFill="1" applyBorder="1" applyAlignment="1">
      <alignment horizontal="center" vertical="center" wrapText="1"/>
    </xf>
    <xf numFmtId="0" fontId="13" fillId="12" borderId="30" xfId="0" applyFont="1" applyFill="1" applyBorder="1" applyAlignment="1">
      <alignment horizontal="center" vertical="center" wrapText="1"/>
    </xf>
    <xf numFmtId="168" fontId="13" fillId="12" borderId="30" xfId="3" applyNumberFormat="1" applyFont="1" applyFill="1" applyBorder="1" applyAlignment="1">
      <alignment horizontal="center" vertical="center"/>
    </xf>
    <xf numFmtId="168" fontId="13" fillId="12" borderId="31" xfId="0" applyNumberFormat="1" applyFont="1" applyFill="1" applyBorder="1" applyAlignment="1">
      <alignment horizontal="right" vertical="center"/>
    </xf>
    <xf numFmtId="0" fontId="23" fillId="12" borderId="0" xfId="0" applyFont="1" applyFill="1" applyAlignment="1">
      <alignment vertical="center"/>
    </xf>
    <xf numFmtId="0" fontId="23" fillId="12" borderId="0" xfId="0" applyFont="1" applyFill="1"/>
    <xf numFmtId="0" fontId="6" fillId="13" borderId="15" xfId="0" applyFont="1" applyFill="1" applyBorder="1" applyAlignment="1">
      <alignment horizontal="center" vertical="center" wrapText="1"/>
    </xf>
    <xf numFmtId="0" fontId="6" fillId="13" borderId="16" xfId="0" applyFont="1" applyFill="1" applyBorder="1" applyAlignment="1">
      <alignment horizontal="center" vertical="center" wrapText="1"/>
    </xf>
    <xf numFmtId="168" fontId="6" fillId="13" borderId="16" xfId="3" applyNumberFormat="1" applyFont="1" applyFill="1" applyBorder="1" applyAlignment="1">
      <alignment horizontal="center" vertical="center"/>
    </xf>
    <xf numFmtId="168" fontId="6" fillId="13" borderId="20" xfId="0" applyNumberFormat="1" applyFont="1" applyFill="1" applyBorder="1" applyAlignment="1">
      <alignment horizontal="right" vertical="center"/>
    </xf>
    <xf numFmtId="0" fontId="6" fillId="13" borderId="21" xfId="0" applyFont="1" applyFill="1" applyBorder="1" applyAlignment="1">
      <alignment horizontal="center" vertical="center" wrapText="1"/>
    </xf>
    <xf numFmtId="0" fontId="6" fillId="13" borderId="1" xfId="0" applyFont="1" applyFill="1" applyBorder="1" applyAlignment="1">
      <alignment horizontal="center" vertical="center" wrapText="1"/>
    </xf>
    <xf numFmtId="168" fontId="6" fillId="13" borderId="1" xfId="3" applyNumberFormat="1" applyFont="1" applyFill="1" applyBorder="1" applyAlignment="1">
      <alignment horizontal="center" vertical="center"/>
    </xf>
    <xf numFmtId="168" fontId="6" fillId="13" borderId="22" xfId="0" applyNumberFormat="1" applyFont="1" applyFill="1" applyBorder="1" applyAlignment="1">
      <alignment horizontal="right" vertical="center"/>
    </xf>
    <xf numFmtId="0" fontId="21" fillId="13" borderId="23" xfId="0" applyFont="1" applyFill="1" applyBorder="1" applyAlignment="1">
      <alignment horizontal="center" vertical="center" wrapText="1"/>
    </xf>
    <xf numFmtId="0" fontId="21" fillId="13" borderId="24" xfId="0" applyFont="1" applyFill="1" applyBorder="1" applyAlignment="1">
      <alignment horizontal="center" vertical="center" wrapText="1"/>
    </xf>
    <xf numFmtId="168" fontId="21" fillId="13" borderId="24" xfId="3" applyNumberFormat="1" applyFont="1" applyFill="1" applyBorder="1" applyAlignment="1">
      <alignment horizontal="center" vertical="center"/>
    </xf>
    <xf numFmtId="168" fontId="21" fillId="13" borderId="28" xfId="0" applyNumberFormat="1" applyFont="1" applyFill="1" applyBorder="1" applyAlignment="1">
      <alignment horizontal="right" vertical="center"/>
    </xf>
    <xf numFmtId="0" fontId="6" fillId="13" borderId="23" xfId="0" applyFont="1" applyFill="1" applyBorder="1" applyAlignment="1">
      <alignment horizontal="center" vertical="center" wrapText="1"/>
    </xf>
    <xf numFmtId="0" fontId="6" fillId="13" borderId="24" xfId="0" applyFont="1" applyFill="1" applyBorder="1" applyAlignment="1">
      <alignment horizontal="center" vertical="center" wrapText="1"/>
    </xf>
    <xf numFmtId="168" fontId="6" fillId="13" borderId="24" xfId="3" applyNumberFormat="1" applyFont="1" applyFill="1" applyBorder="1" applyAlignment="1">
      <alignment horizontal="center" vertical="center"/>
    </xf>
    <xf numFmtId="168" fontId="6" fillId="13" borderId="28" xfId="0" applyNumberFormat="1" applyFont="1" applyFill="1" applyBorder="1" applyAlignment="1">
      <alignment horizontal="right" vertical="center"/>
    </xf>
    <xf numFmtId="0" fontId="13" fillId="13" borderId="23" xfId="0" applyFont="1" applyFill="1" applyBorder="1" applyAlignment="1">
      <alignment horizontal="center" vertical="center" wrapText="1"/>
    </xf>
    <xf numFmtId="0" fontId="13" fillId="13" borderId="24" xfId="0" applyFont="1" applyFill="1" applyBorder="1" applyAlignment="1">
      <alignment horizontal="center" vertical="center" wrapText="1"/>
    </xf>
    <xf numFmtId="168" fontId="13" fillId="13" borderId="24" xfId="3" applyNumberFormat="1" applyFont="1" applyFill="1" applyBorder="1" applyAlignment="1">
      <alignment horizontal="center" vertical="center"/>
    </xf>
    <xf numFmtId="168" fontId="13" fillId="13" borderId="28" xfId="0" applyNumberFormat="1" applyFont="1" applyFill="1" applyBorder="1" applyAlignment="1">
      <alignment horizontal="right" vertical="center"/>
    </xf>
    <xf numFmtId="0" fontId="11" fillId="10" borderId="1" xfId="0" applyFont="1" applyFill="1" applyBorder="1" applyAlignment="1">
      <alignment horizontal="center" vertical="center"/>
    </xf>
    <xf numFmtId="0" fontId="11" fillId="11" borderId="1" xfId="0" applyFont="1" applyFill="1" applyBorder="1" applyAlignment="1">
      <alignment horizontal="center" vertical="center" wrapText="1"/>
    </xf>
    <xf numFmtId="0" fontId="11" fillId="11" borderId="1" xfId="0" applyFont="1" applyFill="1" applyBorder="1" applyAlignment="1">
      <alignment horizontal="center" vertical="center"/>
    </xf>
    <xf numFmtId="168" fontId="0" fillId="0" borderId="0" xfId="0" applyNumberFormat="1" applyAlignment="1">
      <alignment vertical="center"/>
    </xf>
    <xf numFmtId="168" fontId="6" fillId="0" borderId="1" xfId="0" applyNumberFormat="1" applyFont="1" applyBorder="1" applyAlignment="1">
      <alignment horizontal="right" vertical="center"/>
    </xf>
    <xf numFmtId="9" fontId="6" fillId="12" borderId="1" xfId="4" applyNumberFormat="1" applyFont="1" applyFill="1" applyBorder="1" applyAlignment="1">
      <alignment horizontal="left" vertical="center"/>
    </xf>
    <xf numFmtId="0" fontId="1" fillId="0" borderId="1" xfId="4" applyFont="1" applyBorder="1" applyAlignment="1">
      <alignment vertical="center"/>
    </xf>
    <xf numFmtId="0" fontId="1" fillId="0" borderId="2" xfId="4" applyFont="1" applyBorder="1" applyAlignment="1">
      <alignment horizontal="center" vertical="center"/>
    </xf>
    <xf numFmtId="0" fontId="1" fillId="0" borderId="7" xfId="4" applyFont="1" applyBorder="1" applyAlignment="1">
      <alignment horizontal="center" vertical="center"/>
    </xf>
    <xf numFmtId="0" fontId="1" fillId="0" borderId="3" xfId="4" applyFont="1" applyBorder="1" applyAlignment="1">
      <alignment horizontal="center" vertical="center"/>
    </xf>
    <xf numFmtId="0" fontId="15" fillId="0" borderId="1" xfId="4" applyFont="1" applyBorder="1" applyAlignment="1">
      <alignment horizontal="justify" vertical="center" wrapText="1"/>
    </xf>
    <xf numFmtId="0" fontId="15" fillId="0" borderId="1" xfId="4" applyFont="1" applyBorder="1" applyAlignment="1">
      <alignment horizontal="left" vertical="center" wrapText="1"/>
    </xf>
    <xf numFmtId="0" fontId="3" fillId="0" borderId="1" xfId="4" applyFont="1" applyBorder="1" applyAlignment="1">
      <alignment horizontal="center" vertical="center" wrapText="1"/>
    </xf>
    <xf numFmtId="0" fontId="2" fillId="0" borderId="2" xfId="4" applyFont="1" applyBorder="1" applyAlignment="1">
      <alignment horizontal="center" vertical="center"/>
    </xf>
    <xf numFmtId="0" fontId="2" fillId="0" borderId="7" xfId="4" applyFont="1" applyBorder="1" applyAlignment="1">
      <alignment horizontal="center" vertical="center"/>
    </xf>
    <xf numFmtId="0" fontId="2" fillId="0" borderId="3" xfId="4" applyFont="1" applyBorder="1" applyAlignment="1">
      <alignment horizontal="center" vertical="center"/>
    </xf>
    <xf numFmtId="0" fontId="0" fillId="0" borderId="1" xfId="4" applyFont="1" applyBorder="1" applyAlignment="1">
      <alignment horizontal="center" vertical="center"/>
    </xf>
    <xf numFmtId="0" fontId="0" fillId="0" borderId="8" xfId="4" applyFont="1" applyBorder="1" applyAlignment="1">
      <alignment horizontal="center" vertical="center"/>
    </xf>
    <xf numFmtId="0" fontId="3" fillId="3" borderId="1" xfId="4" applyFont="1" applyFill="1" applyBorder="1" applyAlignment="1">
      <alignment horizontal="center" vertical="center" wrapText="1"/>
    </xf>
    <xf numFmtId="0" fontId="10" fillId="0" borderId="2" xfId="4" applyFont="1" applyBorder="1" applyAlignment="1">
      <alignment horizontal="left" vertical="center" wrapText="1"/>
    </xf>
    <xf numFmtId="0" fontId="10" fillId="0" borderId="7" xfId="4" applyFont="1" applyBorder="1" applyAlignment="1">
      <alignment horizontal="left" vertical="center" wrapText="1"/>
    </xf>
    <xf numFmtId="0" fontId="10" fillId="0" borderId="3" xfId="4" applyFont="1" applyBorder="1" applyAlignment="1">
      <alignment horizontal="left" vertical="center" wrapText="1"/>
    </xf>
    <xf numFmtId="169" fontId="5" fillId="2" borderId="1" xfId="3" applyNumberFormat="1" applyFont="1" applyFill="1" applyBorder="1" applyAlignment="1">
      <alignment horizontal="center" vertical="center" wrapText="1"/>
    </xf>
    <xf numFmtId="0" fontId="3" fillId="3" borderId="1" xfId="4" applyFont="1" applyFill="1" applyBorder="1" applyAlignment="1">
      <alignment horizontal="left" vertical="center"/>
    </xf>
    <xf numFmtId="0" fontId="6" fillId="0" borderId="1" xfId="4" applyFont="1" applyBorder="1" applyAlignment="1">
      <alignment horizontal="left" vertical="center" wrapText="1"/>
    </xf>
    <xf numFmtId="0" fontId="3" fillId="3" borderId="1" xfId="4" applyFont="1" applyFill="1" applyBorder="1" applyAlignment="1">
      <alignment horizontal="center" vertical="center"/>
    </xf>
    <xf numFmtId="0" fontId="3" fillId="2" borderId="1" xfId="4" applyFont="1" applyFill="1" applyBorder="1" applyAlignment="1">
      <alignment vertical="center"/>
    </xf>
    <xf numFmtId="0" fontId="3" fillId="0" borderId="1" xfId="4" applyFont="1" applyBorder="1" applyAlignment="1">
      <alignment horizontal="left" vertical="center" wrapText="1"/>
    </xf>
    <xf numFmtId="166" fontId="0" fillId="0" borderId="1" xfId="3" applyNumberFormat="1" applyFont="1" applyBorder="1" applyAlignment="1">
      <alignment horizontal="center" vertical="center"/>
    </xf>
    <xf numFmtId="166" fontId="0" fillId="3" borderId="1" xfId="3" applyNumberFormat="1" applyFont="1" applyFill="1" applyBorder="1" applyAlignment="1" applyProtection="1">
      <alignment horizontal="center" vertical="center"/>
    </xf>
    <xf numFmtId="0" fontId="2" fillId="2" borderId="1" xfId="4" applyFont="1" applyFill="1" applyBorder="1" applyAlignment="1">
      <alignment horizontal="center" vertical="center"/>
    </xf>
    <xf numFmtId="0" fontId="2" fillId="0" borderId="1" xfId="4" applyFont="1" applyBorder="1" applyAlignment="1">
      <alignment horizontal="center" vertical="center"/>
    </xf>
    <xf numFmtId="0" fontId="3" fillId="3" borderId="1" xfId="4" applyFont="1" applyFill="1" applyBorder="1" applyAlignment="1">
      <alignment vertical="center"/>
    </xf>
    <xf numFmtId="166" fontId="0" fillId="0" borderId="1" xfId="3" applyNumberFormat="1" applyFont="1" applyFill="1" applyBorder="1" applyAlignment="1" applyProtection="1">
      <alignment horizontal="center" vertical="center"/>
    </xf>
    <xf numFmtId="0" fontId="3" fillId="2" borderId="1" xfId="4" applyFont="1" applyFill="1" applyBorder="1" applyAlignment="1">
      <alignment horizontal="left" vertical="center"/>
    </xf>
    <xf numFmtId="169" fontId="5" fillId="2" borderId="1" xfId="3" applyNumberFormat="1" applyFont="1" applyFill="1" applyBorder="1" applyAlignment="1">
      <alignment horizontal="left" vertical="center" wrapText="1"/>
    </xf>
    <xf numFmtId="0" fontId="3" fillId="8" borderId="1" xfId="4" applyFont="1" applyFill="1" applyBorder="1" applyAlignment="1">
      <alignment horizontal="center" vertical="center"/>
    </xf>
    <xf numFmtId="0" fontId="4" fillId="0" borderId="4" xfId="4" applyFont="1" applyBorder="1" applyAlignment="1">
      <alignment horizontal="center" vertical="center"/>
    </xf>
    <xf numFmtId="0" fontId="4" fillId="0" borderId="9" xfId="4" applyFont="1" applyBorder="1" applyAlignment="1">
      <alignment horizontal="center" vertical="center"/>
    </xf>
    <xf numFmtId="0" fontId="4" fillId="0" borderId="10" xfId="4" applyFont="1" applyBorder="1" applyAlignment="1">
      <alignment horizontal="center" vertical="center"/>
    </xf>
    <xf numFmtId="0" fontId="4" fillId="0" borderId="6" xfId="4" applyFont="1" applyBorder="1" applyAlignment="1">
      <alignment horizontal="center" vertical="center"/>
    </xf>
    <xf numFmtId="0" fontId="4" fillId="0" borderId="12" xfId="4" applyFont="1" applyBorder="1" applyAlignment="1">
      <alignment horizontal="center" vertical="center"/>
    </xf>
    <xf numFmtId="0" fontId="4" fillId="0" borderId="13" xfId="4" applyFont="1" applyBorder="1" applyAlignment="1">
      <alignment horizontal="center" vertical="center"/>
    </xf>
    <xf numFmtId="0" fontId="2" fillId="2" borderId="4" xfId="4" applyFont="1" applyFill="1" applyBorder="1" applyAlignment="1">
      <alignment horizontal="center" vertical="center"/>
    </xf>
    <xf numFmtId="0" fontId="2" fillId="2" borderId="9" xfId="4" applyFont="1" applyFill="1" applyBorder="1" applyAlignment="1">
      <alignment horizontal="center" vertical="center"/>
    </xf>
    <xf numFmtId="0" fontId="2" fillId="2" borderId="10" xfId="4" applyFont="1" applyFill="1" applyBorder="1" applyAlignment="1">
      <alignment horizontal="center" vertical="center"/>
    </xf>
    <xf numFmtId="0" fontId="2" fillId="2" borderId="5" xfId="4" applyFont="1" applyFill="1" applyBorder="1" applyAlignment="1">
      <alignment horizontal="center" vertical="center"/>
    </xf>
    <xf numFmtId="0" fontId="2" fillId="2" borderId="0" xfId="4" applyFont="1" applyFill="1" applyAlignment="1">
      <alignment horizontal="center" vertical="center"/>
    </xf>
    <xf numFmtId="0" fontId="2" fillId="2" borderId="11" xfId="4" applyFont="1" applyFill="1" applyBorder="1" applyAlignment="1">
      <alignment horizontal="center" vertical="center"/>
    </xf>
    <xf numFmtId="0" fontId="2" fillId="2" borderId="6" xfId="4" applyFont="1" applyFill="1" applyBorder="1" applyAlignment="1">
      <alignment horizontal="center" vertical="center"/>
    </xf>
    <xf numFmtId="0" fontId="2" fillId="2" borderId="12" xfId="4" applyFont="1" applyFill="1" applyBorder="1" applyAlignment="1">
      <alignment horizontal="center" vertical="center"/>
    </xf>
    <xf numFmtId="0" fontId="2" fillId="2" borderId="13" xfId="4" applyFont="1" applyFill="1" applyBorder="1" applyAlignment="1">
      <alignment horizontal="center" vertical="center"/>
    </xf>
    <xf numFmtId="0" fontId="2" fillId="0" borderId="1" xfId="4" applyFont="1" applyBorder="1" applyAlignment="1">
      <alignment horizontal="center" vertical="center" wrapText="1"/>
    </xf>
    <xf numFmtId="0" fontId="13" fillId="12" borderId="30" xfId="0" applyFont="1" applyFill="1" applyBorder="1" applyAlignment="1">
      <alignment horizontal="left" vertical="center" wrapText="1"/>
    </xf>
    <xf numFmtId="0" fontId="13" fillId="6" borderId="8" xfId="0" applyFont="1" applyFill="1" applyBorder="1" applyAlignment="1">
      <alignment horizontal="left" vertical="center" wrapText="1"/>
    </xf>
    <xf numFmtId="0" fontId="10" fillId="11" borderId="1" xfId="0" applyFont="1" applyFill="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3" xfId="0" applyFont="1" applyBorder="1" applyAlignment="1">
      <alignment horizontal="center" vertical="center"/>
    </xf>
    <xf numFmtId="0" fontId="19" fillId="0" borderId="1" xfId="4" applyBorder="1" applyAlignment="1">
      <alignment horizontal="center" vertical="center"/>
    </xf>
    <xf numFmtId="0" fontId="6" fillId="6" borderId="17" xfId="0" applyFont="1" applyFill="1" applyBorder="1" applyAlignment="1">
      <alignment horizontal="left" vertical="center" wrapText="1"/>
    </xf>
    <xf numFmtId="0" fontId="6" fillId="6" borderId="18" xfId="0" applyFont="1" applyFill="1" applyBorder="1" applyAlignment="1">
      <alignment horizontal="left" vertical="center" wrapText="1"/>
    </xf>
    <xf numFmtId="0" fontId="6" fillId="6" borderId="19" xfId="0" applyFont="1" applyFill="1" applyBorder="1" applyAlignment="1">
      <alignment horizontal="left" vertical="center" wrapText="1"/>
    </xf>
    <xf numFmtId="0" fontId="6" fillId="6" borderId="25" xfId="0" applyFont="1" applyFill="1" applyBorder="1" applyAlignment="1">
      <alignment horizontal="left" vertical="center" wrapText="1"/>
    </xf>
    <xf numFmtId="0" fontId="6" fillId="6" borderId="26" xfId="0" applyFont="1" applyFill="1" applyBorder="1" applyAlignment="1">
      <alignment horizontal="left" vertical="center" wrapText="1"/>
    </xf>
    <xf numFmtId="0" fontId="6" fillId="6" borderId="27" xfId="0" applyFont="1" applyFill="1" applyBorder="1" applyAlignment="1">
      <alignment horizontal="left" vertical="center" wrapText="1"/>
    </xf>
    <xf numFmtId="0" fontId="6" fillId="13" borderId="17" xfId="0" applyFont="1" applyFill="1" applyBorder="1" applyAlignment="1">
      <alignment horizontal="left" vertical="center" wrapText="1"/>
    </xf>
    <xf numFmtId="0" fontId="6" fillId="13" borderId="18" xfId="0" applyFont="1" applyFill="1" applyBorder="1" applyAlignment="1">
      <alignment horizontal="left" vertical="center" wrapText="1"/>
    </xf>
    <xf numFmtId="0" fontId="6" fillId="13" borderId="19" xfId="0" applyFont="1" applyFill="1" applyBorder="1" applyAlignment="1">
      <alignment horizontal="left" vertical="center" wrapText="1"/>
    </xf>
    <xf numFmtId="0" fontId="6" fillId="13" borderId="2" xfId="0" applyFont="1" applyFill="1" applyBorder="1" applyAlignment="1">
      <alignment horizontal="left" vertical="center" wrapText="1"/>
    </xf>
    <xf numFmtId="0" fontId="6" fillId="13" borderId="7" xfId="0" applyFont="1" applyFill="1" applyBorder="1" applyAlignment="1">
      <alignment horizontal="left" vertical="center" wrapText="1"/>
    </xf>
    <xf numFmtId="0" fontId="6" fillId="13" borderId="3" xfId="0" applyFont="1" applyFill="1" applyBorder="1" applyAlignment="1">
      <alignment horizontal="left" vertical="center" wrapText="1"/>
    </xf>
    <xf numFmtId="0" fontId="13" fillId="13" borderId="25" xfId="0" applyFont="1" applyFill="1" applyBorder="1" applyAlignment="1">
      <alignment horizontal="left" vertical="center" wrapText="1"/>
    </xf>
    <xf numFmtId="0" fontId="13" fillId="13" borderId="26" xfId="0" applyFont="1" applyFill="1" applyBorder="1" applyAlignment="1">
      <alignment horizontal="left" vertical="center" wrapText="1"/>
    </xf>
    <xf numFmtId="0" fontId="13" fillId="13" borderId="27" xfId="0" applyFont="1" applyFill="1" applyBorder="1" applyAlignment="1">
      <alignment horizontal="left" vertical="center" wrapText="1"/>
    </xf>
    <xf numFmtId="0" fontId="6" fillId="6" borderId="2" xfId="0"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6" borderId="3" xfId="0" applyFont="1" applyFill="1" applyBorder="1" applyAlignment="1">
      <alignment horizontal="left" vertical="center" wrapText="1"/>
    </xf>
    <xf numFmtId="0" fontId="21" fillId="6" borderId="2" xfId="0" applyFont="1" applyFill="1" applyBorder="1" applyAlignment="1">
      <alignment horizontal="left" vertical="center" wrapText="1"/>
    </xf>
    <xf numFmtId="0" fontId="21" fillId="6" borderId="7" xfId="0" applyFont="1" applyFill="1" applyBorder="1" applyAlignment="1">
      <alignment horizontal="left" vertical="center" wrapText="1"/>
    </xf>
    <xf numFmtId="0" fontId="21" fillId="6" borderId="3"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6" xfId="0" applyFont="1" applyFill="1" applyBorder="1" applyAlignment="1">
      <alignment horizontal="left" vertical="center" wrapText="1"/>
    </xf>
    <xf numFmtId="0" fontId="13" fillId="6" borderId="27" xfId="0" applyFont="1" applyFill="1" applyBorder="1" applyAlignment="1">
      <alignment horizontal="left" vertical="center" wrapText="1"/>
    </xf>
    <xf numFmtId="0" fontId="6" fillId="13" borderId="25" xfId="0" applyFont="1" applyFill="1" applyBorder="1" applyAlignment="1">
      <alignment horizontal="left" vertical="center" wrapText="1"/>
    </xf>
    <xf numFmtId="0" fontId="6" fillId="13" borderId="26" xfId="0" applyFont="1" applyFill="1" applyBorder="1" applyAlignment="1">
      <alignment horizontal="left" vertical="center" wrapText="1"/>
    </xf>
    <xf numFmtId="0" fontId="6" fillId="13" borderId="27" xfId="0" applyFont="1" applyFill="1" applyBorder="1" applyAlignment="1">
      <alignment horizontal="left" vertical="center" wrapText="1"/>
    </xf>
    <xf numFmtId="0" fontId="21" fillId="6" borderId="25" xfId="0" applyFont="1" applyFill="1" applyBorder="1" applyAlignment="1">
      <alignment horizontal="left" vertical="center" wrapText="1"/>
    </xf>
    <xf numFmtId="0" fontId="21" fillId="6" borderId="26" xfId="0" applyFont="1" applyFill="1" applyBorder="1" applyAlignment="1">
      <alignment horizontal="left" vertical="center" wrapText="1"/>
    </xf>
    <xf numFmtId="0" fontId="21" fillId="6" borderId="27" xfId="0" applyFont="1" applyFill="1" applyBorder="1" applyAlignment="1">
      <alignment horizontal="left" vertical="center" wrapText="1"/>
    </xf>
    <xf numFmtId="0" fontId="21" fillId="13" borderId="25" xfId="0" applyFont="1" applyFill="1" applyBorder="1" applyAlignment="1">
      <alignment horizontal="left" vertical="center" wrapText="1"/>
    </xf>
    <xf numFmtId="0" fontId="21" fillId="13" borderId="26" xfId="0" applyFont="1" applyFill="1" applyBorder="1" applyAlignment="1">
      <alignment horizontal="left" vertical="center" wrapText="1"/>
    </xf>
    <xf numFmtId="0" fontId="21" fillId="13" borderId="27" xfId="0" applyFont="1" applyFill="1" applyBorder="1" applyAlignment="1">
      <alignment horizontal="left" vertical="center" wrapText="1"/>
    </xf>
    <xf numFmtId="0" fontId="6" fillId="6" borderId="2" xfId="4" applyFont="1" applyFill="1" applyBorder="1" applyAlignment="1">
      <alignment horizontal="left" vertical="center" wrapText="1"/>
    </xf>
    <xf numFmtId="0" fontId="6" fillId="6" borderId="7" xfId="4" applyFont="1" applyFill="1" applyBorder="1" applyAlignment="1">
      <alignment horizontal="left" vertical="center" wrapText="1"/>
    </xf>
    <xf numFmtId="0" fontId="6" fillId="6" borderId="3" xfId="4" applyFont="1" applyFill="1" applyBorder="1" applyAlignment="1">
      <alignment horizontal="left" vertical="center" wrapText="1"/>
    </xf>
    <xf numFmtId="0" fontId="6" fillId="6" borderId="1" xfId="4" applyFont="1" applyFill="1" applyBorder="1" applyAlignment="1">
      <alignment horizontal="left" vertical="center" wrapText="1"/>
    </xf>
    <xf numFmtId="0" fontId="12" fillId="3" borderId="1" xfId="4" applyFont="1" applyFill="1" applyBorder="1" applyAlignment="1">
      <alignment horizontal="center" vertical="center"/>
    </xf>
    <xf numFmtId="0" fontId="2" fillId="2" borderId="1" xfId="0" applyFont="1" applyFill="1" applyBorder="1" applyAlignment="1">
      <alignment horizontal="center" vertical="center"/>
    </xf>
    <xf numFmtId="0" fontId="11" fillId="10" borderId="14" xfId="0" applyFont="1" applyFill="1" applyBorder="1" applyAlignment="1">
      <alignment horizontal="center" vertical="center"/>
    </xf>
    <xf numFmtId="164" fontId="3" fillId="3" borderId="1" xfId="1" applyFont="1" applyFill="1" applyBorder="1" applyAlignment="1">
      <alignment horizontal="center" vertical="center"/>
    </xf>
    <xf numFmtId="0" fontId="19" fillId="0" borderId="2" xfId="4" applyBorder="1" applyAlignment="1">
      <alignment horizontal="center" vertical="center"/>
    </xf>
    <xf numFmtId="0" fontId="19" fillId="0" borderId="7" xfId="4" applyBorder="1" applyAlignment="1">
      <alignment horizontal="center" vertical="center"/>
    </xf>
    <xf numFmtId="0" fontId="19" fillId="0" borderId="3" xfId="4" applyBorder="1" applyAlignment="1">
      <alignment horizontal="center" vertical="center"/>
    </xf>
    <xf numFmtId="0" fontId="10" fillId="3" borderId="1" xfId="4" applyFont="1" applyFill="1" applyBorder="1" applyAlignment="1">
      <alignment horizontal="center" vertical="center"/>
    </xf>
    <xf numFmtId="0" fontId="11" fillId="5" borderId="1" xfId="4" applyFont="1" applyFill="1" applyBorder="1" applyAlignment="1">
      <alignment horizontal="center" vertical="center"/>
    </xf>
    <xf numFmtId="0" fontId="19" fillId="6" borderId="1" xfId="4" applyFill="1" applyBorder="1" applyAlignment="1">
      <alignment horizontal="left" vertical="center" wrapText="1"/>
    </xf>
    <xf numFmtId="0" fontId="11" fillId="0" borderId="1" xfId="4" applyFont="1" applyBorder="1" applyAlignment="1">
      <alignment horizontal="left" vertical="center" wrapText="1"/>
    </xf>
    <xf numFmtId="0" fontId="3" fillId="0" borderId="2" xfId="4" applyFont="1" applyBorder="1" applyAlignment="1">
      <alignment horizontal="center" vertical="center"/>
    </xf>
    <xf numFmtId="0" fontId="3" fillId="0" borderId="7" xfId="4" applyFont="1" applyBorder="1" applyAlignment="1">
      <alignment horizontal="center" vertical="center"/>
    </xf>
    <xf numFmtId="0" fontId="3" fillId="0" borderId="3" xfId="4" applyFont="1" applyBorder="1" applyAlignment="1">
      <alignment horizontal="center" vertical="center"/>
    </xf>
    <xf numFmtId="0" fontId="3" fillId="0" borderId="1" xfId="4" applyFont="1" applyBorder="1" applyAlignment="1">
      <alignment horizontal="center" vertical="center"/>
    </xf>
    <xf numFmtId="0" fontId="19" fillId="6" borderId="2" xfId="4" applyFill="1" applyBorder="1" applyAlignment="1">
      <alignment horizontal="left" vertical="center" wrapText="1"/>
    </xf>
    <xf numFmtId="0" fontId="19" fillId="6" borderId="7" xfId="4" applyFill="1" applyBorder="1" applyAlignment="1">
      <alignment horizontal="left" vertical="center" wrapText="1"/>
    </xf>
    <xf numFmtId="0" fontId="19" fillId="6" borderId="3" xfId="4" applyFill="1" applyBorder="1" applyAlignment="1">
      <alignment horizontal="left" vertical="center" wrapText="1"/>
    </xf>
    <xf numFmtId="0" fontId="2" fillId="2" borderId="1" xfId="4" applyFont="1" applyFill="1" applyBorder="1" applyAlignment="1">
      <alignment horizontal="center" vertical="center" wrapText="1"/>
    </xf>
    <xf numFmtId="0" fontId="0" fillId="0" borderId="1" xfId="0" applyBorder="1" applyAlignment="1">
      <alignment horizontal="left" vertical="center" wrapText="1"/>
    </xf>
    <xf numFmtId="164" fontId="3" fillId="0" borderId="1" xfId="1" applyFont="1" applyFill="1" applyBorder="1" applyAlignment="1">
      <alignment horizontal="center" vertical="center"/>
    </xf>
    <xf numFmtId="164" fontId="3" fillId="0" borderId="1" xfId="1" applyFont="1" applyFill="1" applyBorder="1" applyAlignment="1" applyProtection="1">
      <alignment horizontal="center" vertical="center"/>
    </xf>
    <xf numFmtId="0" fontId="10" fillId="6" borderId="1" xfId="0" applyFont="1" applyFill="1" applyBorder="1" applyAlignment="1">
      <alignment horizontal="center" vertical="center" wrapText="1"/>
    </xf>
    <xf numFmtId="0" fontId="3" fillId="0" borderId="2" xfId="4" applyFont="1" applyBorder="1" applyAlignment="1">
      <alignment horizontal="left" vertical="center" wrapText="1"/>
    </xf>
    <xf numFmtId="0" fontId="3" fillId="0" borderId="7" xfId="4" applyFont="1" applyBorder="1" applyAlignment="1">
      <alignment horizontal="left" vertical="center" wrapText="1"/>
    </xf>
    <xf numFmtId="0" fontId="3" fillId="0" borderId="3" xfId="4" applyFont="1" applyBorder="1" applyAlignment="1">
      <alignment horizontal="left" vertical="center" wrapText="1"/>
    </xf>
    <xf numFmtId="0" fontId="3" fillId="0" borderId="1" xfId="4" applyFont="1" applyBorder="1" applyAlignment="1">
      <alignment horizontal="left" vertical="center"/>
    </xf>
    <xf numFmtId="0" fontId="7" fillId="0" borderId="1" xfId="4" applyFont="1" applyBorder="1" applyAlignment="1">
      <alignment horizontal="center" vertical="center" wrapText="1"/>
    </xf>
    <xf numFmtId="0" fontId="7" fillId="0" borderId="1" xfId="4" applyFont="1" applyBorder="1" applyAlignment="1">
      <alignment horizontal="center" vertical="center"/>
    </xf>
    <xf numFmtId="0" fontId="8" fillId="4" borderId="1" xfId="4" applyFont="1" applyFill="1" applyBorder="1" applyAlignment="1">
      <alignment horizontal="center" vertical="center"/>
    </xf>
    <xf numFmtId="0" fontId="10" fillId="6" borderId="2"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11" fillId="10" borderId="1" xfId="0" applyFont="1" applyFill="1" applyBorder="1" applyAlignment="1">
      <alignment horizontal="center" vertical="center"/>
    </xf>
    <xf numFmtId="0" fontId="11" fillId="0" borderId="0" xfId="4" applyFont="1" applyAlignment="1">
      <alignment horizontal="left" vertical="center"/>
    </xf>
    <xf numFmtId="2" fontId="6" fillId="0" borderId="1" xfId="4" applyNumberFormat="1" applyFont="1" applyFill="1" applyBorder="1" applyAlignment="1">
      <alignment horizontal="center" vertical="center"/>
    </xf>
    <xf numFmtId="0" fontId="6" fillId="0" borderId="1" xfId="4" applyFont="1" applyFill="1" applyBorder="1" applyAlignment="1">
      <alignment horizontal="center" vertical="center"/>
    </xf>
    <xf numFmtId="0" fontId="19" fillId="0" borderId="1" xfId="4" applyFill="1" applyBorder="1" applyAlignment="1">
      <alignment horizontal="left" vertical="center" wrapText="1"/>
    </xf>
    <xf numFmtId="167" fontId="6" fillId="0" borderId="1" xfId="4" applyNumberFormat="1" applyFont="1" applyFill="1" applyBorder="1" applyAlignment="1">
      <alignment horizontal="center" vertical="center"/>
    </xf>
    <xf numFmtId="0" fontId="6" fillId="0" borderId="0" xfId="4" applyFont="1" applyFill="1" applyAlignment="1">
      <alignment horizontal="left" vertical="center"/>
    </xf>
    <xf numFmtId="9" fontId="6" fillId="0" borderId="0" xfId="4" applyNumberFormat="1" applyFont="1" applyFill="1" applyAlignment="1">
      <alignment horizontal="left" vertical="center"/>
    </xf>
    <xf numFmtId="0" fontId="19" fillId="0" borderId="1" xfId="4" applyFont="1" applyFill="1" applyBorder="1" applyAlignment="1">
      <alignment horizontal="left" vertical="center" wrapText="1"/>
    </xf>
    <xf numFmtId="0" fontId="1" fillId="0" borderId="0" xfId="4" applyFon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left" vertical="center" wrapText="1"/>
    </xf>
    <xf numFmtId="0" fontId="4" fillId="0" borderId="7" xfId="0" applyFont="1" applyBorder="1" applyAlignment="1">
      <alignment horizontal="left" vertical="center" wrapText="1"/>
    </xf>
    <xf numFmtId="0" fontId="4" fillId="0" borderId="3" xfId="0" applyFont="1" applyBorder="1" applyAlignment="1">
      <alignment horizontal="left" vertical="center" wrapText="1"/>
    </xf>
    <xf numFmtId="168" fontId="4" fillId="0" borderId="1" xfId="3" applyNumberFormat="1" applyFont="1" applyFill="1" applyBorder="1" applyAlignment="1">
      <alignment horizontal="center" vertical="center"/>
    </xf>
    <xf numFmtId="168" fontId="4" fillId="0" borderId="1" xfId="0" applyNumberFormat="1" applyFont="1" applyBorder="1" applyAlignment="1">
      <alignment horizontal="right" vertical="center"/>
    </xf>
    <xf numFmtId="0" fontId="6" fillId="0" borderId="8" xfId="0" applyFont="1" applyBorder="1" applyAlignment="1">
      <alignment horizontal="center" vertical="center" wrapText="1"/>
    </xf>
    <xf numFmtId="0" fontId="6" fillId="6" borderId="8" xfId="0" applyFont="1" applyFill="1" applyBorder="1" applyAlignment="1">
      <alignment horizontal="left" vertical="center" wrapText="1"/>
    </xf>
    <xf numFmtId="168" fontId="6" fillId="0" borderId="8" xfId="3" applyNumberFormat="1" applyFont="1" applyBorder="1" applyAlignment="1">
      <alignment horizontal="center" vertical="center"/>
    </xf>
    <xf numFmtId="168" fontId="6" fillId="0" borderId="8" xfId="0" applyNumberFormat="1" applyFont="1" applyBorder="1" applyAlignment="1">
      <alignment horizontal="right" vertical="center"/>
    </xf>
    <xf numFmtId="0" fontId="11" fillId="10" borderId="1" xfId="4" applyFont="1" applyFill="1" applyBorder="1" applyAlignment="1">
      <alignment horizontal="center" vertical="center"/>
    </xf>
    <xf numFmtId="0" fontId="11" fillId="11" borderId="1" xfId="4" applyFont="1" applyFill="1" applyBorder="1" applyAlignment="1">
      <alignment horizontal="center" vertical="center" wrapText="1"/>
    </xf>
    <xf numFmtId="0" fontId="11" fillId="10" borderId="1" xfId="4" applyFont="1" applyFill="1" applyBorder="1" applyAlignment="1">
      <alignment horizontal="center" vertical="center"/>
    </xf>
    <xf numFmtId="0" fontId="11" fillId="11" borderId="1" xfId="4" applyFont="1" applyFill="1" applyBorder="1" applyAlignment="1">
      <alignment horizontal="center" vertical="center"/>
    </xf>
    <xf numFmtId="0" fontId="4" fillId="0" borderId="1" xfId="4" applyFont="1" applyBorder="1" applyAlignment="1">
      <alignment horizontal="center" vertical="center" wrapText="1"/>
    </xf>
    <xf numFmtId="0" fontId="4" fillId="0" borderId="2" xfId="4" applyFont="1" applyBorder="1" applyAlignment="1">
      <alignment horizontal="left" vertical="center" wrapText="1"/>
    </xf>
    <xf numFmtId="0" fontId="4" fillId="0" borderId="7" xfId="4" applyFont="1" applyBorder="1" applyAlignment="1">
      <alignment horizontal="left" vertical="center" wrapText="1"/>
    </xf>
    <xf numFmtId="0" fontId="4" fillId="0" borderId="3" xfId="4" applyFont="1" applyBorder="1" applyAlignment="1">
      <alignment horizontal="left" vertical="center" wrapText="1"/>
    </xf>
    <xf numFmtId="168" fontId="4" fillId="0" borderId="1" xfId="4" applyNumberFormat="1" applyFont="1" applyBorder="1" applyAlignment="1">
      <alignment horizontal="right" vertical="center"/>
    </xf>
    <xf numFmtId="0" fontId="4" fillId="0" borderId="1" xfId="0" applyFont="1" applyBorder="1" applyAlignment="1">
      <alignment horizontal="left" vertical="center" wrapText="1"/>
    </xf>
    <xf numFmtId="0" fontId="10" fillId="0" borderId="2" xfId="0" applyFont="1" applyBorder="1" applyAlignment="1">
      <alignment horizontal="center" vertical="center"/>
    </xf>
    <xf numFmtId="0" fontId="10" fillId="0" borderId="7" xfId="0" applyFont="1" applyBorder="1" applyAlignment="1">
      <alignment horizontal="center" vertical="center"/>
    </xf>
    <xf numFmtId="0" fontId="10" fillId="0" borderId="3" xfId="0" applyFont="1" applyBorder="1" applyAlignment="1">
      <alignment horizontal="center" vertical="center"/>
    </xf>
    <xf numFmtId="0" fontId="0" fillId="0" borderId="1" xfId="0" applyBorder="1" applyAlignment="1">
      <alignment horizontal="center" vertical="center"/>
    </xf>
    <xf numFmtId="0" fontId="9" fillId="2" borderId="1" xfId="4" applyFont="1" applyFill="1" applyBorder="1" applyAlignment="1">
      <alignment horizontal="center" vertical="center" wrapText="1"/>
    </xf>
    <xf numFmtId="0" fontId="9" fillId="2" borderId="1" xfId="4" applyFont="1" applyFill="1" applyBorder="1" applyAlignment="1">
      <alignment horizontal="center" vertical="center"/>
    </xf>
    <xf numFmtId="0" fontId="13" fillId="5" borderId="1" xfId="4" applyFont="1" applyFill="1" applyBorder="1" applyAlignment="1">
      <alignment horizontal="center" vertical="center"/>
    </xf>
    <xf numFmtId="0" fontId="13" fillId="3" borderId="1" xfId="4" applyFont="1" applyFill="1" applyBorder="1" applyAlignment="1">
      <alignment horizontal="center" vertical="center" wrapText="1"/>
    </xf>
    <xf numFmtId="0" fontId="13" fillId="5" borderId="1" xfId="4" applyFont="1" applyFill="1" applyBorder="1" applyAlignment="1">
      <alignment horizontal="center" vertical="center"/>
    </xf>
    <xf numFmtId="0" fontId="13" fillId="3" borderId="1" xfId="4" applyFont="1" applyFill="1" applyBorder="1" applyAlignment="1">
      <alignment horizontal="center" vertical="center"/>
    </xf>
    <xf numFmtId="164" fontId="10" fillId="3" borderId="1" xfId="1" applyFont="1" applyFill="1" applyBorder="1" applyAlignment="1">
      <alignment horizontal="center" vertical="center"/>
    </xf>
    <xf numFmtId="0" fontId="19" fillId="0" borderId="2" xfId="4" applyFill="1" applyBorder="1" applyAlignment="1">
      <alignment horizontal="left" vertical="center" wrapText="1"/>
    </xf>
    <xf numFmtId="0" fontId="19" fillId="0" borderId="7" xfId="4" applyFill="1" applyBorder="1" applyAlignment="1">
      <alignment horizontal="left" vertical="center" wrapText="1"/>
    </xf>
    <xf numFmtId="0" fontId="19" fillId="0" borderId="3" xfId="4" applyFill="1" applyBorder="1" applyAlignment="1">
      <alignment horizontal="left" vertical="center" wrapText="1"/>
    </xf>
    <xf numFmtId="171" fontId="6" fillId="0" borderId="1"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0" fillId="0" borderId="1" xfId="0" applyFill="1" applyBorder="1" applyAlignment="1">
      <alignment horizontal="left" vertical="center" wrapText="1"/>
    </xf>
    <xf numFmtId="167" fontId="6" fillId="0" borderId="1" xfId="0" applyNumberFormat="1" applyFont="1" applyFill="1" applyBorder="1" applyAlignment="1">
      <alignment horizontal="center" vertical="center"/>
    </xf>
    <xf numFmtId="0" fontId="6" fillId="0" borderId="0" xfId="0" applyFont="1" applyFill="1" applyAlignment="1">
      <alignment horizontal="left" vertical="center"/>
    </xf>
    <xf numFmtId="9" fontId="6" fillId="0" borderId="0" xfId="0" applyNumberFormat="1" applyFont="1" applyFill="1" applyAlignment="1">
      <alignment horizontal="left" vertical="center"/>
    </xf>
    <xf numFmtId="0" fontId="19" fillId="0" borderId="0" xfId="4" applyFill="1" applyAlignment="1">
      <alignment vertical="center"/>
    </xf>
    <xf numFmtId="0" fontId="19" fillId="0" borderId="0" xfId="4" applyFill="1" applyAlignment="1">
      <alignment horizontal="left" vertical="center"/>
    </xf>
    <xf numFmtId="2" fontId="24" fillId="0" borderId="1" xfId="4" applyNumberFormat="1" applyFont="1" applyFill="1" applyBorder="1" applyAlignment="1">
      <alignment horizontal="center" vertical="center"/>
    </xf>
    <xf numFmtId="0" fontId="24" fillId="0" borderId="1" xfId="4" applyFont="1" applyFill="1" applyBorder="1" applyAlignment="1">
      <alignment horizontal="center" vertical="center"/>
    </xf>
    <xf numFmtId="0" fontId="25" fillId="0" borderId="1" xfId="4" applyFont="1" applyFill="1" applyBorder="1" applyAlignment="1">
      <alignment horizontal="left" vertical="center" wrapText="1"/>
    </xf>
    <xf numFmtId="167" fontId="24" fillId="0" borderId="1" xfId="4" applyNumberFormat="1" applyFont="1" applyFill="1" applyBorder="1" applyAlignment="1">
      <alignment horizontal="center" vertical="center"/>
    </xf>
    <xf numFmtId="167" fontId="24" fillId="0" borderId="1" xfId="3" applyNumberFormat="1" applyFont="1" applyFill="1" applyBorder="1" applyAlignment="1">
      <alignment horizontal="right" vertical="center"/>
    </xf>
  </cellXfs>
  <cellStyles count="6">
    <cellStyle name="Hipervínculo" xfId="5" builtinId="8"/>
    <cellStyle name="Millares" xfId="1" builtinId="3"/>
    <cellStyle name="Millares 2" xfId="2" xr:uid="{00000000-0005-0000-0000-000031000000}"/>
    <cellStyle name="Moneda 2" xfId="3" xr:uid="{00000000-0005-0000-0000-000032000000}"/>
    <cellStyle name="Normal" xfId="0" builtinId="0"/>
    <cellStyle name="Normal 3" xfId="4" xr:uid="{00000000-0005-0000-0000-00003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6" Type="http://schemas.openxmlformats.org/officeDocument/2006/relationships/image" Target="../media/image22.png"/><Relationship Id="rId1" Type="http://schemas.openxmlformats.org/officeDocument/2006/relationships/image" Target="../media/image2.png"/><Relationship Id="rId6" Type="http://schemas.openxmlformats.org/officeDocument/2006/relationships/image" Target="../media/image21.jpe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23.jpe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png"/><Relationship Id="rId3" Type="http://schemas.openxmlformats.org/officeDocument/2006/relationships/image" Target="../media/image5.png"/><Relationship Id="rId7" Type="http://schemas.openxmlformats.org/officeDocument/2006/relationships/image" Target="../media/image26.png"/><Relationship Id="rId12" Type="http://schemas.openxmlformats.org/officeDocument/2006/relationships/image" Target="../media/image13.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25.jpe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24.png"/><Relationship Id="rId9" Type="http://schemas.openxmlformats.org/officeDocument/2006/relationships/image" Target="../media/image10.png"/></Relationships>
</file>

<file path=xl/drawings/_rels/drawing5.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23.jpe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35.png"/><Relationship Id="rId18" Type="http://schemas.openxmlformats.org/officeDocument/2006/relationships/image" Target="../media/image12.png"/><Relationship Id="rId3" Type="http://schemas.openxmlformats.org/officeDocument/2006/relationships/image" Target="../media/image29.png"/><Relationship Id="rId7" Type="http://schemas.openxmlformats.org/officeDocument/2006/relationships/image" Target="../media/image26.png"/><Relationship Id="rId12" Type="http://schemas.openxmlformats.org/officeDocument/2006/relationships/image" Target="../media/image34.png"/><Relationship Id="rId17" Type="http://schemas.openxmlformats.org/officeDocument/2006/relationships/image" Target="../media/image11.png"/><Relationship Id="rId2" Type="http://schemas.openxmlformats.org/officeDocument/2006/relationships/image" Target="../media/image28.png"/><Relationship Id="rId16" Type="http://schemas.openxmlformats.org/officeDocument/2006/relationships/image" Target="../media/image37.png"/><Relationship Id="rId1" Type="http://schemas.openxmlformats.org/officeDocument/2006/relationships/image" Target="../media/image27.png"/><Relationship Id="rId6" Type="http://schemas.openxmlformats.org/officeDocument/2006/relationships/image" Target="../media/image25.jpeg"/><Relationship Id="rId11" Type="http://schemas.openxmlformats.org/officeDocument/2006/relationships/image" Target="../media/image33.png"/><Relationship Id="rId5" Type="http://schemas.openxmlformats.org/officeDocument/2006/relationships/image" Target="../media/image6.png"/><Relationship Id="rId15" Type="http://schemas.openxmlformats.org/officeDocument/2006/relationships/image" Target="../media/image10.png"/><Relationship Id="rId10" Type="http://schemas.openxmlformats.org/officeDocument/2006/relationships/image" Target="../media/image32.png"/><Relationship Id="rId19" Type="http://schemas.openxmlformats.org/officeDocument/2006/relationships/image" Target="../media/image38.png"/><Relationship Id="rId4" Type="http://schemas.openxmlformats.org/officeDocument/2006/relationships/image" Target="../media/image30.png"/><Relationship Id="rId9" Type="http://schemas.openxmlformats.org/officeDocument/2006/relationships/image" Target="../media/image31.png"/><Relationship Id="rId14" Type="http://schemas.openxmlformats.org/officeDocument/2006/relationships/image" Target="../media/image36.png"/></Relationships>
</file>

<file path=xl/drawings/_rels/drawing7.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35.png"/><Relationship Id="rId18" Type="http://schemas.openxmlformats.org/officeDocument/2006/relationships/image" Target="../media/image12.png"/><Relationship Id="rId3" Type="http://schemas.openxmlformats.org/officeDocument/2006/relationships/image" Target="../media/image29.png"/><Relationship Id="rId7" Type="http://schemas.openxmlformats.org/officeDocument/2006/relationships/image" Target="../media/image26.png"/><Relationship Id="rId12" Type="http://schemas.openxmlformats.org/officeDocument/2006/relationships/image" Target="../media/image34.png"/><Relationship Id="rId17" Type="http://schemas.openxmlformats.org/officeDocument/2006/relationships/image" Target="../media/image11.png"/><Relationship Id="rId2" Type="http://schemas.openxmlformats.org/officeDocument/2006/relationships/image" Target="../media/image28.png"/><Relationship Id="rId16" Type="http://schemas.openxmlformats.org/officeDocument/2006/relationships/image" Target="../media/image37.png"/><Relationship Id="rId1" Type="http://schemas.openxmlformats.org/officeDocument/2006/relationships/image" Target="../media/image27.png"/><Relationship Id="rId6" Type="http://schemas.openxmlformats.org/officeDocument/2006/relationships/image" Target="../media/image25.jpeg"/><Relationship Id="rId11" Type="http://schemas.openxmlformats.org/officeDocument/2006/relationships/image" Target="../media/image33.png"/><Relationship Id="rId5" Type="http://schemas.openxmlformats.org/officeDocument/2006/relationships/image" Target="../media/image6.png"/><Relationship Id="rId15" Type="http://schemas.openxmlformats.org/officeDocument/2006/relationships/image" Target="../media/image10.png"/><Relationship Id="rId10" Type="http://schemas.openxmlformats.org/officeDocument/2006/relationships/image" Target="../media/image32.png"/><Relationship Id="rId4" Type="http://schemas.openxmlformats.org/officeDocument/2006/relationships/image" Target="../media/image30.png"/><Relationship Id="rId9" Type="http://schemas.openxmlformats.org/officeDocument/2006/relationships/image" Target="../media/image31.png"/><Relationship Id="rId14"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oneCell">
    <xdr:from>
      <xdr:col>6</xdr:col>
      <xdr:colOff>498820</xdr:colOff>
      <xdr:row>83</xdr:row>
      <xdr:rowOff>619126</xdr:rowOff>
    </xdr:from>
    <xdr:to>
      <xdr:col>7</xdr:col>
      <xdr:colOff>2512219</xdr:colOff>
      <xdr:row>83</xdr:row>
      <xdr:rowOff>3792582</xdr:rowOff>
    </xdr:to>
    <xdr:pic>
      <xdr:nvPicPr>
        <xdr:cNvPr id="45" name="Imagen 44">
          <a:extLst>
            <a:ext uri="{FF2B5EF4-FFF2-40B4-BE49-F238E27FC236}">
              <a16:creationId xmlns:a16="http://schemas.microsoft.com/office/drawing/2014/main" id="{97BB5053-174F-4A0D-85F8-5BAF506F5746}"/>
            </a:ext>
          </a:extLst>
        </xdr:cNvPr>
        <xdr:cNvPicPr>
          <a:picLocks noChangeAspect="1"/>
        </xdr:cNvPicPr>
      </xdr:nvPicPr>
      <xdr:blipFill>
        <a:blip xmlns:r="http://schemas.openxmlformats.org/officeDocument/2006/relationships" r:embed="rId1"/>
        <a:stretch>
          <a:fillRect/>
        </a:stretch>
      </xdr:blipFill>
      <xdr:spPr>
        <a:xfrm>
          <a:off x="8249789" y="24395907"/>
          <a:ext cx="3394524" cy="3173456"/>
        </a:xfrm>
        <a:prstGeom prst="rect">
          <a:avLst/>
        </a:prstGeom>
      </xdr:spPr>
    </xdr:pic>
    <xdr:clientData/>
  </xdr:twoCellAnchor>
  <xdr:twoCellAnchor editAs="oneCell">
    <xdr:from>
      <xdr:col>11</xdr:col>
      <xdr:colOff>750093</xdr:colOff>
      <xdr:row>82</xdr:row>
      <xdr:rowOff>4173764</xdr:rowOff>
    </xdr:from>
    <xdr:to>
      <xdr:col>14</xdr:col>
      <xdr:colOff>190499</xdr:colOff>
      <xdr:row>83</xdr:row>
      <xdr:rowOff>787740</xdr:rowOff>
    </xdr:to>
    <xdr:pic>
      <xdr:nvPicPr>
        <xdr:cNvPr id="2" name="Imagen 1">
          <a:extLst>
            <a:ext uri="{FF2B5EF4-FFF2-40B4-BE49-F238E27FC236}">
              <a16:creationId xmlns:a16="http://schemas.microsoft.com/office/drawing/2014/main" id="{712BF82C-ACD1-47F5-8673-09644D536D28}"/>
            </a:ext>
          </a:extLst>
        </xdr:cNvPr>
        <xdr:cNvPicPr>
          <a:picLocks noChangeAspect="1"/>
        </xdr:cNvPicPr>
      </xdr:nvPicPr>
      <xdr:blipFill rotWithShape="1">
        <a:blip xmlns:r="http://schemas.openxmlformats.org/officeDocument/2006/relationships" r:embed="rId2"/>
        <a:srcRect l="9961" t="6416" r="14452" b="15433"/>
        <a:stretch/>
      </xdr:blipFill>
      <xdr:spPr>
        <a:xfrm>
          <a:off x="16418718" y="22747514"/>
          <a:ext cx="1797844" cy="1820182"/>
        </a:xfrm>
        <a:prstGeom prst="rect">
          <a:avLst/>
        </a:prstGeom>
      </xdr:spPr>
    </xdr:pic>
    <xdr:clientData/>
  </xdr:twoCellAnchor>
  <xdr:twoCellAnchor editAs="oneCell">
    <xdr:from>
      <xdr:col>16</xdr:col>
      <xdr:colOff>225068</xdr:colOff>
      <xdr:row>82</xdr:row>
      <xdr:rowOff>4565668</xdr:rowOff>
    </xdr:from>
    <xdr:to>
      <xdr:col>19</xdr:col>
      <xdr:colOff>124391</xdr:colOff>
      <xdr:row>83</xdr:row>
      <xdr:rowOff>2088565</xdr:rowOff>
    </xdr:to>
    <xdr:pic>
      <xdr:nvPicPr>
        <xdr:cNvPr id="3" name="Imagen 2">
          <a:extLst>
            <a:ext uri="{FF2B5EF4-FFF2-40B4-BE49-F238E27FC236}">
              <a16:creationId xmlns:a16="http://schemas.microsoft.com/office/drawing/2014/main" id="{77FEECFC-1AAB-419E-ACD3-F57416AB4F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191849" y="23139418"/>
          <a:ext cx="3057655" cy="2722753"/>
        </a:xfrm>
        <a:prstGeom prst="rect">
          <a:avLst/>
        </a:prstGeom>
      </xdr:spPr>
    </xdr:pic>
    <xdr:clientData/>
  </xdr:twoCellAnchor>
  <xdr:twoCellAnchor editAs="oneCell">
    <xdr:from>
      <xdr:col>13</xdr:col>
      <xdr:colOff>544286</xdr:colOff>
      <xdr:row>82</xdr:row>
      <xdr:rowOff>4367894</xdr:rowOff>
    </xdr:from>
    <xdr:to>
      <xdr:col>15</xdr:col>
      <xdr:colOff>885265</xdr:colOff>
      <xdr:row>83</xdr:row>
      <xdr:rowOff>1113439</xdr:rowOff>
    </xdr:to>
    <xdr:pic>
      <xdr:nvPicPr>
        <xdr:cNvPr id="4" name="Imagen 3">
          <a:extLst>
            <a:ext uri="{FF2B5EF4-FFF2-40B4-BE49-F238E27FC236}">
              <a16:creationId xmlns:a16="http://schemas.microsoft.com/office/drawing/2014/main" id="{00944986-325A-4790-951C-55651B3C69DE}"/>
            </a:ext>
          </a:extLst>
        </xdr:cNvPr>
        <xdr:cNvPicPr>
          <a:picLocks noChangeAspect="1"/>
        </xdr:cNvPicPr>
      </xdr:nvPicPr>
      <xdr:blipFill rotWithShape="1">
        <a:blip xmlns:r="http://schemas.openxmlformats.org/officeDocument/2006/relationships" r:embed="rId4"/>
        <a:srcRect l="12872" t="10588" r="13053" b="4118"/>
        <a:stretch/>
      </xdr:blipFill>
      <xdr:spPr>
        <a:xfrm>
          <a:off x="17790886" y="21306519"/>
          <a:ext cx="1928479" cy="1946194"/>
        </a:xfrm>
        <a:prstGeom prst="rect">
          <a:avLst/>
        </a:prstGeom>
      </xdr:spPr>
    </xdr:pic>
    <xdr:clientData/>
  </xdr:twoCellAnchor>
  <xdr:twoCellAnchor editAs="oneCell">
    <xdr:from>
      <xdr:col>18</xdr:col>
      <xdr:colOff>1006928</xdr:colOff>
      <xdr:row>82</xdr:row>
      <xdr:rowOff>4177392</xdr:rowOff>
    </xdr:from>
    <xdr:to>
      <xdr:col>25</xdr:col>
      <xdr:colOff>321366</xdr:colOff>
      <xdr:row>83</xdr:row>
      <xdr:rowOff>1572079</xdr:rowOff>
    </xdr:to>
    <xdr:pic>
      <xdr:nvPicPr>
        <xdr:cNvPr id="5" name="Imagen 4">
          <a:extLst>
            <a:ext uri="{FF2B5EF4-FFF2-40B4-BE49-F238E27FC236}">
              <a16:creationId xmlns:a16="http://schemas.microsoft.com/office/drawing/2014/main" id="{6482A58B-AA66-4549-87CC-59983EDD0720}"/>
            </a:ext>
          </a:extLst>
        </xdr:cNvPr>
        <xdr:cNvPicPr>
          <a:picLocks noChangeAspect="1"/>
        </xdr:cNvPicPr>
      </xdr:nvPicPr>
      <xdr:blipFill rotWithShape="1">
        <a:blip xmlns:r="http://schemas.openxmlformats.org/officeDocument/2006/relationships" r:embed="rId5"/>
        <a:srcRect l="3324" t="7451" r="7669" b="5864"/>
        <a:stretch/>
      </xdr:blipFill>
      <xdr:spPr>
        <a:xfrm>
          <a:off x="23019203" y="21116017"/>
          <a:ext cx="5191363" cy="2598511"/>
        </a:xfrm>
        <a:prstGeom prst="rect">
          <a:avLst/>
        </a:prstGeom>
      </xdr:spPr>
    </xdr:pic>
    <xdr:clientData/>
  </xdr:twoCellAnchor>
  <xdr:twoCellAnchor editAs="oneCell">
    <xdr:from>
      <xdr:col>0</xdr:col>
      <xdr:colOff>100354</xdr:colOff>
      <xdr:row>0</xdr:row>
      <xdr:rowOff>256946</xdr:rowOff>
    </xdr:from>
    <xdr:to>
      <xdr:col>1</xdr:col>
      <xdr:colOff>886165</xdr:colOff>
      <xdr:row>0</xdr:row>
      <xdr:rowOff>1361168</xdr:rowOff>
    </xdr:to>
    <xdr:pic>
      <xdr:nvPicPr>
        <xdr:cNvPr id="6" name="Imagen 1" descr="logo-01.jpg">
          <a:extLst>
            <a:ext uri="{FF2B5EF4-FFF2-40B4-BE49-F238E27FC236}">
              <a16:creationId xmlns:a16="http://schemas.microsoft.com/office/drawing/2014/main" id="{9C635609-C0A6-4FC5-A722-C6E9B31A3F1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5862" r="5809"/>
        <a:stretch>
          <a:fillRect/>
        </a:stretch>
      </xdr:blipFill>
      <xdr:spPr>
        <a:xfrm>
          <a:off x="103529" y="260121"/>
          <a:ext cx="1912936" cy="1104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573655</xdr:colOff>
      <xdr:row>106</xdr:row>
      <xdr:rowOff>18711</xdr:rowOff>
    </xdr:from>
    <xdr:to>
      <xdr:col>7</xdr:col>
      <xdr:colOff>1530537</xdr:colOff>
      <xdr:row>106</xdr:row>
      <xdr:rowOff>650082</xdr:rowOff>
    </xdr:to>
    <xdr:pic>
      <xdr:nvPicPr>
        <xdr:cNvPr id="7" name="Imagen 6" descr="Imagen de WhatsApp 2023-03-09 a las 17.44.48">
          <a:extLst>
            <a:ext uri="{FF2B5EF4-FFF2-40B4-BE49-F238E27FC236}">
              <a16:creationId xmlns:a16="http://schemas.microsoft.com/office/drawing/2014/main" id="{F823FEC3-502D-4839-99CA-D281F659908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a:xfrm>
          <a:off x="9705749" y="33880086"/>
          <a:ext cx="963232" cy="6345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1277937</xdr:colOff>
      <xdr:row>108</xdr:row>
      <xdr:rowOff>270669</xdr:rowOff>
    </xdr:from>
    <xdr:to>
      <xdr:col>11</xdr:col>
      <xdr:colOff>539750</xdr:colOff>
      <xdr:row>109</xdr:row>
      <xdr:rowOff>28575</xdr:rowOff>
    </xdr:to>
    <xdr:pic>
      <xdr:nvPicPr>
        <xdr:cNvPr id="8" name="Imagen 10">
          <a:extLst>
            <a:ext uri="{FF2B5EF4-FFF2-40B4-BE49-F238E27FC236}">
              <a16:creationId xmlns:a16="http://schemas.microsoft.com/office/drawing/2014/main" id="{3D6E40C8-2053-464F-A96A-61FD18C2A6A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9996" t="46437" r="77777" b="29472"/>
        <a:stretch>
          <a:fillRect/>
        </a:stretch>
      </xdr:blipFill>
      <xdr:spPr>
        <a:xfrm>
          <a:off x="15632112" y="33423225"/>
          <a:ext cx="579438" cy="2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29</xdr:col>
      <xdr:colOff>357188</xdr:colOff>
      <xdr:row>82</xdr:row>
      <xdr:rowOff>424675</xdr:rowOff>
    </xdr:from>
    <xdr:to>
      <xdr:col>34</xdr:col>
      <xdr:colOff>287574</xdr:colOff>
      <xdr:row>82</xdr:row>
      <xdr:rowOff>2886869</xdr:rowOff>
    </xdr:to>
    <xdr:pic>
      <xdr:nvPicPr>
        <xdr:cNvPr id="9" name="Imagen 8">
          <a:extLst>
            <a:ext uri="{FF2B5EF4-FFF2-40B4-BE49-F238E27FC236}">
              <a16:creationId xmlns:a16="http://schemas.microsoft.com/office/drawing/2014/main" id="{0C22B965-E01D-4B7B-8A34-F49EA366D77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t="10521" r="2648" b="4876"/>
        <a:stretch>
          <a:fillRect/>
        </a:stretch>
      </xdr:blipFill>
      <xdr:spPr>
        <a:xfrm>
          <a:off x="31405513" y="17363300"/>
          <a:ext cx="3886436" cy="2465369"/>
        </a:xfrm>
        <a:prstGeom prst="rect">
          <a:avLst/>
        </a:prstGeom>
      </xdr:spPr>
    </xdr:pic>
    <xdr:clientData/>
  </xdr:twoCellAnchor>
  <xdr:twoCellAnchor editAs="oneCell">
    <xdr:from>
      <xdr:col>10</xdr:col>
      <xdr:colOff>693737</xdr:colOff>
      <xdr:row>82</xdr:row>
      <xdr:rowOff>2002811</xdr:rowOff>
    </xdr:from>
    <xdr:to>
      <xdr:col>14</xdr:col>
      <xdr:colOff>294029</xdr:colOff>
      <xdr:row>82</xdr:row>
      <xdr:rowOff>3943915</xdr:rowOff>
    </xdr:to>
    <xdr:pic>
      <xdr:nvPicPr>
        <xdr:cNvPr id="11" name="Imagen 10">
          <a:extLst>
            <a:ext uri="{FF2B5EF4-FFF2-40B4-BE49-F238E27FC236}">
              <a16:creationId xmlns:a16="http://schemas.microsoft.com/office/drawing/2014/main" id="{622A6D4B-BA57-4C16-BAD5-B4364D90A67E}"/>
            </a:ext>
          </a:extLst>
        </xdr:cNvPr>
        <xdr:cNvPicPr>
          <a:picLocks noChangeAspect="1"/>
        </xdr:cNvPicPr>
      </xdr:nvPicPr>
      <xdr:blipFill rotWithShape="1">
        <a:blip xmlns:r="http://schemas.openxmlformats.org/officeDocument/2006/relationships" r:embed="rId10"/>
        <a:srcRect l="2841" t="3926" r="3020"/>
        <a:stretch>
          <a:fillRect/>
        </a:stretch>
      </xdr:blipFill>
      <xdr:spPr>
        <a:xfrm>
          <a:off x="15052675" y="20576561"/>
          <a:ext cx="3264242" cy="1941104"/>
        </a:xfrm>
        <a:prstGeom prst="rect">
          <a:avLst/>
        </a:prstGeom>
      </xdr:spPr>
    </xdr:pic>
    <xdr:clientData/>
  </xdr:twoCellAnchor>
  <xdr:oneCellAnchor>
    <xdr:from>
      <xdr:col>1</xdr:col>
      <xdr:colOff>305667</xdr:colOff>
      <xdr:row>82</xdr:row>
      <xdr:rowOff>76802</xdr:rowOff>
    </xdr:from>
    <xdr:ext cx="2932831" cy="290817"/>
    <xdr:sp macro="" textlink="">
      <xdr:nvSpPr>
        <xdr:cNvPr id="12" name="CuadroTexto 11">
          <a:extLst>
            <a:ext uri="{FF2B5EF4-FFF2-40B4-BE49-F238E27FC236}">
              <a16:creationId xmlns:a16="http://schemas.microsoft.com/office/drawing/2014/main" id="{C5DBA4A3-5229-4FCF-A2A6-E8A8E841DA6C}"/>
            </a:ext>
          </a:extLst>
        </xdr:cNvPr>
        <xdr:cNvSpPr txBox="1"/>
      </xdr:nvSpPr>
      <xdr:spPr>
        <a:xfrm>
          <a:off x="1436761" y="18650552"/>
          <a:ext cx="2932831" cy="2908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COTIZADO - SECUENCIA DE VACIADO</a:t>
          </a:r>
          <a:endParaRPr lang="es-MX">
            <a:effectLst/>
          </a:endParaRPr>
        </a:p>
        <a:p>
          <a:endParaRPr lang="es-PA" sz="1100"/>
        </a:p>
      </xdr:txBody>
    </xdr:sp>
    <xdr:clientData/>
  </xdr:oneCellAnchor>
  <xdr:oneCellAnchor>
    <xdr:from>
      <xdr:col>8</xdr:col>
      <xdr:colOff>536306</xdr:colOff>
      <xdr:row>83</xdr:row>
      <xdr:rowOff>1327981</xdr:rowOff>
    </xdr:from>
    <xdr:ext cx="1691409" cy="340823"/>
    <xdr:sp macro="" textlink="">
      <xdr:nvSpPr>
        <xdr:cNvPr id="13" name="CuadroTexto 12">
          <a:extLst>
            <a:ext uri="{FF2B5EF4-FFF2-40B4-BE49-F238E27FC236}">
              <a16:creationId xmlns:a16="http://schemas.microsoft.com/office/drawing/2014/main" id="{4862DB9D-E7CE-4465-B7F6-7C818E3C9BF6}"/>
            </a:ext>
          </a:extLst>
        </xdr:cNvPr>
        <xdr:cNvSpPr txBox="1"/>
      </xdr:nvSpPr>
      <xdr:spPr>
        <a:xfrm>
          <a:off x="12240150" y="25104762"/>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TINACOS</a:t>
          </a:r>
          <a:endParaRPr lang="es-MX">
            <a:effectLst/>
          </a:endParaRPr>
        </a:p>
        <a:p>
          <a:endParaRPr lang="es-PA" sz="1100"/>
        </a:p>
      </xdr:txBody>
    </xdr:sp>
    <xdr:clientData/>
  </xdr:oneCellAnchor>
  <xdr:twoCellAnchor editAs="oneCell">
    <xdr:from>
      <xdr:col>11</xdr:col>
      <xdr:colOff>506637</xdr:colOff>
      <xdr:row>83</xdr:row>
      <xdr:rowOff>1107904</xdr:rowOff>
    </xdr:from>
    <xdr:to>
      <xdr:col>13</xdr:col>
      <xdr:colOff>486000</xdr:colOff>
      <xdr:row>83</xdr:row>
      <xdr:rowOff>2592787</xdr:rowOff>
    </xdr:to>
    <xdr:pic>
      <xdr:nvPicPr>
        <xdr:cNvPr id="14" name="Imagen 13">
          <a:extLst>
            <a:ext uri="{FF2B5EF4-FFF2-40B4-BE49-F238E27FC236}">
              <a16:creationId xmlns:a16="http://schemas.microsoft.com/office/drawing/2014/main" id="{C5302AA4-4BD9-4F91-8F0C-6EA39649CB4F}"/>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1745" r="7362"/>
        <a:stretch>
          <a:fillRect/>
        </a:stretch>
      </xdr:blipFill>
      <xdr:spPr>
        <a:xfrm>
          <a:off x="16175262" y="24884685"/>
          <a:ext cx="1547813" cy="1484883"/>
        </a:xfrm>
        <a:prstGeom prst="rect">
          <a:avLst/>
        </a:prstGeom>
      </xdr:spPr>
    </xdr:pic>
    <xdr:clientData/>
  </xdr:twoCellAnchor>
  <xdr:oneCellAnchor>
    <xdr:from>
      <xdr:col>6</xdr:col>
      <xdr:colOff>292853</xdr:colOff>
      <xdr:row>83</xdr:row>
      <xdr:rowOff>1519500</xdr:rowOff>
    </xdr:from>
    <xdr:ext cx="1691409" cy="340823"/>
    <xdr:sp macro="" textlink="">
      <xdr:nvSpPr>
        <xdr:cNvPr id="15" name="CuadroTexto 14">
          <a:extLst>
            <a:ext uri="{FF2B5EF4-FFF2-40B4-BE49-F238E27FC236}">
              <a16:creationId xmlns:a16="http://schemas.microsoft.com/office/drawing/2014/main" id="{B939F57D-C47A-48A2-A0A7-21B17576B2EC}"/>
            </a:ext>
          </a:extLst>
        </xdr:cNvPr>
        <xdr:cNvSpPr txBox="1"/>
      </xdr:nvSpPr>
      <xdr:spPr>
        <a:xfrm>
          <a:off x="8043822" y="25296281"/>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ESCALERA</a:t>
          </a:r>
          <a:endParaRPr lang="es-PA" sz="1100"/>
        </a:p>
      </xdr:txBody>
    </xdr:sp>
    <xdr:clientData/>
  </xdr:oneCellAnchor>
  <xdr:twoCellAnchor editAs="oneCell">
    <xdr:from>
      <xdr:col>6</xdr:col>
      <xdr:colOff>374651</xdr:colOff>
      <xdr:row>0</xdr:row>
      <xdr:rowOff>454818</xdr:rowOff>
    </xdr:from>
    <xdr:to>
      <xdr:col>7</xdr:col>
      <xdr:colOff>1839913</xdr:colOff>
      <xdr:row>0</xdr:row>
      <xdr:rowOff>1454930</xdr:rowOff>
    </xdr:to>
    <xdr:pic>
      <xdr:nvPicPr>
        <xdr:cNvPr id="17" name="Imagen 16">
          <a:extLst>
            <a:ext uri="{FF2B5EF4-FFF2-40B4-BE49-F238E27FC236}">
              <a16:creationId xmlns:a16="http://schemas.microsoft.com/office/drawing/2014/main" id="{4B6EE16C-E841-4EEB-A8CF-2C4AFAECEBA4}"/>
            </a:ext>
          </a:extLst>
        </xdr:cNvPr>
        <xdr:cNvPicPr>
          <a:picLocks noChangeAspect="1"/>
        </xdr:cNvPicPr>
      </xdr:nvPicPr>
      <xdr:blipFill rotWithShape="1">
        <a:blip xmlns:r="http://schemas.openxmlformats.org/officeDocument/2006/relationships" r:embed="rId12"/>
        <a:srcRect t="32574" b="14725"/>
        <a:stretch>
          <a:fillRect/>
        </a:stretch>
      </xdr:blipFill>
      <xdr:spPr>
        <a:xfrm>
          <a:off x="8115301" y="454818"/>
          <a:ext cx="2846387" cy="1003287"/>
        </a:xfrm>
        <a:prstGeom prst="rect">
          <a:avLst/>
        </a:prstGeom>
      </xdr:spPr>
    </xdr:pic>
    <xdr:clientData/>
  </xdr:twoCellAnchor>
  <xdr:twoCellAnchor editAs="oneCell">
    <xdr:from>
      <xdr:col>9</xdr:col>
      <xdr:colOff>0</xdr:colOff>
      <xdr:row>71</xdr:row>
      <xdr:rowOff>0</xdr:rowOff>
    </xdr:from>
    <xdr:to>
      <xdr:col>9</xdr:col>
      <xdr:colOff>304800</xdr:colOff>
      <xdr:row>75</xdr:row>
      <xdr:rowOff>658473</xdr:rowOff>
    </xdr:to>
    <xdr:sp macro="" textlink="">
      <xdr:nvSpPr>
        <xdr:cNvPr id="18" name="AutoShape 1">
          <a:extLst>
            <a:ext uri="{FF2B5EF4-FFF2-40B4-BE49-F238E27FC236}">
              <a16:creationId xmlns:a16="http://schemas.microsoft.com/office/drawing/2014/main" id="{C658DE6A-AD38-4D8F-8411-E20B3B6DD33E}"/>
            </a:ext>
          </a:extLst>
        </xdr:cNvPr>
        <xdr:cNvSpPr>
          <a:spLocks noChangeAspect="1" noChangeArrowheads="1"/>
        </xdr:cNvSpPr>
      </xdr:nvSpPr>
      <xdr:spPr bwMode="auto">
        <a:xfrm>
          <a:off x="13134975" y="16497300"/>
          <a:ext cx="304800" cy="9981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71</xdr:row>
      <xdr:rowOff>0</xdr:rowOff>
    </xdr:from>
    <xdr:to>
      <xdr:col>11</xdr:col>
      <xdr:colOff>304800</xdr:colOff>
      <xdr:row>75</xdr:row>
      <xdr:rowOff>658473</xdr:rowOff>
    </xdr:to>
    <xdr:sp macro="" textlink="">
      <xdr:nvSpPr>
        <xdr:cNvPr id="19" name="AutoShape 2">
          <a:extLst>
            <a:ext uri="{FF2B5EF4-FFF2-40B4-BE49-F238E27FC236}">
              <a16:creationId xmlns:a16="http://schemas.microsoft.com/office/drawing/2014/main" id="{276F24F5-83EB-4E0A-8039-DC238B27A226}"/>
            </a:ext>
          </a:extLst>
        </xdr:cNvPr>
        <xdr:cNvSpPr>
          <a:spLocks noChangeAspect="1" noChangeArrowheads="1"/>
        </xdr:cNvSpPr>
      </xdr:nvSpPr>
      <xdr:spPr bwMode="auto">
        <a:xfrm>
          <a:off x="15668625" y="16497300"/>
          <a:ext cx="304800" cy="9981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71</xdr:row>
      <xdr:rowOff>0</xdr:rowOff>
    </xdr:from>
    <xdr:ext cx="304800" cy="304800"/>
    <xdr:sp macro="" textlink="">
      <xdr:nvSpPr>
        <xdr:cNvPr id="20" name="AutoShape 1">
          <a:extLst>
            <a:ext uri="{FF2B5EF4-FFF2-40B4-BE49-F238E27FC236}">
              <a16:creationId xmlns:a16="http://schemas.microsoft.com/office/drawing/2014/main" id="{491A0484-42F0-4484-AAFF-779669082D92}"/>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304800" cy="304800"/>
    <xdr:sp macro="" textlink="">
      <xdr:nvSpPr>
        <xdr:cNvPr id="21" name="AutoShape 2">
          <a:extLst>
            <a:ext uri="{FF2B5EF4-FFF2-40B4-BE49-F238E27FC236}">
              <a16:creationId xmlns:a16="http://schemas.microsoft.com/office/drawing/2014/main" id="{277DFE29-4C00-4C15-A88D-E1FD35FA2247}"/>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73</xdr:row>
      <xdr:rowOff>0</xdr:rowOff>
    </xdr:from>
    <xdr:ext cx="304800" cy="304800"/>
    <xdr:sp macro="" textlink="">
      <xdr:nvSpPr>
        <xdr:cNvPr id="22" name="AutoShape 1">
          <a:extLst>
            <a:ext uri="{FF2B5EF4-FFF2-40B4-BE49-F238E27FC236}">
              <a16:creationId xmlns:a16="http://schemas.microsoft.com/office/drawing/2014/main" id="{A3BE075A-5705-4C55-B92A-FD5178EA1577}"/>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73</xdr:row>
      <xdr:rowOff>0</xdr:rowOff>
    </xdr:from>
    <xdr:ext cx="304800" cy="304800"/>
    <xdr:sp macro="" textlink="">
      <xdr:nvSpPr>
        <xdr:cNvPr id="23" name="AutoShape 2">
          <a:extLst>
            <a:ext uri="{FF2B5EF4-FFF2-40B4-BE49-F238E27FC236}">
              <a16:creationId xmlns:a16="http://schemas.microsoft.com/office/drawing/2014/main" id="{53073999-03B2-46EC-B1AC-675394D2D093}"/>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73</xdr:row>
      <xdr:rowOff>0</xdr:rowOff>
    </xdr:from>
    <xdr:ext cx="304800" cy="304800"/>
    <xdr:sp macro="" textlink="">
      <xdr:nvSpPr>
        <xdr:cNvPr id="24" name="AutoShape 1">
          <a:extLst>
            <a:ext uri="{FF2B5EF4-FFF2-40B4-BE49-F238E27FC236}">
              <a16:creationId xmlns:a16="http://schemas.microsoft.com/office/drawing/2014/main" id="{8173B34E-3672-414B-B605-12C8E933CFEF}"/>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73</xdr:row>
      <xdr:rowOff>0</xdr:rowOff>
    </xdr:from>
    <xdr:ext cx="304800" cy="304800"/>
    <xdr:sp macro="" textlink="">
      <xdr:nvSpPr>
        <xdr:cNvPr id="25" name="AutoShape 2">
          <a:extLst>
            <a:ext uri="{FF2B5EF4-FFF2-40B4-BE49-F238E27FC236}">
              <a16:creationId xmlns:a16="http://schemas.microsoft.com/office/drawing/2014/main" id="{B1B82B22-68DE-4B50-A2AF-BB7330EFF613}"/>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73</xdr:row>
      <xdr:rowOff>0</xdr:rowOff>
    </xdr:from>
    <xdr:ext cx="304800" cy="304800"/>
    <xdr:sp macro="" textlink="">
      <xdr:nvSpPr>
        <xdr:cNvPr id="26" name="AutoShape 1">
          <a:extLst>
            <a:ext uri="{FF2B5EF4-FFF2-40B4-BE49-F238E27FC236}">
              <a16:creationId xmlns:a16="http://schemas.microsoft.com/office/drawing/2014/main" id="{D00F8273-5D96-4AA5-AE06-4491AD1E8093}"/>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73</xdr:row>
      <xdr:rowOff>0</xdr:rowOff>
    </xdr:from>
    <xdr:ext cx="304800" cy="304800"/>
    <xdr:sp macro="" textlink="">
      <xdr:nvSpPr>
        <xdr:cNvPr id="27" name="AutoShape 2">
          <a:extLst>
            <a:ext uri="{FF2B5EF4-FFF2-40B4-BE49-F238E27FC236}">
              <a16:creationId xmlns:a16="http://schemas.microsoft.com/office/drawing/2014/main" id="{975D0700-73E8-4B1E-B6F7-EA97FB13D858}"/>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71</xdr:row>
      <xdr:rowOff>0</xdr:rowOff>
    </xdr:from>
    <xdr:ext cx="304800" cy="304800"/>
    <xdr:sp macro="" textlink="">
      <xdr:nvSpPr>
        <xdr:cNvPr id="28" name="AutoShape 1">
          <a:extLst>
            <a:ext uri="{FF2B5EF4-FFF2-40B4-BE49-F238E27FC236}">
              <a16:creationId xmlns:a16="http://schemas.microsoft.com/office/drawing/2014/main" id="{09375D87-68B6-4102-AB40-FC4F5A027D5A}"/>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304800" cy="304800"/>
    <xdr:sp macro="" textlink="">
      <xdr:nvSpPr>
        <xdr:cNvPr id="29" name="AutoShape 2">
          <a:extLst>
            <a:ext uri="{FF2B5EF4-FFF2-40B4-BE49-F238E27FC236}">
              <a16:creationId xmlns:a16="http://schemas.microsoft.com/office/drawing/2014/main" id="{F0999623-3BCF-4DA1-8C33-9C60DBA4AE08}"/>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9</xdr:col>
      <xdr:colOff>1132794</xdr:colOff>
      <xdr:row>79</xdr:row>
      <xdr:rowOff>125640</xdr:rowOff>
    </xdr:from>
    <xdr:to>
      <xdr:col>15</xdr:col>
      <xdr:colOff>292554</xdr:colOff>
      <xdr:row>82</xdr:row>
      <xdr:rowOff>1951522</xdr:rowOff>
    </xdr:to>
    <xdr:pic>
      <xdr:nvPicPr>
        <xdr:cNvPr id="31" name="Imagen 30">
          <a:extLst>
            <a:ext uri="{FF2B5EF4-FFF2-40B4-BE49-F238E27FC236}">
              <a16:creationId xmlns:a16="http://schemas.microsoft.com/office/drawing/2014/main" id="{43396F29-1569-4C7A-A8D0-DAA4E7CDE68D}"/>
            </a:ext>
          </a:extLst>
        </xdr:cNvPr>
        <xdr:cNvPicPr>
          <a:picLocks noChangeAspect="1"/>
        </xdr:cNvPicPr>
      </xdr:nvPicPr>
      <xdr:blipFill rotWithShape="1">
        <a:blip xmlns:r="http://schemas.openxmlformats.org/officeDocument/2006/relationships" r:embed="rId13"/>
        <a:srcRect l="8904" t="10177" r="7084" b="15401"/>
        <a:stretch/>
      </xdr:blipFill>
      <xdr:spPr>
        <a:xfrm>
          <a:off x="14277294" y="18008828"/>
          <a:ext cx="4830310" cy="2513269"/>
        </a:xfrm>
        <a:prstGeom prst="rect">
          <a:avLst/>
        </a:prstGeom>
      </xdr:spPr>
    </xdr:pic>
    <xdr:clientData/>
  </xdr:twoCellAnchor>
  <xdr:oneCellAnchor>
    <xdr:from>
      <xdr:col>8</xdr:col>
      <xdr:colOff>472238</xdr:colOff>
      <xdr:row>82</xdr:row>
      <xdr:rowOff>1568143</xdr:rowOff>
    </xdr:from>
    <xdr:ext cx="1991446" cy="450359"/>
    <xdr:sp macro="" textlink="">
      <xdr:nvSpPr>
        <xdr:cNvPr id="32" name="CuadroTexto 31">
          <a:extLst>
            <a:ext uri="{FF2B5EF4-FFF2-40B4-BE49-F238E27FC236}">
              <a16:creationId xmlns:a16="http://schemas.microsoft.com/office/drawing/2014/main" id="{939F541E-8262-4EFA-911C-515843536AEE}"/>
            </a:ext>
          </a:extLst>
        </xdr:cNvPr>
        <xdr:cNvSpPr txBox="1"/>
      </xdr:nvSpPr>
      <xdr:spPr>
        <a:xfrm>
          <a:off x="12176082" y="20141893"/>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ADICIONAL PARA  NIVEL 2 FASE 3 </a:t>
          </a:r>
        </a:p>
        <a:p>
          <a:endParaRPr lang="es-PA" sz="1100"/>
        </a:p>
      </xdr:txBody>
    </xdr:sp>
    <xdr:clientData/>
  </xdr:oneCellAnchor>
  <xdr:twoCellAnchor editAs="oneCell">
    <xdr:from>
      <xdr:col>10</xdr:col>
      <xdr:colOff>549160</xdr:colOff>
      <xdr:row>82</xdr:row>
      <xdr:rowOff>3922484</xdr:rowOff>
    </xdr:from>
    <xdr:to>
      <xdr:col>11</xdr:col>
      <xdr:colOff>678882</xdr:colOff>
      <xdr:row>83</xdr:row>
      <xdr:rowOff>607758</xdr:rowOff>
    </xdr:to>
    <xdr:pic>
      <xdr:nvPicPr>
        <xdr:cNvPr id="33" name="Imagen 32">
          <a:extLst>
            <a:ext uri="{FF2B5EF4-FFF2-40B4-BE49-F238E27FC236}">
              <a16:creationId xmlns:a16="http://schemas.microsoft.com/office/drawing/2014/main" id="{11F5D997-A830-4AE4-870A-109231163FDA}"/>
            </a:ext>
          </a:extLst>
        </xdr:cNvPr>
        <xdr:cNvPicPr>
          <a:picLocks noChangeAspect="1"/>
        </xdr:cNvPicPr>
      </xdr:nvPicPr>
      <xdr:blipFill rotWithShape="1">
        <a:blip xmlns:r="http://schemas.openxmlformats.org/officeDocument/2006/relationships" r:embed="rId14"/>
        <a:srcRect l="19169" t="16080" r="26626" b="15275"/>
        <a:stretch/>
      </xdr:blipFill>
      <xdr:spPr>
        <a:xfrm>
          <a:off x="14908098" y="22496234"/>
          <a:ext cx="1442584" cy="1888305"/>
        </a:xfrm>
        <a:prstGeom prst="rect">
          <a:avLst/>
        </a:prstGeom>
      </xdr:spPr>
    </xdr:pic>
    <xdr:clientData/>
  </xdr:twoCellAnchor>
  <xdr:twoCellAnchor editAs="oneCell">
    <xdr:from>
      <xdr:col>13</xdr:col>
      <xdr:colOff>147977</xdr:colOff>
      <xdr:row>79</xdr:row>
      <xdr:rowOff>102054</xdr:rowOff>
    </xdr:from>
    <xdr:to>
      <xdr:col>17</xdr:col>
      <xdr:colOff>933498</xdr:colOff>
      <xdr:row>82</xdr:row>
      <xdr:rowOff>1707924</xdr:rowOff>
    </xdr:to>
    <xdr:pic>
      <xdr:nvPicPr>
        <xdr:cNvPr id="34" name="Imagen 33">
          <a:extLst>
            <a:ext uri="{FF2B5EF4-FFF2-40B4-BE49-F238E27FC236}">
              <a16:creationId xmlns:a16="http://schemas.microsoft.com/office/drawing/2014/main" id="{BCA5C519-ADAF-4B32-9A1D-902C0E40399D}"/>
            </a:ext>
          </a:extLst>
        </xdr:cNvPr>
        <xdr:cNvPicPr>
          <a:picLocks noChangeAspect="1"/>
        </xdr:cNvPicPr>
      </xdr:nvPicPr>
      <xdr:blipFill rotWithShape="1">
        <a:blip xmlns:r="http://schemas.openxmlformats.org/officeDocument/2006/relationships" r:embed="rId15"/>
        <a:srcRect l="4253" t="12328" r="11446" b="9871"/>
        <a:stretch/>
      </xdr:blipFill>
      <xdr:spPr>
        <a:xfrm>
          <a:off x="17388227" y="17985242"/>
          <a:ext cx="4500271" cy="2299607"/>
        </a:xfrm>
        <a:prstGeom prst="rect">
          <a:avLst/>
        </a:prstGeom>
      </xdr:spPr>
    </xdr:pic>
    <xdr:clientData/>
  </xdr:twoCellAnchor>
  <xdr:twoCellAnchor editAs="oneCell">
    <xdr:from>
      <xdr:col>16</xdr:col>
      <xdr:colOff>881735</xdr:colOff>
      <xdr:row>82</xdr:row>
      <xdr:rowOff>1710991</xdr:rowOff>
    </xdr:from>
    <xdr:to>
      <xdr:col>20</xdr:col>
      <xdr:colOff>601314</xdr:colOff>
      <xdr:row>82</xdr:row>
      <xdr:rowOff>3847040</xdr:rowOff>
    </xdr:to>
    <xdr:pic>
      <xdr:nvPicPr>
        <xdr:cNvPr id="35" name="Imagen 34">
          <a:extLst>
            <a:ext uri="{FF2B5EF4-FFF2-40B4-BE49-F238E27FC236}">
              <a16:creationId xmlns:a16="http://schemas.microsoft.com/office/drawing/2014/main" id="{69C75232-132D-4C32-869C-A038B20F09C9}"/>
            </a:ext>
          </a:extLst>
        </xdr:cNvPr>
        <xdr:cNvPicPr>
          <a:picLocks noChangeAspect="1"/>
        </xdr:cNvPicPr>
      </xdr:nvPicPr>
      <xdr:blipFill>
        <a:blip xmlns:r="http://schemas.openxmlformats.org/officeDocument/2006/relationships" r:embed="rId13"/>
        <a:stretch>
          <a:fillRect/>
        </a:stretch>
      </xdr:blipFill>
      <xdr:spPr>
        <a:xfrm>
          <a:off x="20848516" y="20284741"/>
          <a:ext cx="3657373" cy="2136049"/>
        </a:xfrm>
        <a:prstGeom prst="rect">
          <a:avLst/>
        </a:prstGeom>
      </xdr:spPr>
    </xdr:pic>
    <xdr:clientData/>
  </xdr:twoCellAnchor>
  <xdr:twoCellAnchor editAs="oneCell">
    <xdr:from>
      <xdr:col>13</xdr:col>
      <xdr:colOff>398009</xdr:colOff>
      <xdr:row>82</xdr:row>
      <xdr:rowOff>2078264</xdr:rowOff>
    </xdr:from>
    <xdr:to>
      <xdr:col>18</xdr:col>
      <xdr:colOff>164500</xdr:colOff>
      <xdr:row>82</xdr:row>
      <xdr:rowOff>4420619</xdr:rowOff>
    </xdr:to>
    <xdr:pic>
      <xdr:nvPicPr>
        <xdr:cNvPr id="36" name="Imagen 35">
          <a:extLst>
            <a:ext uri="{FF2B5EF4-FFF2-40B4-BE49-F238E27FC236}">
              <a16:creationId xmlns:a16="http://schemas.microsoft.com/office/drawing/2014/main" id="{2DD45182-E008-416C-A8E5-8BB97B727ED2}"/>
            </a:ext>
          </a:extLst>
        </xdr:cNvPr>
        <xdr:cNvPicPr>
          <a:picLocks noChangeAspect="1"/>
        </xdr:cNvPicPr>
      </xdr:nvPicPr>
      <xdr:blipFill rotWithShape="1">
        <a:blip xmlns:r="http://schemas.openxmlformats.org/officeDocument/2006/relationships" r:embed="rId16"/>
        <a:srcRect l="2972" t="8325" r="5347" b="9619"/>
        <a:stretch/>
      </xdr:blipFill>
      <xdr:spPr>
        <a:xfrm>
          <a:off x="17638259" y="20652014"/>
          <a:ext cx="4520260" cy="2342355"/>
        </a:xfrm>
        <a:prstGeom prst="rect">
          <a:avLst/>
        </a:prstGeom>
      </xdr:spPr>
    </xdr:pic>
    <xdr:clientData/>
  </xdr:twoCellAnchor>
  <xdr:oneCellAnchor>
    <xdr:from>
      <xdr:col>9</xdr:col>
      <xdr:colOff>0</xdr:colOff>
      <xdr:row>67</xdr:row>
      <xdr:rowOff>0</xdr:rowOff>
    </xdr:from>
    <xdr:ext cx="304800" cy="304800"/>
    <xdr:sp macro="" textlink="">
      <xdr:nvSpPr>
        <xdr:cNvPr id="37" name="AutoShape 1">
          <a:extLst>
            <a:ext uri="{FF2B5EF4-FFF2-40B4-BE49-F238E27FC236}">
              <a16:creationId xmlns:a16="http://schemas.microsoft.com/office/drawing/2014/main" id="{3F81A200-C3DA-47DC-A9E3-B6B4FA0649C4}"/>
            </a:ext>
          </a:extLst>
        </xdr:cNvPr>
        <xdr:cNvSpPr>
          <a:spLocks noChangeAspect="1" noChangeArrowheads="1"/>
        </xdr:cNvSpPr>
      </xdr:nvSpPr>
      <xdr:spPr bwMode="auto">
        <a:xfrm>
          <a:off x="13134975" y="1564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67</xdr:row>
      <xdr:rowOff>0</xdr:rowOff>
    </xdr:from>
    <xdr:ext cx="304800" cy="304800"/>
    <xdr:sp macro="" textlink="">
      <xdr:nvSpPr>
        <xdr:cNvPr id="38" name="AutoShape 2">
          <a:extLst>
            <a:ext uri="{FF2B5EF4-FFF2-40B4-BE49-F238E27FC236}">
              <a16:creationId xmlns:a16="http://schemas.microsoft.com/office/drawing/2014/main" id="{E3AE90DF-008E-4858-8865-E2B962F4F6E5}"/>
            </a:ext>
          </a:extLst>
        </xdr:cNvPr>
        <xdr:cNvSpPr>
          <a:spLocks noChangeAspect="1" noChangeArrowheads="1"/>
        </xdr:cNvSpPr>
      </xdr:nvSpPr>
      <xdr:spPr bwMode="auto">
        <a:xfrm>
          <a:off x="15668625" y="1564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66</xdr:row>
      <xdr:rowOff>0</xdr:rowOff>
    </xdr:from>
    <xdr:ext cx="304800" cy="304800"/>
    <xdr:sp macro="" textlink="">
      <xdr:nvSpPr>
        <xdr:cNvPr id="39" name="AutoShape 1">
          <a:extLst>
            <a:ext uri="{FF2B5EF4-FFF2-40B4-BE49-F238E27FC236}">
              <a16:creationId xmlns:a16="http://schemas.microsoft.com/office/drawing/2014/main" id="{DDEC97D9-A23F-4D68-92D9-6BD8FE5D832A}"/>
            </a:ext>
          </a:extLst>
        </xdr:cNvPr>
        <xdr:cNvSpPr>
          <a:spLocks noChangeAspect="1" noChangeArrowheads="1"/>
        </xdr:cNvSpPr>
      </xdr:nvSpPr>
      <xdr:spPr bwMode="auto">
        <a:xfrm>
          <a:off x="13134975" y="1564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66</xdr:row>
      <xdr:rowOff>0</xdr:rowOff>
    </xdr:from>
    <xdr:ext cx="304800" cy="304800"/>
    <xdr:sp macro="" textlink="">
      <xdr:nvSpPr>
        <xdr:cNvPr id="40" name="AutoShape 2">
          <a:extLst>
            <a:ext uri="{FF2B5EF4-FFF2-40B4-BE49-F238E27FC236}">
              <a16:creationId xmlns:a16="http://schemas.microsoft.com/office/drawing/2014/main" id="{DDE7A3BF-D53D-46D7-8B27-F58C779BF0A0}"/>
            </a:ext>
          </a:extLst>
        </xdr:cNvPr>
        <xdr:cNvSpPr>
          <a:spLocks noChangeAspect="1" noChangeArrowheads="1"/>
        </xdr:cNvSpPr>
      </xdr:nvSpPr>
      <xdr:spPr bwMode="auto">
        <a:xfrm>
          <a:off x="15668625" y="1564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83345</xdr:colOff>
      <xdr:row>82</xdr:row>
      <xdr:rowOff>5022056</xdr:rowOff>
    </xdr:from>
    <xdr:to>
      <xdr:col>3</xdr:col>
      <xdr:colOff>349764</xdr:colOff>
      <xdr:row>83</xdr:row>
      <xdr:rowOff>3783013</xdr:rowOff>
    </xdr:to>
    <xdr:pic>
      <xdr:nvPicPr>
        <xdr:cNvPr id="41" name="Imagen 40">
          <a:extLst>
            <a:ext uri="{FF2B5EF4-FFF2-40B4-BE49-F238E27FC236}">
              <a16:creationId xmlns:a16="http://schemas.microsoft.com/office/drawing/2014/main" id="{EEBDF54F-9693-BE01-E831-D78DB6EFBF5C}"/>
            </a:ext>
          </a:extLst>
        </xdr:cNvPr>
        <xdr:cNvPicPr>
          <a:picLocks noChangeAspect="1"/>
        </xdr:cNvPicPr>
      </xdr:nvPicPr>
      <xdr:blipFill>
        <a:blip xmlns:r="http://schemas.openxmlformats.org/officeDocument/2006/relationships" r:embed="rId17"/>
        <a:stretch>
          <a:fillRect/>
        </a:stretch>
      </xdr:blipFill>
      <xdr:spPr>
        <a:xfrm>
          <a:off x="83345" y="23595806"/>
          <a:ext cx="4728088" cy="3967163"/>
        </a:xfrm>
        <a:prstGeom prst="rect">
          <a:avLst/>
        </a:prstGeom>
      </xdr:spPr>
    </xdr:pic>
    <xdr:clientData/>
  </xdr:twoCellAnchor>
  <xdr:twoCellAnchor editAs="oneCell">
    <xdr:from>
      <xdr:col>0</xdr:col>
      <xdr:colOff>154783</xdr:colOff>
      <xdr:row>82</xdr:row>
      <xdr:rowOff>386557</xdr:rowOff>
    </xdr:from>
    <xdr:to>
      <xdr:col>4</xdr:col>
      <xdr:colOff>94099</xdr:colOff>
      <xdr:row>82</xdr:row>
      <xdr:rowOff>5054601</xdr:rowOff>
    </xdr:to>
    <xdr:pic>
      <xdr:nvPicPr>
        <xdr:cNvPr id="42" name="Imagen 41">
          <a:extLst>
            <a:ext uri="{FF2B5EF4-FFF2-40B4-BE49-F238E27FC236}">
              <a16:creationId xmlns:a16="http://schemas.microsoft.com/office/drawing/2014/main" id="{5BCE31F3-F4E6-87EB-FF37-B6C34AAD0161}"/>
            </a:ext>
          </a:extLst>
        </xdr:cNvPr>
        <xdr:cNvPicPr>
          <a:picLocks noChangeAspect="1"/>
        </xdr:cNvPicPr>
      </xdr:nvPicPr>
      <xdr:blipFill>
        <a:blip xmlns:r="http://schemas.openxmlformats.org/officeDocument/2006/relationships" r:embed="rId18"/>
        <a:stretch>
          <a:fillRect/>
        </a:stretch>
      </xdr:blipFill>
      <xdr:spPr>
        <a:xfrm>
          <a:off x="154783" y="18960307"/>
          <a:ext cx="5523347" cy="4664869"/>
        </a:xfrm>
        <a:prstGeom prst="rect">
          <a:avLst/>
        </a:prstGeom>
      </xdr:spPr>
    </xdr:pic>
    <xdr:clientData/>
  </xdr:twoCellAnchor>
  <xdr:twoCellAnchor editAs="oneCell">
    <xdr:from>
      <xdr:col>5</xdr:col>
      <xdr:colOff>690563</xdr:colOff>
      <xdr:row>82</xdr:row>
      <xdr:rowOff>103979</xdr:rowOff>
    </xdr:from>
    <xdr:to>
      <xdr:col>7</xdr:col>
      <xdr:colOff>2494758</xdr:colOff>
      <xdr:row>82</xdr:row>
      <xdr:rowOff>2277689</xdr:rowOff>
    </xdr:to>
    <xdr:pic>
      <xdr:nvPicPr>
        <xdr:cNvPr id="43" name="Imagen 42">
          <a:extLst>
            <a:ext uri="{FF2B5EF4-FFF2-40B4-BE49-F238E27FC236}">
              <a16:creationId xmlns:a16="http://schemas.microsoft.com/office/drawing/2014/main" id="{33D8596A-08B2-4860-A8F1-6D59D31F3A63}"/>
            </a:ext>
          </a:extLst>
        </xdr:cNvPr>
        <xdr:cNvPicPr>
          <a:picLocks noChangeAspect="1"/>
        </xdr:cNvPicPr>
      </xdr:nvPicPr>
      <xdr:blipFill>
        <a:blip xmlns:r="http://schemas.openxmlformats.org/officeDocument/2006/relationships" r:embed="rId19"/>
        <a:stretch>
          <a:fillRect/>
        </a:stretch>
      </xdr:blipFill>
      <xdr:spPr>
        <a:xfrm>
          <a:off x="7393782" y="18677729"/>
          <a:ext cx="4233070" cy="2170535"/>
        </a:xfrm>
        <a:prstGeom prst="rect">
          <a:avLst/>
        </a:prstGeom>
      </xdr:spPr>
    </xdr:pic>
    <xdr:clientData/>
  </xdr:twoCellAnchor>
  <xdr:twoCellAnchor editAs="oneCell">
    <xdr:from>
      <xdr:col>4</xdr:col>
      <xdr:colOff>95249</xdr:colOff>
      <xdr:row>82</xdr:row>
      <xdr:rowOff>2493961</xdr:rowOff>
    </xdr:from>
    <xdr:to>
      <xdr:col>7</xdr:col>
      <xdr:colOff>684209</xdr:colOff>
      <xdr:row>83</xdr:row>
      <xdr:rowOff>867962</xdr:rowOff>
    </xdr:to>
    <xdr:pic>
      <xdr:nvPicPr>
        <xdr:cNvPr id="44" name="Imagen 43">
          <a:extLst>
            <a:ext uri="{FF2B5EF4-FFF2-40B4-BE49-F238E27FC236}">
              <a16:creationId xmlns:a16="http://schemas.microsoft.com/office/drawing/2014/main" id="{81C1BA6E-457D-4127-9901-08594C7EF960}"/>
            </a:ext>
          </a:extLst>
        </xdr:cNvPr>
        <xdr:cNvPicPr>
          <a:picLocks noChangeAspect="1"/>
        </xdr:cNvPicPr>
      </xdr:nvPicPr>
      <xdr:blipFill>
        <a:blip xmlns:r="http://schemas.openxmlformats.org/officeDocument/2006/relationships" r:embed="rId20"/>
        <a:stretch>
          <a:fillRect/>
        </a:stretch>
      </xdr:blipFill>
      <xdr:spPr>
        <a:xfrm>
          <a:off x="5679280" y="21067711"/>
          <a:ext cx="4137023" cy="3580207"/>
        </a:xfrm>
        <a:prstGeom prst="rect">
          <a:avLst/>
        </a:prstGeom>
      </xdr:spPr>
    </xdr:pic>
    <xdr:clientData/>
  </xdr:twoCellAnchor>
  <xdr:oneCellAnchor>
    <xdr:from>
      <xdr:col>4</xdr:col>
      <xdr:colOff>1047750</xdr:colOff>
      <xdr:row>82</xdr:row>
      <xdr:rowOff>255736</xdr:rowOff>
    </xdr:from>
    <xdr:ext cx="2021907" cy="450359"/>
    <xdr:sp macro="" textlink="">
      <xdr:nvSpPr>
        <xdr:cNvPr id="10" name="CuadroTexto 9">
          <a:extLst>
            <a:ext uri="{FF2B5EF4-FFF2-40B4-BE49-F238E27FC236}">
              <a16:creationId xmlns:a16="http://schemas.microsoft.com/office/drawing/2014/main" id="{BCAF7EA9-15E8-4E6C-BFF3-D920A1EF7696}"/>
            </a:ext>
          </a:extLst>
        </xdr:cNvPr>
        <xdr:cNvSpPr txBox="1"/>
      </xdr:nvSpPr>
      <xdr:spPr>
        <a:xfrm>
          <a:off x="6631781" y="18829486"/>
          <a:ext cx="2021907"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PRETIL DUPLEX</a:t>
          </a:r>
          <a:r>
            <a:rPr lang="es-PA" sz="1100" baseline="0"/>
            <a:t> + BASE DE TINACO (2 UNIDADES)</a:t>
          </a:r>
          <a:endParaRPr lang="es-PA" sz="1100"/>
        </a:p>
        <a:p>
          <a:endParaRPr lang="es-PA" sz="1100"/>
        </a:p>
      </xdr:txBody>
    </xdr:sp>
    <xdr:clientData/>
  </xdr:oneCellAnchor>
  <xdr:oneCellAnchor>
    <xdr:from>
      <xdr:col>4</xdr:col>
      <xdr:colOff>641281</xdr:colOff>
      <xdr:row>82</xdr:row>
      <xdr:rowOff>2916282</xdr:rowOff>
    </xdr:from>
    <xdr:ext cx="1549354" cy="439693"/>
    <xdr:sp macro="" textlink="">
      <xdr:nvSpPr>
        <xdr:cNvPr id="16" name="CuadroTexto 5">
          <a:extLst>
            <a:ext uri="{FF2B5EF4-FFF2-40B4-BE49-F238E27FC236}">
              <a16:creationId xmlns:a16="http://schemas.microsoft.com/office/drawing/2014/main" id="{C4F1195A-3A07-4165-9B59-D9C067A93916}"/>
            </a:ext>
          </a:extLst>
        </xdr:cNvPr>
        <xdr:cNvSpPr txBox="1"/>
      </xdr:nvSpPr>
      <xdr:spPr>
        <a:xfrm>
          <a:off x="6225312" y="21490032"/>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PARA PUNTO FIJO + ANTEPECHOS</a:t>
          </a:r>
          <a:endParaRPr lang="es-PA" sz="1100"/>
        </a:p>
        <a:p>
          <a:endParaRPr lang="es-PA" sz="1100"/>
        </a:p>
      </xdr:txBody>
    </xdr:sp>
    <xdr:clientData/>
  </xdr:oneCellAnchor>
  <xdr:oneCellAnchor>
    <xdr:from>
      <xdr:col>2</xdr:col>
      <xdr:colOff>1852272</xdr:colOff>
      <xdr:row>83</xdr:row>
      <xdr:rowOff>3335450</xdr:rowOff>
    </xdr:from>
    <xdr:ext cx="1883114" cy="340823"/>
    <xdr:sp macro="" textlink="">
      <xdr:nvSpPr>
        <xdr:cNvPr id="30" name="CuadroTexto 29">
          <a:extLst>
            <a:ext uri="{FF2B5EF4-FFF2-40B4-BE49-F238E27FC236}">
              <a16:creationId xmlns:a16="http://schemas.microsoft.com/office/drawing/2014/main" id="{A08D59EE-755E-4250-AD56-E29438DCF156}"/>
            </a:ext>
          </a:extLst>
        </xdr:cNvPr>
        <xdr:cNvSpPr txBox="1"/>
      </xdr:nvSpPr>
      <xdr:spPr>
        <a:xfrm>
          <a:off x="4114460" y="27112231"/>
          <a:ext cx="1883114"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VOLUMETRIA</a:t>
          </a:r>
          <a:r>
            <a:rPr lang="es-PA" sz="1100" baseline="0"/>
            <a:t> DEL MODELO</a:t>
          </a:r>
          <a:endParaRPr lang="es-PA"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15</xdr:col>
      <xdr:colOff>916782</xdr:colOff>
      <xdr:row>90</xdr:row>
      <xdr:rowOff>1173389</xdr:rowOff>
    </xdr:from>
    <xdr:to>
      <xdr:col>17</xdr:col>
      <xdr:colOff>571501</xdr:colOff>
      <xdr:row>90</xdr:row>
      <xdr:rowOff>2993571</xdr:rowOff>
    </xdr:to>
    <xdr:pic>
      <xdr:nvPicPr>
        <xdr:cNvPr id="2" name="Imagen 1">
          <a:extLst>
            <a:ext uri="{FF2B5EF4-FFF2-40B4-BE49-F238E27FC236}">
              <a16:creationId xmlns:a16="http://schemas.microsoft.com/office/drawing/2014/main" id="{3AD42055-D67E-47EE-A973-74CB1103DB7C}"/>
            </a:ext>
          </a:extLst>
        </xdr:cNvPr>
        <xdr:cNvPicPr>
          <a:picLocks noChangeAspect="1"/>
        </xdr:cNvPicPr>
      </xdr:nvPicPr>
      <xdr:blipFill rotWithShape="1">
        <a:blip xmlns:r="http://schemas.openxmlformats.org/officeDocument/2006/relationships" r:embed="rId1"/>
        <a:srcRect l="9961" t="6416" r="14452" b="15433"/>
        <a:stretch/>
      </xdr:blipFill>
      <xdr:spPr>
        <a:xfrm>
          <a:off x="19728657" y="26902795"/>
          <a:ext cx="1797844" cy="1820182"/>
        </a:xfrm>
        <a:prstGeom prst="rect">
          <a:avLst/>
        </a:prstGeom>
      </xdr:spPr>
    </xdr:pic>
    <xdr:clientData/>
  </xdr:twoCellAnchor>
  <xdr:twoCellAnchor editAs="oneCell">
    <xdr:from>
      <xdr:col>12</xdr:col>
      <xdr:colOff>58380</xdr:colOff>
      <xdr:row>90</xdr:row>
      <xdr:rowOff>1279543</xdr:rowOff>
    </xdr:from>
    <xdr:to>
      <xdr:col>15</xdr:col>
      <xdr:colOff>752248</xdr:colOff>
      <xdr:row>91</xdr:row>
      <xdr:rowOff>120859</xdr:rowOff>
    </xdr:to>
    <xdr:pic>
      <xdr:nvPicPr>
        <xdr:cNvPr id="3" name="Imagen 2">
          <a:extLst>
            <a:ext uri="{FF2B5EF4-FFF2-40B4-BE49-F238E27FC236}">
              <a16:creationId xmlns:a16="http://schemas.microsoft.com/office/drawing/2014/main" id="{DE52A530-C655-4065-9C20-E8052DF96FE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512818" y="27008949"/>
          <a:ext cx="3057655" cy="2722753"/>
        </a:xfrm>
        <a:prstGeom prst="rect">
          <a:avLst/>
        </a:prstGeom>
      </xdr:spPr>
    </xdr:pic>
    <xdr:clientData/>
  </xdr:twoCellAnchor>
  <xdr:twoCellAnchor editAs="oneCell">
    <xdr:from>
      <xdr:col>13</xdr:col>
      <xdr:colOff>544286</xdr:colOff>
      <xdr:row>89</xdr:row>
      <xdr:rowOff>4367894</xdr:rowOff>
    </xdr:from>
    <xdr:to>
      <xdr:col>15</xdr:col>
      <xdr:colOff>888440</xdr:colOff>
      <xdr:row>90</xdr:row>
      <xdr:rowOff>1116613</xdr:rowOff>
    </xdr:to>
    <xdr:pic>
      <xdr:nvPicPr>
        <xdr:cNvPr id="4" name="Imagen 3">
          <a:extLst>
            <a:ext uri="{FF2B5EF4-FFF2-40B4-BE49-F238E27FC236}">
              <a16:creationId xmlns:a16="http://schemas.microsoft.com/office/drawing/2014/main" id="{56498E12-3EF5-4E70-BFB2-401F21BF8B75}"/>
            </a:ext>
          </a:extLst>
        </xdr:cNvPr>
        <xdr:cNvPicPr>
          <a:picLocks noChangeAspect="1"/>
        </xdr:cNvPicPr>
      </xdr:nvPicPr>
      <xdr:blipFill rotWithShape="1">
        <a:blip xmlns:r="http://schemas.openxmlformats.org/officeDocument/2006/relationships" r:embed="rId3"/>
        <a:srcRect l="12872" t="10588" r="13053" b="4118"/>
        <a:stretch/>
      </xdr:blipFill>
      <xdr:spPr>
        <a:xfrm>
          <a:off x="17790886" y="22973394"/>
          <a:ext cx="1925304" cy="1943020"/>
        </a:xfrm>
        <a:prstGeom prst="rect">
          <a:avLst/>
        </a:prstGeom>
      </xdr:spPr>
    </xdr:pic>
    <xdr:clientData/>
  </xdr:twoCellAnchor>
  <xdr:twoCellAnchor editAs="oneCell">
    <xdr:from>
      <xdr:col>18</xdr:col>
      <xdr:colOff>1006928</xdr:colOff>
      <xdr:row>89</xdr:row>
      <xdr:rowOff>4177392</xdr:rowOff>
    </xdr:from>
    <xdr:to>
      <xdr:col>25</xdr:col>
      <xdr:colOff>321366</xdr:colOff>
      <xdr:row>90</xdr:row>
      <xdr:rowOff>1568903</xdr:rowOff>
    </xdr:to>
    <xdr:pic>
      <xdr:nvPicPr>
        <xdr:cNvPr id="5" name="Imagen 4">
          <a:extLst>
            <a:ext uri="{FF2B5EF4-FFF2-40B4-BE49-F238E27FC236}">
              <a16:creationId xmlns:a16="http://schemas.microsoft.com/office/drawing/2014/main" id="{C40AEC7C-B132-4B23-8B3E-0C19EEB66E13}"/>
            </a:ext>
          </a:extLst>
        </xdr:cNvPr>
        <xdr:cNvPicPr>
          <a:picLocks noChangeAspect="1"/>
        </xdr:cNvPicPr>
      </xdr:nvPicPr>
      <xdr:blipFill rotWithShape="1">
        <a:blip xmlns:r="http://schemas.openxmlformats.org/officeDocument/2006/relationships" r:embed="rId4"/>
        <a:srcRect l="3324" t="7451" r="7669" b="5864"/>
        <a:stretch/>
      </xdr:blipFill>
      <xdr:spPr>
        <a:xfrm>
          <a:off x="23019203" y="22782892"/>
          <a:ext cx="5191363" cy="2592162"/>
        </a:xfrm>
        <a:prstGeom prst="rect">
          <a:avLst/>
        </a:prstGeom>
      </xdr:spPr>
    </xdr:pic>
    <xdr:clientData/>
  </xdr:twoCellAnchor>
  <xdr:twoCellAnchor editAs="oneCell">
    <xdr:from>
      <xdr:col>0</xdr:col>
      <xdr:colOff>100354</xdr:colOff>
      <xdr:row>0</xdr:row>
      <xdr:rowOff>256946</xdr:rowOff>
    </xdr:from>
    <xdr:to>
      <xdr:col>1</xdr:col>
      <xdr:colOff>882990</xdr:colOff>
      <xdr:row>0</xdr:row>
      <xdr:rowOff>1364343</xdr:rowOff>
    </xdr:to>
    <xdr:pic>
      <xdr:nvPicPr>
        <xdr:cNvPr id="6" name="Imagen 1" descr="logo-01.jpg">
          <a:extLst>
            <a:ext uri="{FF2B5EF4-FFF2-40B4-BE49-F238E27FC236}">
              <a16:creationId xmlns:a16="http://schemas.microsoft.com/office/drawing/2014/main" id="{78D6160C-C862-4999-A3E2-094478645BD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103529" y="260121"/>
          <a:ext cx="1916111" cy="1101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573655</xdr:colOff>
      <xdr:row>113</xdr:row>
      <xdr:rowOff>18711</xdr:rowOff>
    </xdr:from>
    <xdr:to>
      <xdr:col>7</xdr:col>
      <xdr:colOff>1533712</xdr:colOff>
      <xdr:row>113</xdr:row>
      <xdr:rowOff>650082</xdr:rowOff>
    </xdr:to>
    <xdr:pic>
      <xdr:nvPicPr>
        <xdr:cNvPr id="7" name="Imagen 6" descr="Imagen de WhatsApp 2023-03-09 a las 17.44.48">
          <a:extLst>
            <a:ext uri="{FF2B5EF4-FFF2-40B4-BE49-F238E27FC236}">
              <a16:creationId xmlns:a16="http://schemas.microsoft.com/office/drawing/2014/main" id="{6010AA7A-3CE0-43B5-944B-F470A9BB3E1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9698605" y="33889611"/>
          <a:ext cx="956882" cy="6313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1277937</xdr:colOff>
      <xdr:row>115</xdr:row>
      <xdr:rowOff>270669</xdr:rowOff>
    </xdr:from>
    <xdr:to>
      <xdr:col>11</xdr:col>
      <xdr:colOff>539750</xdr:colOff>
      <xdr:row>116</xdr:row>
      <xdr:rowOff>28575</xdr:rowOff>
    </xdr:to>
    <xdr:pic>
      <xdr:nvPicPr>
        <xdr:cNvPr id="8" name="Imagen 10">
          <a:extLst>
            <a:ext uri="{FF2B5EF4-FFF2-40B4-BE49-F238E27FC236}">
              <a16:creationId xmlns:a16="http://schemas.microsoft.com/office/drawing/2014/main" id="{9ABEA87A-73A5-460F-B594-933EDDDEB54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15632112" y="35013900"/>
          <a:ext cx="579438" cy="2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29</xdr:col>
      <xdr:colOff>357188</xdr:colOff>
      <xdr:row>89</xdr:row>
      <xdr:rowOff>424675</xdr:rowOff>
    </xdr:from>
    <xdr:to>
      <xdr:col>34</xdr:col>
      <xdr:colOff>287574</xdr:colOff>
      <xdr:row>89</xdr:row>
      <xdr:rowOff>2883694</xdr:rowOff>
    </xdr:to>
    <xdr:pic>
      <xdr:nvPicPr>
        <xdr:cNvPr id="9" name="Imagen 8">
          <a:extLst>
            <a:ext uri="{FF2B5EF4-FFF2-40B4-BE49-F238E27FC236}">
              <a16:creationId xmlns:a16="http://schemas.microsoft.com/office/drawing/2014/main" id="{41C8536C-63C1-4849-8A73-BBFDD5F08FB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31405513" y="19030175"/>
          <a:ext cx="3886436" cy="2459019"/>
        </a:xfrm>
        <a:prstGeom prst="rect">
          <a:avLst/>
        </a:prstGeom>
      </xdr:spPr>
    </xdr:pic>
    <xdr:clientData/>
  </xdr:twoCellAnchor>
  <xdr:oneCellAnchor>
    <xdr:from>
      <xdr:col>10</xdr:col>
      <xdr:colOff>705940</xdr:colOff>
      <xdr:row>89</xdr:row>
      <xdr:rowOff>1934516</xdr:rowOff>
    </xdr:from>
    <xdr:ext cx="1991446" cy="450359"/>
    <xdr:sp macro="" textlink="">
      <xdr:nvSpPr>
        <xdr:cNvPr id="10" name="CuadroTexto 9">
          <a:extLst>
            <a:ext uri="{FF2B5EF4-FFF2-40B4-BE49-F238E27FC236}">
              <a16:creationId xmlns:a16="http://schemas.microsoft.com/office/drawing/2014/main" id="{A0CAEA51-8486-4B44-A9D9-F9BE43A638A2}"/>
            </a:ext>
          </a:extLst>
        </xdr:cNvPr>
        <xdr:cNvSpPr txBox="1"/>
      </xdr:nvSpPr>
      <xdr:spPr>
        <a:xfrm>
          <a:off x="15064878" y="22460891"/>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PLANTA BAJA FASE 1 </a:t>
          </a:r>
        </a:p>
        <a:p>
          <a:endParaRPr lang="es-PA" sz="1100"/>
        </a:p>
      </xdr:txBody>
    </xdr:sp>
    <xdr:clientData/>
  </xdr:oneCellAnchor>
  <xdr:twoCellAnchor editAs="oneCell">
    <xdr:from>
      <xdr:col>10</xdr:col>
      <xdr:colOff>226218</xdr:colOff>
      <xdr:row>89</xdr:row>
      <xdr:rowOff>2982299</xdr:rowOff>
    </xdr:from>
    <xdr:to>
      <xdr:col>13</xdr:col>
      <xdr:colOff>612323</xdr:colOff>
      <xdr:row>89</xdr:row>
      <xdr:rowOff>4917053</xdr:rowOff>
    </xdr:to>
    <xdr:pic>
      <xdr:nvPicPr>
        <xdr:cNvPr id="11" name="Imagen 10">
          <a:extLst>
            <a:ext uri="{FF2B5EF4-FFF2-40B4-BE49-F238E27FC236}">
              <a16:creationId xmlns:a16="http://schemas.microsoft.com/office/drawing/2014/main" id="{290F9804-859E-4775-8CAA-A57A95D9CBC9}"/>
            </a:ext>
          </a:extLst>
        </xdr:cNvPr>
        <xdr:cNvPicPr>
          <a:picLocks noChangeAspect="1"/>
        </xdr:cNvPicPr>
      </xdr:nvPicPr>
      <xdr:blipFill rotWithShape="1">
        <a:blip xmlns:r="http://schemas.openxmlformats.org/officeDocument/2006/relationships" r:embed="rId9"/>
        <a:srcRect l="2841" t="3926" r="3020"/>
        <a:stretch>
          <a:fillRect/>
        </a:stretch>
      </xdr:blipFill>
      <xdr:spPr>
        <a:xfrm>
          <a:off x="14585156" y="23508674"/>
          <a:ext cx="3267417" cy="1934754"/>
        </a:xfrm>
        <a:prstGeom prst="rect">
          <a:avLst/>
        </a:prstGeom>
      </xdr:spPr>
    </xdr:pic>
    <xdr:clientData/>
  </xdr:twoCellAnchor>
  <xdr:oneCellAnchor>
    <xdr:from>
      <xdr:col>16</xdr:col>
      <xdr:colOff>40556</xdr:colOff>
      <xdr:row>90</xdr:row>
      <xdr:rowOff>1384110</xdr:rowOff>
    </xdr:from>
    <xdr:ext cx="1415184" cy="290817"/>
    <xdr:sp macro="" textlink="">
      <xdr:nvSpPr>
        <xdr:cNvPr id="12" name="CuadroTexto 11">
          <a:extLst>
            <a:ext uri="{FF2B5EF4-FFF2-40B4-BE49-F238E27FC236}">
              <a16:creationId xmlns:a16="http://schemas.microsoft.com/office/drawing/2014/main" id="{083C171C-B1B6-4B98-A281-1E5C7DABD5BF}"/>
            </a:ext>
          </a:extLst>
        </xdr:cNvPr>
        <xdr:cNvSpPr txBox="1"/>
      </xdr:nvSpPr>
      <xdr:spPr>
        <a:xfrm>
          <a:off x="20007337" y="27113516"/>
          <a:ext cx="1415184" cy="2908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PRETIL</a:t>
          </a:r>
          <a:endParaRPr lang="es-MX">
            <a:effectLst/>
          </a:endParaRPr>
        </a:p>
        <a:p>
          <a:endParaRPr lang="es-PA" sz="1100"/>
        </a:p>
      </xdr:txBody>
    </xdr:sp>
    <xdr:clientData/>
  </xdr:oneCellAnchor>
  <xdr:oneCellAnchor>
    <xdr:from>
      <xdr:col>13</xdr:col>
      <xdr:colOff>429150</xdr:colOff>
      <xdr:row>90</xdr:row>
      <xdr:rowOff>2649574</xdr:rowOff>
    </xdr:from>
    <xdr:ext cx="1691409" cy="340823"/>
    <xdr:sp macro="" textlink="">
      <xdr:nvSpPr>
        <xdr:cNvPr id="13" name="CuadroTexto 12">
          <a:extLst>
            <a:ext uri="{FF2B5EF4-FFF2-40B4-BE49-F238E27FC236}">
              <a16:creationId xmlns:a16="http://schemas.microsoft.com/office/drawing/2014/main" id="{2A55E91C-2E92-469F-A772-321D2AFA78A0}"/>
            </a:ext>
          </a:extLst>
        </xdr:cNvPr>
        <xdr:cNvSpPr txBox="1"/>
      </xdr:nvSpPr>
      <xdr:spPr>
        <a:xfrm>
          <a:off x="17669400" y="28378980"/>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TINACOS</a:t>
          </a:r>
          <a:endParaRPr lang="es-MX">
            <a:effectLst/>
          </a:endParaRPr>
        </a:p>
        <a:p>
          <a:endParaRPr lang="es-PA" sz="1100"/>
        </a:p>
      </xdr:txBody>
    </xdr:sp>
    <xdr:clientData/>
  </xdr:oneCellAnchor>
  <xdr:twoCellAnchor editAs="oneCell">
    <xdr:from>
      <xdr:col>15</xdr:col>
      <xdr:colOff>173262</xdr:colOff>
      <xdr:row>90</xdr:row>
      <xdr:rowOff>1727029</xdr:rowOff>
    </xdr:from>
    <xdr:to>
      <xdr:col>16</xdr:col>
      <xdr:colOff>559819</xdr:colOff>
      <xdr:row>90</xdr:row>
      <xdr:rowOff>3211912</xdr:rowOff>
    </xdr:to>
    <xdr:pic>
      <xdr:nvPicPr>
        <xdr:cNvPr id="14" name="Imagen 13">
          <a:extLst>
            <a:ext uri="{FF2B5EF4-FFF2-40B4-BE49-F238E27FC236}">
              <a16:creationId xmlns:a16="http://schemas.microsoft.com/office/drawing/2014/main" id="{F9D31A53-9C97-4462-B26B-AE2AD0FA0E1C}"/>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745" r="7362"/>
        <a:stretch>
          <a:fillRect/>
        </a:stretch>
      </xdr:blipFill>
      <xdr:spPr>
        <a:xfrm>
          <a:off x="18985137" y="27456435"/>
          <a:ext cx="1547813" cy="1484883"/>
        </a:xfrm>
        <a:prstGeom prst="rect">
          <a:avLst/>
        </a:prstGeom>
      </xdr:spPr>
    </xdr:pic>
    <xdr:clientData/>
  </xdr:twoCellAnchor>
  <xdr:oneCellAnchor>
    <xdr:from>
      <xdr:col>13</xdr:col>
      <xdr:colOff>593684</xdr:colOff>
      <xdr:row>90</xdr:row>
      <xdr:rowOff>2983969</xdr:rowOff>
    </xdr:from>
    <xdr:ext cx="1691409" cy="340823"/>
    <xdr:sp macro="" textlink="">
      <xdr:nvSpPr>
        <xdr:cNvPr id="15" name="CuadroTexto 14">
          <a:extLst>
            <a:ext uri="{FF2B5EF4-FFF2-40B4-BE49-F238E27FC236}">
              <a16:creationId xmlns:a16="http://schemas.microsoft.com/office/drawing/2014/main" id="{4847B1BC-DA79-492E-BF42-A2C10B5761CF}"/>
            </a:ext>
          </a:extLst>
        </xdr:cNvPr>
        <xdr:cNvSpPr txBox="1"/>
      </xdr:nvSpPr>
      <xdr:spPr>
        <a:xfrm>
          <a:off x="17833934" y="28713375"/>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ESCALERA</a:t>
          </a:r>
          <a:endParaRPr lang="es-PA" sz="1100"/>
        </a:p>
      </xdr:txBody>
    </xdr:sp>
    <xdr:clientData/>
  </xdr:oneCellAnchor>
  <xdr:oneCellAnchor>
    <xdr:from>
      <xdr:col>14</xdr:col>
      <xdr:colOff>170586</xdr:colOff>
      <xdr:row>90</xdr:row>
      <xdr:rowOff>2934539</xdr:rowOff>
    </xdr:from>
    <xdr:ext cx="1549354" cy="439693"/>
    <xdr:sp macro="" textlink="">
      <xdr:nvSpPr>
        <xdr:cNvPr id="16" name="CuadroTexto 5">
          <a:extLst>
            <a:ext uri="{FF2B5EF4-FFF2-40B4-BE49-F238E27FC236}">
              <a16:creationId xmlns:a16="http://schemas.microsoft.com/office/drawing/2014/main" id="{0E309420-EB9D-4077-B5A0-BDD63E26225C}"/>
            </a:ext>
          </a:extLst>
        </xdr:cNvPr>
        <xdr:cNvSpPr txBox="1"/>
      </xdr:nvSpPr>
      <xdr:spPr>
        <a:xfrm>
          <a:off x="18196649" y="28663945"/>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COMPLETO BIENESTAR MILENIO</a:t>
          </a:r>
          <a:endParaRPr lang="es-PA" sz="1100"/>
        </a:p>
        <a:p>
          <a:endParaRPr lang="es-PA" sz="1100"/>
        </a:p>
      </xdr:txBody>
    </xdr:sp>
    <xdr:clientData/>
  </xdr:oneCellAnchor>
  <xdr:twoCellAnchor editAs="oneCell">
    <xdr:from>
      <xdr:col>6</xdr:col>
      <xdr:colOff>374651</xdr:colOff>
      <xdr:row>0</xdr:row>
      <xdr:rowOff>454818</xdr:rowOff>
    </xdr:from>
    <xdr:to>
      <xdr:col>7</xdr:col>
      <xdr:colOff>1836738</xdr:colOff>
      <xdr:row>0</xdr:row>
      <xdr:rowOff>1458105</xdr:rowOff>
    </xdr:to>
    <xdr:pic>
      <xdr:nvPicPr>
        <xdr:cNvPr id="17" name="Imagen 16">
          <a:extLst>
            <a:ext uri="{FF2B5EF4-FFF2-40B4-BE49-F238E27FC236}">
              <a16:creationId xmlns:a16="http://schemas.microsoft.com/office/drawing/2014/main" id="{C9F95DD3-FF2F-4E09-8F46-F77ED8893BA2}"/>
            </a:ext>
          </a:extLst>
        </xdr:cNvPr>
        <xdr:cNvPicPr>
          <a:picLocks noChangeAspect="1"/>
        </xdr:cNvPicPr>
      </xdr:nvPicPr>
      <xdr:blipFill rotWithShape="1">
        <a:blip xmlns:r="http://schemas.openxmlformats.org/officeDocument/2006/relationships" r:embed="rId11"/>
        <a:srcRect t="32574" b="14725"/>
        <a:stretch>
          <a:fillRect/>
        </a:stretch>
      </xdr:blipFill>
      <xdr:spPr>
        <a:xfrm>
          <a:off x="8115301" y="454818"/>
          <a:ext cx="2849562" cy="1000112"/>
        </a:xfrm>
        <a:prstGeom prst="rect">
          <a:avLst/>
        </a:prstGeom>
      </xdr:spPr>
    </xdr:pic>
    <xdr:clientData/>
  </xdr:twoCellAnchor>
  <xdr:twoCellAnchor editAs="oneCell">
    <xdr:from>
      <xdr:col>9</xdr:col>
      <xdr:colOff>0</xdr:colOff>
      <xdr:row>78</xdr:row>
      <xdr:rowOff>0</xdr:rowOff>
    </xdr:from>
    <xdr:to>
      <xdr:col>9</xdr:col>
      <xdr:colOff>304800</xdr:colOff>
      <xdr:row>82</xdr:row>
      <xdr:rowOff>655298</xdr:rowOff>
    </xdr:to>
    <xdr:sp macro="" textlink="">
      <xdr:nvSpPr>
        <xdr:cNvPr id="18" name="AutoShape 1">
          <a:extLst>
            <a:ext uri="{FF2B5EF4-FFF2-40B4-BE49-F238E27FC236}">
              <a16:creationId xmlns:a16="http://schemas.microsoft.com/office/drawing/2014/main" id="{386A3977-FAD7-410C-AB13-835029E6F4AE}"/>
            </a:ext>
          </a:extLst>
        </xdr:cNvPr>
        <xdr:cNvSpPr>
          <a:spLocks noChangeAspect="1" noChangeArrowheads="1"/>
        </xdr:cNvSpPr>
      </xdr:nvSpPr>
      <xdr:spPr bwMode="auto">
        <a:xfrm>
          <a:off x="13134975" y="15449550"/>
          <a:ext cx="304800" cy="100137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78</xdr:row>
      <xdr:rowOff>0</xdr:rowOff>
    </xdr:from>
    <xdr:to>
      <xdr:col>11</xdr:col>
      <xdr:colOff>304800</xdr:colOff>
      <xdr:row>82</xdr:row>
      <xdr:rowOff>655298</xdr:rowOff>
    </xdr:to>
    <xdr:sp macro="" textlink="">
      <xdr:nvSpPr>
        <xdr:cNvPr id="19" name="AutoShape 2">
          <a:extLst>
            <a:ext uri="{FF2B5EF4-FFF2-40B4-BE49-F238E27FC236}">
              <a16:creationId xmlns:a16="http://schemas.microsoft.com/office/drawing/2014/main" id="{F2D28CB3-075A-4422-9908-43394BE41A1C}"/>
            </a:ext>
          </a:extLst>
        </xdr:cNvPr>
        <xdr:cNvSpPr>
          <a:spLocks noChangeAspect="1" noChangeArrowheads="1"/>
        </xdr:cNvSpPr>
      </xdr:nvSpPr>
      <xdr:spPr bwMode="auto">
        <a:xfrm>
          <a:off x="15668625" y="15449550"/>
          <a:ext cx="304800" cy="100137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78</xdr:row>
      <xdr:rowOff>0</xdr:rowOff>
    </xdr:from>
    <xdr:ext cx="304800" cy="304800"/>
    <xdr:sp macro="" textlink="">
      <xdr:nvSpPr>
        <xdr:cNvPr id="20" name="AutoShape 1">
          <a:extLst>
            <a:ext uri="{FF2B5EF4-FFF2-40B4-BE49-F238E27FC236}">
              <a16:creationId xmlns:a16="http://schemas.microsoft.com/office/drawing/2014/main" id="{BBC524FE-4092-4CBF-B9B1-9B35470E375A}"/>
            </a:ext>
          </a:extLst>
        </xdr:cNvPr>
        <xdr:cNvSpPr>
          <a:spLocks noChangeAspect="1" noChangeArrowheads="1"/>
        </xdr:cNvSpPr>
      </xdr:nvSpPr>
      <xdr:spPr bwMode="auto">
        <a:xfrm>
          <a:off x="1313497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78</xdr:row>
      <xdr:rowOff>0</xdr:rowOff>
    </xdr:from>
    <xdr:ext cx="304800" cy="304800"/>
    <xdr:sp macro="" textlink="">
      <xdr:nvSpPr>
        <xdr:cNvPr id="21" name="AutoShape 2">
          <a:extLst>
            <a:ext uri="{FF2B5EF4-FFF2-40B4-BE49-F238E27FC236}">
              <a16:creationId xmlns:a16="http://schemas.microsoft.com/office/drawing/2014/main" id="{BD7AB2CF-AED1-48EE-B690-4921393A8EC7}"/>
            </a:ext>
          </a:extLst>
        </xdr:cNvPr>
        <xdr:cNvSpPr>
          <a:spLocks noChangeAspect="1" noChangeArrowheads="1"/>
        </xdr:cNvSpPr>
      </xdr:nvSpPr>
      <xdr:spPr bwMode="auto">
        <a:xfrm>
          <a:off x="1566862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80</xdr:row>
      <xdr:rowOff>0</xdr:rowOff>
    </xdr:from>
    <xdr:ext cx="304800" cy="304800"/>
    <xdr:sp macro="" textlink="">
      <xdr:nvSpPr>
        <xdr:cNvPr id="22" name="AutoShape 1">
          <a:extLst>
            <a:ext uri="{FF2B5EF4-FFF2-40B4-BE49-F238E27FC236}">
              <a16:creationId xmlns:a16="http://schemas.microsoft.com/office/drawing/2014/main" id="{C7032F97-0B14-4A29-ADC1-1568B993F977}"/>
            </a:ext>
          </a:extLst>
        </xdr:cNvPr>
        <xdr:cNvSpPr>
          <a:spLocks noChangeAspect="1" noChangeArrowheads="1"/>
        </xdr:cNvSpPr>
      </xdr:nvSpPr>
      <xdr:spPr bwMode="auto">
        <a:xfrm>
          <a:off x="1313497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80</xdr:row>
      <xdr:rowOff>0</xdr:rowOff>
    </xdr:from>
    <xdr:ext cx="304800" cy="304800"/>
    <xdr:sp macro="" textlink="">
      <xdr:nvSpPr>
        <xdr:cNvPr id="23" name="AutoShape 2">
          <a:extLst>
            <a:ext uri="{FF2B5EF4-FFF2-40B4-BE49-F238E27FC236}">
              <a16:creationId xmlns:a16="http://schemas.microsoft.com/office/drawing/2014/main" id="{48186EEA-FC79-4AC3-BCC3-00358DEF7721}"/>
            </a:ext>
          </a:extLst>
        </xdr:cNvPr>
        <xdr:cNvSpPr>
          <a:spLocks noChangeAspect="1" noChangeArrowheads="1"/>
        </xdr:cNvSpPr>
      </xdr:nvSpPr>
      <xdr:spPr bwMode="auto">
        <a:xfrm>
          <a:off x="1566862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80</xdr:row>
      <xdr:rowOff>0</xdr:rowOff>
    </xdr:from>
    <xdr:ext cx="304800" cy="304800"/>
    <xdr:sp macro="" textlink="">
      <xdr:nvSpPr>
        <xdr:cNvPr id="24" name="AutoShape 1">
          <a:extLst>
            <a:ext uri="{FF2B5EF4-FFF2-40B4-BE49-F238E27FC236}">
              <a16:creationId xmlns:a16="http://schemas.microsoft.com/office/drawing/2014/main" id="{52308367-7182-4A2F-B16E-DFEED08CC348}"/>
            </a:ext>
          </a:extLst>
        </xdr:cNvPr>
        <xdr:cNvSpPr>
          <a:spLocks noChangeAspect="1" noChangeArrowheads="1"/>
        </xdr:cNvSpPr>
      </xdr:nvSpPr>
      <xdr:spPr bwMode="auto">
        <a:xfrm>
          <a:off x="1313497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80</xdr:row>
      <xdr:rowOff>0</xdr:rowOff>
    </xdr:from>
    <xdr:ext cx="304800" cy="304800"/>
    <xdr:sp macro="" textlink="">
      <xdr:nvSpPr>
        <xdr:cNvPr id="25" name="AutoShape 2">
          <a:extLst>
            <a:ext uri="{FF2B5EF4-FFF2-40B4-BE49-F238E27FC236}">
              <a16:creationId xmlns:a16="http://schemas.microsoft.com/office/drawing/2014/main" id="{E913C70D-F813-401A-980A-111CD914D4EF}"/>
            </a:ext>
          </a:extLst>
        </xdr:cNvPr>
        <xdr:cNvSpPr>
          <a:spLocks noChangeAspect="1" noChangeArrowheads="1"/>
        </xdr:cNvSpPr>
      </xdr:nvSpPr>
      <xdr:spPr bwMode="auto">
        <a:xfrm>
          <a:off x="1566862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80</xdr:row>
      <xdr:rowOff>0</xdr:rowOff>
    </xdr:from>
    <xdr:ext cx="304800" cy="304800"/>
    <xdr:sp macro="" textlink="">
      <xdr:nvSpPr>
        <xdr:cNvPr id="26" name="AutoShape 1">
          <a:extLst>
            <a:ext uri="{FF2B5EF4-FFF2-40B4-BE49-F238E27FC236}">
              <a16:creationId xmlns:a16="http://schemas.microsoft.com/office/drawing/2014/main" id="{476E3941-B1FD-45A6-A18A-F68B6E705BD3}"/>
            </a:ext>
          </a:extLst>
        </xdr:cNvPr>
        <xdr:cNvSpPr>
          <a:spLocks noChangeAspect="1" noChangeArrowheads="1"/>
        </xdr:cNvSpPr>
      </xdr:nvSpPr>
      <xdr:spPr bwMode="auto">
        <a:xfrm>
          <a:off x="1313497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80</xdr:row>
      <xdr:rowOff>0</xdr:rowOff>
    </xdr:from>
    <xdr:ext cx="304800" cy="304800"/>
    <xdr:sp macro="" textlink="">
      <xdr:nvSpPr>
        <xdr:cNvPr id="27" name="AutoShape 2">
          <a:extLst>
            <a:ext uri="{FF2B5EF4-FFF2-40B4-BE49-F238E27FC236}">
              <a16:creationId xmlns:a16="http://schemas.microsoft.com/office/drawing/2014/main" id="{E80B9D42-8278-491B-9D06-4B5E76A5D5F7}"/>
            </a:ext>
          </a:extLst>
        </xdr:cNvPr>
        <xdr:cNvSpPr>
          <a:spLocks noChangeAspect="1" noChangeArrowheads="1"/>
        </xdr:cNvSpPr>
      </xdr:nvSpPr>
      <xdr:spPr bwMode="auto">
        <a:xfrm>
          <a:off x="1566862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78</xdr:row>
      <xdr:rowOff>0</xdr:rowOff>
    </xdr:from>
    <xdr:ext cx="304800" cy="304800"/>
    <xdr:sp macro="" textlink="">
      <xdr:nvSpPr>
        <xdr:cNvPr id="28" name="AutoShape 1">
          <a:extLst>
            <a:ext uri="{FF2B5EF4-FFF2-40B4-BE49-F238E27FC236}">
              <a16:creationId xmlns:a16="http://schemas.microsoft.com/office/drawing/2014/main" id="{D9EDBA4B-BB7E-44D8-AC47-EA5F61F407BF}"/>
            </a:ext>
          </a:extLst>
        </xdr:cNvPr>
        <xdr:cNvSpPr>
          <a:spLocks noChangeAspect="1" noChangeArrowheads="1"/>
        </xdr:cNvSpPr>
      </xdr:nvSpPr>
      <xdr:spPr bwMode="auto">
        <a:xfrm>
          <a:off x="1313497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78</xdr:row>
      <xdr:rowOff>0</xdr:rowOff>
    </xdr:from>
    <xdr:ext cx="304800" cy="304800"/>
    <xdr:sp macro="" textlink="">
      <xdr:nvSpPr>
        <xdr:cNvPr id="29" name="AutoShape 2">
          <a:extLst>
            <a:ext uri="{FF2B5EF4-FFF2-40B4-BE49-F238E27FC236}">
              <a16:creationId xmlns:a16="http://schemas.microsoft.com/office/drawing/2014/main" id="{811C1829-5DFB-47AA-9E59-067FDECC305D}"/>
            </a:ext>
          </a:extLst>
        </xdr:cNvPr>
        <xdr:cNvSpPr>
          <a:spLocks noChangeAspect="1" noChangeArrowheads="1"/>
        </xdr:cNvSpPr>
      </xdr:nvSpPr>
      <xdr:spPr bwMode="auto">
        <a:xfrm>
          <a:off x="15668625"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13</xdr:col>
      <xdr:colOff>625929</xdr:colOff>
      <xdr:row>90</xdr:row>
      <xdr:rowOff>2939370</xdr:rowOff>
    </xdr:from>
    <xdr:ext cx="1691409" cy="340823"/>
    <xdr:sp macro="" textlink="">
      <xdr:nvSpPr>
        <xdr:cNvPr id="30" name="CuadroTexto 29">
          <a:extLst>
            <a:ext uri="{FF2B5EF4-FFF2-40B4-BE49-F238E27FC236}">
              <a16:creationId xmlns:a16="http://schemas.microsoft.com/office/drawing/2014/main" id="{3B52D2DD-70B4-43B5-BD88-E872E0CCE081}"/>
            </a:ext>
          </a:extLst>
        </xdr:cNvPr>
        <xdr:cNvSpPr txBox="1"/>
      </xdr:nvSpPr>
      <xdr:spPr>
        <a:xfrm>
          <a:off x="17866179" y="28668776"/>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NICHO</a:t>
          </a:r>
          <a:r>
            <a:rPr lang="es-PA" sz="1100" baseline="0"/>
            <a:t> DE MEDIDORES</a:t>
          </a:r>
          <a:endParaRPr lang="es-PA" sz="1100"/>
        </a:p>
      </xdr:txBody>
    </xdr:sp>
    <xdr:clientData/>
  </xdr:oneCellAnchor>
  <xdr:twoCellAnchor editAs="oneCell">
    <xdr:from>
      <xdr:col>11</xdr:col>
      <xdr:colOff>69963</xdr:colOff>
      <xdr:row>89</xdr:row>
      <xdr:rowOff>125641</xdr:rowOff>
    </xdr:from>
    <xdr:to>
      <xdr:col>16</xdr:col>
      <xdr:colOff>602117</xdr:colOff>
      <xdr:row>89</xdr:row>
      <xdr:rowOff>2635735</xdr:rowOff>
    </xdr:to>
    <xdr:pic>
      <xdr:nvPicPr>
        <xdr:cNvPr id="31" name="Imagen 30">
          <a:extLst>
            <a:ext uri="{FF2B5EF4-FFF2-40B4-BE49-F238E27FC236}">
              <a16:creationId xmlns:a16="http://schemas.microsoft.com/office/drawing/2014/main" id="{05D7022F-0038-4447-8C18-4800F89FEA2D}"/>
            </a:ext>
          </a:extLst>
        </xdr:cNvPr>
        <xdr:cNvPicPr>
          <a:picLocks noChangeAspect="1"/>
        </xdr:cNvPicPr>
      </xdr:nvPicPr>
      <xdr:blipFill rotWithShape="1">
        <a:blip xmlns:r="http://schemas.openxmlformats.org/officeDocument/2006/relationships" r:embed="rId12"/>
        <a:srcRect l="8904" t="10177" r="7084" b="15401"/>
        <a:stretch/>
      </xdr:blipFill>
      <xdr:spPr>
        <a:xfrm>
          <a:off x="15738588" y="20652016"/>
          <a:ext cx="4830310" cy="2510094"/>
        </a:xfrm>
        <a:prstGeom prst="rect">
          <a:avLst/>
        </a:prstGeom>
      </xdr:spPr>
    </xdr:pic>
    <xdr:clientData/>
  </xdr:twoCellAnchor>
  <xdr:oneCellAnchor>
    <xdr:from>
      <xdr:col>14</xdr:col>
      <xdr:colOff>567488</xdr:colOff>
      <xdr:row>90</xdr:row>
      <xdr:rowOff>2580174</xdr:rowOff>
    </xdr:from>
    <xdr:ext cx="1991446" cy="450359"/>
    <xdr:sp macro="" textlink="">
      <xdr:nvSpPr>
        <xdr:cNvPr id="32" name="CuadroTexto 31">
          <a:extLst>
            <a:ext uri="{FF2B5EF4-FFF2-40B4-BE49-F238E27FC236}">
              <a16:creationId xmlns:a16="http://schemas.microsoft.com/office/drawing/2014/main" id="{F8F6B637-B78A-4116-BEBF-CD7853EA1090}"/>
            </a:ext>
          </a:extLst>
        </xdr:cNvPr>
        <xdr:cNvSpPr txBox="1"/>
      </xdr:nvSpPr>
      <xdr:spPr>
        <a:xfrm>
          <a:off x="18593551" y="28309580"/>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ADICIONAL PARA  NIVEL 2 FASE 3 </a:t>
          </a:r>
        </a:p>
        <a:p>
          <a:endParaRPr lang="es-PA" sz="1100"/>
        </a:p>
      </xdr:txBody>
    </xdr:sp>
    <xdr:clientData/>
  </xdr:oneCellAnchor>
  <xdr:twoCellAnchor editAs="oneCell">
    <xdr:from>
      <xdr:col>14</xdr:col>
      <xdr:colOff>180066</xdr:colOff>
      <xdr:row>90</xdr:row>
      <xdr:rowOff>1505516</xdr:rowOff>
    </xdr:from>
    <xdr:to>
      <xdr:col>15</xdr:col>
      <xdr:colOff>836838</xdr:colOff>
      <xdr:row>90</xdr:row>
      <xdr:rowOff>3393821</xdr:rowOff>
    </xdr:to>
    <xdr:pic>
      <xdr:nvPicPr>
        <xdr:cNvPr id="33" name="Imagen 32">
          <a:extLst>
            <a:ext uri="{FF2B5EF4-FFF2-40B4-BE49-F238E27FC236}">
              <a16:creationId xmlns:a16="http://schemas.microsoft.com/office/drawing/2014/main" id="{1A6AC322-BB28-43A6-993E-14C6292EB719}"/>
            </a:ext>
          </a:extLst>
        </xdr:cNvPr>
        <xdr:cNvPicPr>
          <a:picLocks noChangeAspect="1"/>
        </xdr:cNvPicPr>
      </xdr:nvPicPr>
      <xdr:blipFill rotWithShape="1">
        <a:blip xmlns:r="http://schemas.openxmlformats.org/officeDocument/2006/relationships" r:embed="rId13"/>
        <a:srcRect l="19169" t="16080" r="26626" b="15275"/>
        <a:stretch/>
      </xdr:blipFill>
      <xdr:spPr>
        <a:xfrm>
          <a:off x="18206129" y="27234922"/>
          <a:ext cx="1442584" cy="1888305"/>
        </a:xfrm>
        <a:prstGeom prst="rect">
          <a:avLst/>
        </a:prstGeom>
      </xdr:spPr>
    </xdr:pic>
    <xdr:clientData/>
  </xdr:twoCellAnchor>
  <xdr:twoCellAnchor editAs="oneCell">
    <xdr:from>
      <xdr:col>12</xdr:col>
      <xdr:colOff>695664</xdr:colOff>
      <xdr:row>89</xdr:row>
      <xdr:rowOff>935492</xdr:rowOff>
    </xdr:from>
    <xdr:to>
      <xdr:col>17</xdr:col>
      <xdr:colOff>695373</xdr:colOff>
      <xdr:row>89</xdr:row>
      <xdr:rowOff>3228749</xdr:rowOff>
    </xdr:to>
    <xdr:pic>
      <xdr:nvPicPr>
        <xdr:cNvPr id="34" name="Imagen 33">
          <a:extLst>
            <a:ext uri="{FF2B5EF4-FFF2-40B4-BE49-F238E27FC236}">
              <a16:creationId xmlns:a16="http://schemas.microsoft.com/office/drawing/2014/main" id="{0B4EE3CA-6FDF-4553-BB17-037E1C89777F}"/>
            </a:ext>
          </a:extLst>
        </xdr:cNvPr>
        <xdr:cNvPicPr>
          <a:picLocks noChangeAspect="1"/>
        </xdr:cNvPicPr>
      </xdr:nvPicPr>
      <xdr:blipFill rotWithShape="1">
        <a:blip xmlns:r="http://schemas.openxmlformats.org/officeDocument/2006/relationships" r:embed="rId14"/>
        <a:srcRect l="4253" t="12328" r="11446" b="9871"/>
        <a:stretch/>
      </xdr:blipFill>
      <xdr:spPr>
        <a:xfrm>
          <a:off x="17150102" y="21461867"/>
          <a:ext cx="4500271" cy="2299607"/>
        </a:xfrm>
        <a:prstGeom prst="rect">
          <a:avLst/>
        </a:prstGeom>
      </xdr:spPr>
    </xdr:pic>
    <xdr:clientData/>
  </xdr:twoCellAnchor>
  <xdr:twoCellAnchor editAs="oneCell">
    <xdr:from>
      <xdr:col>14</xdr:col>
      <xdr:colOff>176091</xdr:colOff>
      <xdr:row>89</xdr:row>
      <xdr:rowOff>862472</xdr:rowOff>
    </xdr:from>
    <xdr:to>
      <xdr:col>17</xdr:col>
      <xdr:colOff>904527</xdr:colOff>
      <xdr:row>89</xdr:row>
      <xdr:rowOff>2998521</xdr:rowOff>
    </xdr:to>
    <xdr:pic>
      <xdr:nvPicPr>
        <xdr:cNvPr id="35" name="Imagen 34">
          <a:extLst>
            <a:ext uri="{FF2B5EF4-FFF2-40B4-BE49-F238E27FC236}">
              <a16:creationId xmlns:a16="http://schemas.microsoft.com/office/drawing/2014/main" id="{8DC39EC2-49D3-4D1E-B855-ED1F602AA07E}"/>
            </a:ext>
          </a:extLst>
        </xdr:cNvPr>
        <xdr:cNvPicPr>
          <a:picLocks noChangeAspect="1"/>
        </xdr:cNvPicPr>
      </xdr:nvPicPr>
      <xdr:blipFill>
        <a:blip xmlns:r="http://schemas.openxmlformats.org/officeDocument/2006/relationships" r:embed="rId12"/>
        <a:stretch>
          <a:fillRect/>
        </a:stretch>
      </xdr:blipFill>
      <xdr:spPr>
        <a:xfrm>
          <a:off x="18219616" y="19467972"/>
          <a:ext cx="3662136" cy="2136049"/>
        </a:xfrm>
        <a:prstGeom prst="rect">
          <a:avLst/>
        </a:prstGeom>
      </xdr:spPr>
    </xdr:pic>
    <xdr:clientData/>
  </xdr:twoCellAnchor>
  <xdr:twoCellAnchor editAs="oneCell">
    <xdr:from>
      <xdr:col>11</xdr:col>
      <xdr:colOff>88446</xdr:colOff>
      <xdr:row>89</xdr:row>
      <xdr:rowOff>1661545</xdr:rowOff>
    </xdr:from>
    <xdr:to>
      <xdr:col>16</xdr:col>
      <xdr:colOff>316900</xdr:colOff>
      <xdr:row>89</xdr:row>
      <xdr:rowOff>4010250</xdr:rowOff>
    </xdr:to>
    <xdr:pic>
      <xdr:nvPicPr>
        <xdr:cNvPr id="36" name="Imagen 35">
          <a:extLst>
            <a:ext uri="{FF2B5EF4-FFF2-40B4-BE49-F238E27FC236}">
              <a16:creationId xmlns:a16="http://schemas.microsoft.com/office/drawing/2014/main" id="{84E0001E-592E-4723-8DDC-EA3C7EA45E30}"/>
            </a:ext>
          </a:extLst>
        </xdr:cNvPr>
        <xdr:cNvPicPr>
          <a:picLocks noChangeAspect="1"/>
        </xdr:cNvPicPr>
      </xdr:nvPicPr>
      <xdr:blipFill rotWithShape="1">
        <a:blip xmlns:r="http://schemas.openxmlformats.org/officeDocument/2006/relationships" r:embed="rId15"/>
        <a:srcRect l="2972" t="8325" r="5347" b="9619"/>
        <a:stretch/>
      </xdr:blipFill>
      <xdr:spPr>
        <a:xfrm>
          <a:off x="15757071" y="22187920"/>
          <a:ext cx="4520260" cy="2342355"/>
        </a:xfrm>
        <a:prstGeom prst="rect">
          <a:avLst/>
        </a:prstGeom>
      </xdr:spPr>
    </xdr:pic>
    <xdr:clientData/>
  </xdr:twoCellAnchor>
  <xdr:oneCellAnchor>
    <xdr:from>
      <xdr:col>9</xdr:col>
      <xdr:colOff>0</xdr:colOff>
      <xdr:row>74</xdr:row>
      <xdr:rowOff>0</xdr:rowOff>
    </xdr:from>
    <xdr:ext cx="304800" cy="304800"/>
    <xdr:sp macro="" textlink="">
      <xdr:nvSpPr>
        <xdr:cNvPr id="37" name="AutoShape 1">
          <a:extLst>
            <a:ext uri="{FF2B5EF4-FFF2-40B4-BE49-F238E27FC236}">
              <a16:creationId xmlns:a16="http://schemas.microsoft.com/office/drawing/2014/main" id="{9E5E0418-CC98-4691-81CC-C5AF94A0A112}"/>
            </a:ext>
          </a:extLst>
        </xdr:cNvPr>
        <xdr:cNvSpPr>
          <a:spLocks noChangeAspect="1" noChangeArrowheads="1"/>
        </xdr:cNvSpPr>
      </xdr:nvSpPr>
      <xdr:spPr bwMode="auto">
        <a:xfrm>
          <a:off x="13134975" y="141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74</xdr:row>
      <xdr:rowOff>0</xdr:rowOff>
    </xdr:from>
    <xdr:ext cx="304800" cy="304800"/>
    <xdr:sp macro="" textlink="">
      <xdr:nvSpPr>
        <xdr:cNvPr id="38" name="AutoShape 2">
          <a:extLst>
            <a:ext uri="{FF2B5EF4-FFF2-40B4-BE49-F238E27FC236}">
              <a16:creationId xmlns:a16="http://schemas.microsoft.com/office/drawing/2014/main" id="{7571B524-F85E-43D7-AA95-3B665396F9F6}"/>
            </a:ext>
          </a:extLst>
        </xdr:cNvPr>
        <xdr:cNvSpPr>
          <a:spLocks noChangeAspect="1" noChangeArrowheads="1"/>
        </xdr:cNvSpPr>
      </xdr:nvSpPr>
      <xdr:spPr bwMode="auto">
        <a:xfrm>
          <a:off x="15668625" y="141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73</xdr:row>
      <xdr:rowOff>0</xdr:rowOff>
    </xdr:from>
    <xdr:ext cx="304800" cy="304800"/>
    <xdr:sp macro="" textlink="">
      <xdr:nvSpPr>
        <xdr:cNvPr id="39" name="AutoShape 1">
          <a:extLst>
            <a:ext uri="{FF2B5EF4-FFF2-40B4-BE49-F238E27FC236}">
              <a16:creationId xmlns:a16="http://schemas.microsoft.com/office/drawing/2014/main" id="{04061463-95C1-4C52-9E27-6B68F5F9FF5F}"/>
            </a:ext>
          </a:extLst>
        </xdr:cNvPr>
        <xdr:cNvSpPr>
          <a:spLocks noChangeAspect="1" noChangeArrowheads="1"/>
        </xdr:cNvSpPr>
      </xdr:nvSpPr>
      <xdr:spPr bwMode="auto">
        <a:xfrm>
          <a:off x="13134975" y="141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73</xdr:row>
      <xdr:rowOff>0</xdr:rowOff>
    </xdr:from>
    <xdr:ext cx="304800" cy="304800"/>
    <xdr:sp macro="" textlink="">
      <xdr:nvSpPr>
        <xdr:cNvPr id="40" name="AutoShape 2">
          <a:extLst>
            <a:ext uri="{FF2B5EF4-FFF2-40B4-BE49-F238E27FC236}">
              <a16:creationId xmlns:a16="http://schemas.microsoft.com/office/drawing/2014/main" id="{3892B7AB-6852-4DEC-B749-31EF21C7554E}"/>
            </a:ext>
          </a:extLst>
        </xdr:cNvPr>
        <xdr:cNvSpPr>
          <a:spLocks noChangeAspect="1" noChangeArrowheads="1"/>
        </xdr:cNvSpPr>
      </xdr:nvSpPr>
      <xdr:spPr bwMode="auto">
        <a:xfrm>
          <a:off x="15668625" y="141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83343</xdr:colOff>
      <xdr:row>89</xdr:row>
      <xdr:rowOff>47622</xdr:rowOff>
    </xdr:from>
    <xdr:to>
      <xdr:col>7</xdr:col>
      <xdr:colOff>2333624</xdr:colOff>
      <xdr:row>90</xdr:row>
      <xdr:rowOff>3734547</xdr:rowOff>
    </xdr:to>
    <xdr:pic>
      <xdr:nvPicPr>
        <xdr:cNvPr id="41" name="Imagen 40">
          <a:extLst>
            <a:ext uri="{FF2B5EF4-FFF2-40B4-BE49-F238E27FC236}">
              <a16:creationId xmlns:a16="http://schemas.microsoft.com/office/drawing/2014/main" id="{8836CC3B-14A5-EDD5-B62C-9E985A218435}"/>
            </a:ext>
          </a:extLst>
        </xdr:cNvPr>
        <xdr:cNvPicPr>
          <a:picLocks noChangeAspect="1"/>
        </xdr:cNvPicPr>
      </xdr:nvPicPr>
      <xdr:blipFill>
        <a:blip xmlns:r="http://schemas.openxmlformats.org/officeDocument/2006/relationships" r:embed="rId16"/>
        <a:stretch>
          <a:fillRect/>
        </a:stretch>
      </xdr:blipFill>
      <xdr:spPr>
        <a:xfrm>
          <a:off x="83343" y="20573997"/>
          <a:ext cx="11382375" cy="88899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381000</xdr:colOff>
      <xdr:row>80</xdr:row>
      <xdr:rowOff>1170214</xdr:rowOff>
    </xdr:from>
    <xdr:to>
      <xdr:col>1</xdr:col>
      <xdr:colOff>1047750</xdr:colOff>
      <xdr:row>80</xdr:row>
      <xdr:rowOff>2993571</xdr:rowOff>
    </xdr:to>
    <xdr:pic>
      <xdr:nvPicPr>
        <xdr:cNvPr id="2" name="Imagen 1">
          <a:extLst>
            <a:ext uri="{FF2B5EF4-FFF2-40B4-BE49-F238E27FC236}">
              <a16:creationId xmlns:a16="http://schemas.microsoft.com/office/drawing/2014/main" id="{5A39C041-1422-4013-94B5-7530B0A9ECA6}"/>
            </a:ext>
          </a:extLst>
        </xdr:cNvPr>
        <xdr:cNvPicPr>
          <a:picLocks noChangeAspect="1"/>
        </xdr:cNvPicPr>
      </xdr:nvPicPr>
      <xdr:blipFill rotWithShape="1">
        <a:blip xmlns:r="http://schemas.openxmlformats.org/officeDocument/2006/relationships" r:embed="rId1"/>
        <a:srcRect l="9961" t="6416" r="14452" b="15433"/>
        <a:stretch/>
      </xdr:blipFill>
      <xdr:spPr>
        <a:xfrm>
          <a:off x="381000" y="23309489"/>
          <a:ext cx="1800225" cy="1820182"/>
        </a:xfrm>
        <a:prstGeom prst="rect">
          <a:avLst/>
        </a:prstGeom>
      </xdr:spPr>
    </xdr:pic>
    <xdr:clientData/>
  </xdr:twoCellAnchor>
  <xdr:twoCellAnchor editAs="oneCell">
    <xdr:from>
      <xdr:col>6</xdr:col>
      <xdr:colOff>775930</xdr:colOff>
      <xdr:row>80</xdr:row>
      <xdr:rowOff>692962</xdr:rowOff>
    </xdr:from>
    <xdr:to>
      <xdr:col>7</xdr:col>
      <xdr:colOff>2449285</xdr:colOff>
      <xdr:row>80</xdr:row>
      <xdr:rowOff>3418890</xdr:rowOff>
    </xdr:to>
    <xdr:pic>
      <xdr:nvPicPr>
        <xdr:cNvPr id="3" name="Imagen 2">
          <a:extLst>
            <a:ext uri="{FF2B5EF4-FFF2-40B4-BE49-F238E27FC236}">
              <a16:creationId xmlns:a16="http://schemas.microsoft.com/office/drawing/2014/main" id="{CEE13E5C-6586-46F2-A256-4C76A16A68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16580" y="22832237"/>
          <a:ext cx="3054480" cy="2725928"/>
        </a:xfrm>
        <a:prstGeom prst="rect">
          <a:avLst/>
        </a:prstGeom>
      </xdr:spPr>
    </xdr:pic>
    <xdr:clientData/>
  </xdr:twoCellAnchor>
  <xdr:twoCellAnchor editAs="oneCell">
    <xdr:from>
      <xdr:col>13</xdr:col>
      <xdr:colOff>544286</xdr:colOff>
      <xdr:row>79</xdr:row>
      <xdr:rowOff>4367894</xdr:rowOff>
    </xdr:from>
    <xdr:to>
      <xdr:col>15</xdr:col>
      <xdr:colOff>885265</xdr:colOff>
      <xdr:row>80</xdr:row>
      <xdr:rowOff>1113438</xdr:rowOff>
    </xdr:to>
    <xdr:pic>
      <xdr:nvPicPr>
        <xdr:cNvPr id="4" name="Imagen 3">
          <a:extLst>
            <a:ext uri="{FF2B5EF4-FFF2-40B4-BE49-F238E27FC236}">
              <a16:creationId xmlns:a16="http://schemas.microsoft.com/office/drawing/2014/main" id="{13572424-6611-43BC-94AD-D43DF015329E}"/>
            </a:ext>
          </a:extLst>
        </xdr:cNvPr>
        <xdr:cNvPicPr>
          <a:picLocks noChangeAspect="1"/>
        </xdr:cNvPicPr>
      </xdr:nvPicPr>
      <xdr:blipFill rotWithShape="1">
        <a:blip xmlns:r="http://schemas.openxmlformats.org/officeDocument/2006/relationships" r:embed="rId3"/>
        <a:srcRect l="12872" t="10588" r="13053" b="4118"/>
        <a:stretch/>
      </xdr:blipFill>
      <xdr:spPr>
        <a:xfrm>
          <a:off x="17790886" y="21306519"/>
          <a:ext cx="1928479" cy="1946194"/>
        </a:xfrm>
        <a:prstGeom prst="rect">
          <a:avLst/>
        </a:prstGeom>
      </xdr:spPr>
    </xdr:pic>
    <xdr:clientData/>
  </xdr:twoCellAnchor>
  <xdr:twoCellAnchor editAs="oneCell">
    <xdr:from>
      <xdr:col>18</xdr:col>
      <xdr:colOff>1006928</xdr:colOff>
      <xdr:row>79</xdr:row>
      <xdr:rowOff>4177392</xdr:rowOff>
    </xdr:from>
    <xdr:to>
      <xdr:col>25</xdr:col>
      <xdr:colOff>321366</xdr:colOff>
      <xdr:row>80</xdr:row>
      <xdr:rowOff>1578428</xdr:rowOff>
    </xdr:to>
    <xdr:pic>
      <xdr:nvPicPr>
        <xdr:cNvPr id="5" name="Imagen 4">
          <a:extLst>
            <a:ext uri="{FF2B5EF4-FFF2-40B4-BE49-F238E27FC236}">
              <a16:creationId xmlns:a16="http://schemas.microsoft.com/office/drawing/2014/main" id="{842E526B-1785-48FE-BEB7-0621E294C271}"/>
            </a:ext>
          </a:extLst>
        </xdr:cNvPr>
        <xdr:cNvPicPr>
          <a:picLocks noChangeAspect="1"/>
        </xdr:cNvPicPr>
      </xdr:nvPicPr>
      <xdr:blipFill rotWithShape="1">
        <a:blip xmlns:r="http://schemas.openxmlformats.org/officeDocument/2006/relationships" r:embed="rId4"/>
        <a:srcRect l="3324" t="7451" r="7669" b="5864"/>
        <a:stretch/>
      </xdr:blipFill>
      <xdr:spPr>
        <a:xfrm>
          <a:off x="23019203" y="21116017"/>
          <a:ext cx="5191363" cy="2598511"/>
        </a:xfrm>
        <a:prstGeom prst="rect">
          <a:avLst/>
        </a:prstGeom>
      </xdr:spPr>
    </xdr:pic>
    <xdr:clientData/>
  </xdr:twoCellAnchor>
  <xdr:twoCellAnchor editAs="oneCell">
    <xdr:from>
      <xdr:col>0</xdr:col>
      <xdr:colOff>100354</xdr:colOff>
      <xdr:row>0</xdr:row>
      <xdr:rowOff>256946</xdr:rowOff>
    </xdr:from>
    <xdr:to>
      <xdr:col>1</xdr:col>
      <xdr:colOff>886165</xdr:colOff>
      <xdr:row>0</xdr:row>
      <xdr:rowOff>1361168</xdr:rowOff>
    </xdr:to>
    <xdr:pic>
      <xdr:nvPicPr>
        <xdr:cNvPr id="6" name="Imagen 1" descr="logo-01.jpg">
          <a:extLst>
            <a:ext uri="{FF2B5EF4-FFF2-40B4-BE49-F238E27FC236}">
              <a16:creationId xmlns:a16="http://schemas.microsoft.com/office/drawing/2014/main" id="{7503A292-CAA9-4877-AA4C-64E248A3D79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103529" y="260121"/>
          <a:ext cx="1912936" cy="11042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573655</xdr:colOff>
      <xdr:row>99</xdr:row>
      <xdr:rowOff>1197430</xdr:rowOff>
    </xdr:from>
    <xdr:to>
      <xdr:col>10</xdr:col>
      <xdr:colOff>322449</xdr:colOff>
      <xdr:row>103</xdr:row>
      <xdr:rowOff>382589</xdr:rowOff>
    </xdr:to>
    <xdr:pic>
      <xdr:nvPicPr>
        <xdr:cNvPr id="7" name="Imagen 6" descr="Imagen de WhatsApp 2023-03-09 a las 17.44.48">
          <a:extLst>
            <a:ext uri="{FF2B5EF4-FFF2-40B4-BE49-F238E27FC236}">
              <a16:creationId xmlns:a16="http://schemas.microsoft.com/office/drawing/2014/main" id="{621BA922-DB6B-4CC6-ADBD-6CF813D8239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13708630" y="32191780"/>
          <a:ext cx="967994" cy="6329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1277937</xdr:colOff>
      <xdr:row>105</xdr:row>
      <xdr:rowOff>270669</xdr:rowOff>
    </xdr:from>
    <xdr:to>
      <xdr:col>11</xdr:col>
      <xdr:colOff>539750</xdr:colOff>
      <xdr:row>106</xdr:row>
      <xdr:rowOff>28575</xdr:rowOff>
    </xdr:to>
    <xdr:pic>
      <xdr:nvPicPr>
        <xdr:cNvPr id="8" name="Imagen 10">
          <a:extLst>
            <a:ext uri="{FF2B5EF4-FFF2-40B4-BE49-F238E27FC236}">
              <a16:creationId xmlns:a16="http://schemas.microsoft.com/office/drawing/2014/main" id="{BCCB040D-ED70-4A21-A011-C0A181DF8AC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15632112" y="33423225"/>
          <a:ext cx="579438" cy="2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29</xdr:col>
      <xdr:colOff>357188</xdr:colOff>
      <xdr:row>79</xdr:row>
      <xdr:rowOff>424675</xdr:rowOff>
    </xdr:from>
    <xdr:to>
      <xdr:col>34</xdr:col>
      <xdr:colOff>287574</xdr:colOff>
      <xdr:row>79</xdr:row>
      <xdr:rowOff>2893219</xdr:rowOff>
    </xdr:to>
    <xdr:pic>
      <xdr:nvPicPr>
        <xdr:cNvPr id="9" name="Imagen 8">
          <a:extLst>
            <a:ext uri="{FF2B5EF4-FFF2-40B4-BE49-F238E27FC236}">
              <a16:creationId xmlns:a16="http://schemas.microsoft.com/office/drawing/2014/main" id="{B87F1B7C-0F42-4B26-98EA-1245EACED1F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31405513" y="17363300"/>
          <a:ext cx="3886436" cy="2465369"/>
        </a:xfrm>
        <a:prstGeom prst="rect">
          <a:avLst/>
        </a:prstGeom>
      </xdr:spPr>
    </xdr:pic>
    <xdr:clientData/>
  </xdr:twoCellAnchor>
  <xdr:oneCellAnchor>
    <xdr:from>
      <xdr:col>0</xdr:col>
      <xdr:colOff>464641</xdr:colOff>
      <xdr:row>79</xdr:row>
      <xdr:rowOff>2640160</xdr:rowOff>
    </xdr:from>
    <xdr:ext cx="1991446" cy="450359"/>
    <xdr:sp macro="" textlink="">
      <xdr:nvSpPr>
        <xdr:cNvPr id="10" name="CuadroTexto 9">
          <a:extLst>
            <a:ext uri="{FF2B5EF4-FFF2-40B4-BE49-F238E27FC236}">
              <a16:creationId xmlns:a16="http://schemas.microsoft.com/office/drawing/2014/main" id="{D0F08CF9-5782-4BCD-BD8D-3B8B9015AC17}"/>
            </a:ext>
          </a:extLst>
        </xdr:cNvPr>
        <xdr:cNvSpPr txBox="1"/>
      </xdr:nvSpPr>
      <xdr:spPr>
        <a:xfrm>
          <a:off x="467816" y="19572435"/>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PLANTA BAJA FASE 1 </a:t>
          </a:r>
        </a:p>
        <a:p>
          <a:endParaRPr lang="es-PA" sz="1100"/>
        </a:p>
      </xdr:txBody>
    </xdr:sp>
    <xdr:clientData/>
  </xdr:oneCellAnchor>
  <xdr:twoCellAnchor editAs="oneCell">
    <xdr:from>
      <xdr:col>5</xdr:col>
      <xdr:colOff>250030</xdr:colOff>
      <xdr:row>79</xdr:row>
      <xdr:rowOff>3696674</xdr:rowOff>
    </xdr:from>
    <xdr:to>
      <xdr:col>7</xdr:col>
      <xdr:colOff>1088572</xdr:colOff>
      <xdr:row>80</xdr:row>
      <xdr:rowOff>431571</xdr:rowOff>
    </xdr:to>
    <xdr:pic>
      <xdr:nvPicPr>
        <xdr:cNvPr id="11" name="Imagen 10">
          <a:extLst>
            <a:ext uri="{FF2B5EF4-FFF2-40B4-BE49-F238E27FC236}">
              <a16:creationId xmlns:a16="http://schemas.microsoft.com/office/drawing/2014/main" id="{BF4C8C5B-F271-43EF-93E5-04B9B4282BCD}"/>
            </a:ext>
          </a:extLst>
        </xdr:cNvPr>
        <xdr:cNvPicPr>
          <a:picLocks noChangeAspect="1"/>
        </xdr:cNvPicPr>
      </xdr:nvPicPr>
      <xdr:blipFill rotWithShape="1">
        <a:blip xmlns:r="http://schemas.openxmlformats.org/officeDocument/2006/relationships" r:embed="rId9"/>
        <a:srcRect l="2841" t="3926" r="3020"/>
        <a:stretch>
          <a:fillRect/>
        </a:stretch>
      </xdr:blipFill>
      <xdr:spPr>
        <a:xfrm>
          <a:off x="6946105" y="20632124"/>
          <a:ext cx="3267417" cy="1932372"/>
        </a:xfrm>
        <a:prstGeom prst="rect">
          <a:avLst/>
        </a:prstGeom>
      </xdr:spPr>
    </xdr:pic>
    <xdr:clientData/>
  </xdr:twoCellAnchor>
  <xdr:oneCellAnchor>
    <xdr:from>
      <xdr:col>7</xdr:col>
      <xdr:colOff>231055</xdr:colOff>
      <xdr:row>80</xdr:row>
      <xdr:rowOff>309372</xdr:rowOff>
    </xdr:from>
    <xdr:ext cx="1415184" cy="290817"/>
    <xdr:sp macro="" textlink="">
      <xdr:nvSpPr>
        <xdr:cNvPr id="12" name="CuadroTexto 11">
          <a:extLst>
            <a:ext uri="{FF2B5EF4-FFF2-40B4-BE49-F238E27FC236}">
              <a16:creationId xmlns:a16="http://schemas.microsoft.com/office/drawing/2014/main" id="{768E227D-7C5F-40D3-BD00-CD8D8127E7E7}"/>
            </a:ext>
          </a:extLst>
        </xdr:cNvPr>
        <xdr:cNvSpPr txBox="1"/>
      </xdr:nvSpPr>
      <xdr:spPr>
        <a:xfrm>
          <a:off x="9356005" y="22448647"/>
          <a:ext cx="1415184" cy="2908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PRETIL</a:t>
          </a:r>
          <a:endParaRPr lang="es-MX">
            <a:effectLst/>
          </a:endParaRPr>
        </a:p>
        <a:p>
          <a:endParaRPr lang="es-PA" sz="1100"/>
        </a:p>
      </xdr:txBody>
    </xdr:sp>
    <xdr:clientData/>
  </xdr:oneCellAnchor>
  <xdr:oneCellAnchor>
    <xdr:from>
      <xdr:col>1</xdr:col>
      <xdr:colOff>140225</xdr:colOff>
      <xdr:row>80</xdr:row>
      <xdr:rowOff>3021843</xdr:rowOff>
    </xdr:from>
    <xdr:ext cx="1691409" cy="340823"/>
    <xdr:sp macro="" textlink="">
      <xdr:nvSpPr>
        <xdr:cNvPr id="13" name="CuadroTexto 12">
          <a:extLst>
            <a:ext uri="{FF2B5EF4-FFF2-40B4-BE49-F238E27FC236}">
              <a16:creationId xmlns:a16="http://schemas.microsoft.com/office/drawing/2014/main" id="{35FD47F3-7816-480C-AC7F-E249D7485F26}"/>
            </a:ext>
          </a:extLst>
        </xdr:cNvPr>
        <xdr:cNvSpPr txBox="1"/>
      </xdr:nvSpPr>
      <xdr:spPr>
        <a:xfrm>
          <a:off x="1276875" y="25154768"/>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TINACOS</a:t>
          </a:r>
          <a:endParaRPr lang="es-MX">
            <a:effectLst/>
          </a:endParaRPr>
        </a:p>
        <a:p>
          <a:endParaRPr lang="es-PA" sz="1100"/>
        </a:p>
      </xdr:txBody>
    </xdr:sp>
    <xdr:clientData/>
  </xdr:oneCellAnchor>
  <xdr:twoCellAnchor editAs="oneCell">
    <xdr:from>
      <xdr:col>2</xdr:col>
      <xdr:colOff>1301180</xdr:colOff>
      <xdr:row>80</xdr:row>
      <xdr:rowOff>1289673</xdr:rowOff>
    </xdr:from>
    <xdr:to>
      <xdr:col>3</xdr:col>
      <xdr:colOff>649512</xdr:colOff>
      <xdr:row>80</xdr:row>
      <xdr:rowOff>2771381</xdr:rowOff>
    </xdr:to>
    <xdr:pic>
      <xdr:nvPicPr>
        <xdr:cNvPr id="14" name="Imagen 13">
          <a:extLst>
            <a:ext uri="{FF2B5EF4-FFF2-40B4-BE49-F238E27FC236}">
              <a16:creationId xmlns:a16="http://schemas.microsoft.com/office/drawing/2014/main" id="{C487BF05-FB27-448C-8C82-216D9905BC9C}"/>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745" r="7362"/>
        <a:stretch>
          <a:fillRect/>
        </a:stretch>
      </xdr:blipFill>
      <xdr:spPr>
        <a:xfrm>
          <a:off x="3571305" y="23422598"/>
          <a:ext cx="1545432" cy="1488058"/>
        </a:xfrm>
        <a:prstGeom prst="rect">
          <a:avLst/>
        </a:prstGeom>
      </xdr:spPr>
    </xdr:pic>
    <xdr:clientData/>
  </xdr:twoCellAnchor>
  <xdr:oneCellAnchor>
    <xdr:from>
      <xdr:col>2</xdr:col>
      <xdr:colOff>1236621</xdr:colOff>
      <xdr:row>80</xdr:row>
      <xdr:rowOff>2876813</xdr:rowOff>
    </xdr:from>
    <xdr:ext cx="1691409" cy="340823"/>
    <xdr:sp macro="" textlink="">
      <xdr:nvSpPr>
        <xdr:cNvPr id="15" name="CuadroTexto 14">
          <a:extLst>
            <a:ext uri="{FF2B5EF4-FFF2-40B4-BE49-F238E27FC236}">
              <a16:creationId xmlns:a16="http://schemas.microsoft.com/office/drawing/2014/main" id="{38EE3FD0-12BD-42CF-9B1A-D466E25B45D4}"/>
            </a:ext>
          </a:extLst>
        </xdr:cNvPr>
        <xdr:cNvSpPr txBox="1"/>
      </xdr:nvSpPr>
      <xdr:spPr>
        <a:xfrm>
          <a:off x="3503571" y="25012913"/>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ESCALERA</a:t>
          </a:r>
          <a:endParaRPr lang="es-PA" sz="1100"/>
        </a:p>
      </xdr:txBody>
    </xdr:sp>
    <xdr:clientData/>
  </xdr:oneCellAnchor>
  <xdr:oneCellAnchor>
    <xdr:from>
      <xdr:col>6</xdr:col>
      <xdr:colOff>596037</xdr:colOff>
      <xdr:row>80</xdr:row>
      <xdr:rowOff>3256008</xdr:rowOff>
    </xdr:from>
    <xdr:ext cx="1549354" cy="439693"/>
    <xdr:sp macro="" textlink="">
      <xdr:nvSpPr>
        <xdr:cNvPr id="16" name="CuadroTexto 5">
          <a:extLst>
            <a:ext uri="{FF2B5EF4-FFF2-40B4-BE49-F238E27FC236}">
              <a16:creationId xmlns:a16="http://schemas.microsoft.com/office/drawing/2014/main" id="{EA52F76A-CE79-49DC-8C43-30961D49C125}"/>
            </a:ext>
          </a:extLst>
        </xdr:cNvPr>
        <xdr:cNvSpPr txBox="1"/>
      </xdr:nvSpPr>
      <xdr:spPr>
        <a:xfrm>
          <a:off x="8343037" y="25392108"/>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COMPLETO BIENESTAR MILENIO</a:t>
          </a:r>
          <a:endParaRPr lang="es-PA" sz="1100"/>
        </a:p>
        <a:p>
          <a:endParaRPr lang="es-PA" sz="1100"/>
        </a:p>
      </xdr:txBody>
    </xdr:sp>
    <xdr:clientData/>
  </xdr:oneCellAnchor>
  <xdr:twoCellAnchor editAs="oneCell">
    <xdr:from>
      <xdr:col>6</xdr:col>
      <xdr:colOff>374651</xdr:colOff>
      <xdr:row>0</xdr:row>
      <xdr:rowOff>454818</xdr:rowOff>
    </xdr:from>
    <xdr:to>
      <xdr:col>7</xdr:col>
      <xdr:colOff>1839913</xdr:colOff>
      <xdr:row>0</xdr:row>
      <xdr:rowOff>1454930</xdr:rowOff>
    </xdr:to>
    <xdr:pic>
      <xdr:nvPicPr>
        <xdr:cNvPr id="17" name="Imagen 16">
          <a:extLst>
            <a:ext uri="{FF2B5EF4-FFF2-40B4-BE49-F238E27FC236}">
              <a16:creationId xmlns:a16="http://schemas.microsoft.com/office/drawing/2014/main" id="{53CBC227-31EB-45F1-931E-5B35EC8DBFDA}"/>
            </a:ext>
          </a:extLst>
        </xdr:cNvPr>
        <xdr:cNvPicPr>
          <a:picLocks noChangeAspect="1"/>
        </xdr:cNvPicPr>
      </xdr:nvPicPr>
      <xdr:blipFill rotWithShape="1">
        <a:blip xmlns:r="http://schemas.openxmlformats.org/officeDocument/2006/relationships" r:embed="rId11"/>
        <a:srcRect t="32574" b="14725"/>
        <a:stretch>
          <a:fillRect/>
        </a:stretch>
      </xdr:blipFill>
      <xdr:spPr>
        <a:xfrm>
          <a:off x="8115301" y="454818"/>
          <a:ext cx="2846387" cy="1003287"/>
        </a:xfrm>
        <a:prstGeom prst="rect">
          <a:avLst/>
        </a:prstGeom>
      </xdr:spPr>
    </xdr:pic>
    <xdr:clientData/>
  </xdr:twoCellAnchor>
  <xdr:twoCellAnchor editAs="oneCell">
    <xdr:from>
      <xdr:col>9</xdr:col>
      <xdr:colOff>0</xdr:colOff>
      <xdr:row>75</xdr:row>
      <xdr:rowOff>0</xdr:rowOff>
    </xdr:from>
    <xdr:to>
      <xdr:col>9</xdr:col>
      <xdr:colOff>304800</xdr:colOff>
      <xdr:row>79</xdr:row>
      <xdr:rowOff>563223</xdr:rowOff>
    </xdr:to>
    <xdr:sp macro="" textlink="">
      <xdr:nvSpPr>
        <xdr:cNvPr id="18" name="AutoShape 1">
          <a:extLst>
            <a:ext uri="{FF2B5EF4-FFF2-40B4-BE49-F238E27FC236}">
              <a16:creationId xmlns:a16="http://schemas.microsoft.com/office/drawing/2014/main" id="{198C0F97-4D6A-4E6D-B1AC-9F14973C82BB}"/>
            </a:ext>
          </a:extLst>
        </xdr:cNvPr>
        <xdr:cNvSpPr>
          <a:spLocks noChangeAspect="1" noChangeArrowheads="1"/>
        </xdr:cNvSpPr>
      </xdr:nvSpPr>
      <xdr:spPr bwMode="auto">
        <a:xfrm>
          <a:off x="13134975" y="16497300"/>
          <a:ext cx="304800" cy="9981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75</xdr:row>
      <xdr:rowOff>0</xdr:rowOff>
    </xdr:from>
    <xdr:to>
      <xdr:col>11</xdr:col>
      <xdr:colOff>304800</xdr:colOff>
      <xdr:row>79</xdr:row>
      <xdr:rowOff>563223</xdr:rowOff>
    </xdr:to>
    <xdr:sp macro="" textlink="">
      <xdr:nvSpPr>
        <xdr:cNvPr id="19" name="AutoShape 2">
          <a:extLst>
            <a:ext uri="{FF2B5EF4-FFF2-40B4-BE49-F238E27FC236}">
              <a16:creationId xmlns:a16="http://schemas.microsoft.com/office/drawing/2014/main" id="{C3BF087D-DD52-44DA-B245-BB547EC0ED6B}"/>
            </a:ext>
          </a:extLst>
        </xdr:cNvPr>
        <xdr:cNvSpPr>
          <a:spLocks noChangeAspect="1" noChangeArrowheads="1"/>
        </xdr:cNvSpPr>
      </xdr:nvSpPr>
      <xdr:spPr bwMode="auto">
        <a:xfrm>
          <a:off x="15668625" y="16497300"/>
          <a:ext cx="304800" cy="9981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75</xdr:row>
      <xdr:rowOff>0</xdr:rowOff>
    </xdr:from>
    <xdr:ext cx="304800" cy="304800"/>
    <xdr:sp macro="" textlink="">
      <xdr:nvSpPr>
        <xdr:cNvPr id="20" name="AutoShape 1">
          <a:extLst>
            <a:ext uri="{FF2B5EF4-FFF2-40B4-BE49-F238E27FC236}">
              <a16:creationId xmlns:a16="http://schemas.microsoft.com/office/drawing/2014/main" id="{EB13D614-238A-41F1-BC8D-B9BCED9134B5}"/>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75</xdr:row>
      <xdr:rowOff>0</xdr:rowOff>
    </xdr:from>
    <xdr:ext cx="304800" cy="304800"/>
    <xdr:sp macro="" textlink="">
      <xdr:nvSpPr>
        <xdr:cNvPr id="21" name="AutoShape 2">
          <a:extLst>
            <a:ext uri="{FF2B5EF4-FFF2-40B4-BE49-F238E27FC236}">
              <a16:creationId xmlns:a16="http://schemas.microsoft.com/office/drawing/2014/main" id="{757CEA14-A296-4990-BD49-DCEF61E34B42}"/>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77</xdr:row>
      <xdr:rowOff>0</xdr:rowOff>
    </xdr:from>
    <xdr:ext cx="304800" cy="304800"/>
    <xdr:sp macro="" textlink="">
      <xdr:nvSpPr>
        <xdr:cNvPr id="22" name="AutoShape 1">
          <a:extLst>
            <a:ext uri="{FF2B5EF4-FFF2-40B4-BE49-F238E27FC236}">
              <a16:creationId xmlns:a16="http://schemas.microsoft.com/office/drawing/2014/main" id="{A9394975-BCC1-4DA3-8ACE-3E7BF1D909BD}"/>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77</xdr:row>
      <xdr:rowOff>0</xdr:rowOff>
    </xdr:from>
    <xdr:ext cx="304800" cy="304800"/>
    <xdr:sp macro="" textlink="">
      <xdr:nvSpPr>
        <xdr:cNvPr id="23" name="AutoShape 2">
          <a:extLst>
            <a:ext uri="{FF2B5EF4-FFF2-40B4-BE49-F238E27FC236}">
              <a16:creationId xmlns:a16="http://schemas.microsoft.com/office/drawing/2014/main" id="{36595051-22BB-43F0-9315-F875FCEFE23B}"/>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77</xdr:row>
      <xdr:rowOff>0</xdr:rowOff>
    </xdr:from>
    <xdr:ext cx="304800" cy="304800"/>
    <xdr:sp macro="" textlink="">
      <xdr:nvSpPr>
        <xdr:cNvPr id="24" name="AutoShape 1">
          <a:extLst>
            <a:ext uri="{FF2B5EF4-FFF2-40B4-BE49-F238E27FC236}">
              <a16:creationId xmlns:a16="http://schemas.microsoft.com/office/drawing/2014/main" id="{6D2ED1CF-4B82-4A50-A56A-54C4230FFB9F}"/>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77</xdr:row>
      <xdr:rowOff>0</xdr:rowOff>
    </xdr:from>
    <xdr:ext cx="304800" cy="304800"/>
    <xdr:sp macro="" textlink="">
      <xdr:nvSpPr>
        <xdr:cNvPr id="25" name="AutoShape 2">
          <a:extLst>
            <a:ext uri="{FF2B5EF4-FFF2-40B4-BE49-F238E27FC236}">
              <a16:creationId xmlns:a16="http://schemas.microsoft.com/office/drawing/2014/main" id="{7B9DAE45-8530-41CB-9567-1915C82D151E}"/>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77</xdr:row>
      <xdr:rowOff>0</xdr:rowOff>
    </xdr:from>
    <xdr:ext cx="304800" cy="304800"/>
    <xdr:sp macro="" textlink="">
      <xdr:nvSpPr>
        <xdr:cNvPr id="26" name="AutoShape 1">
          <a:extLst>
            <a:ext uri="{FF2B5EF4-FFF2-40B4-BE49-F238E27FC236}">
              <a16:creationId xmlns:a16="http://schemas.microsoft.com/office/drawing/2014/main" id="{C8FC2B57-7057-47FF-83DB-2807C43410CC}"/>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77</xdr:row>
      <xdr:rowOff>0</xdr:rowOff>
    </xdr:from>
    <xdr:ext cx="304800" cy="304800"/>
    <xdr:sp macro="" textlink="">
      <xdr:nvSpPr>
        <xdr:cNvPr id="27" name="AutoShape 2">
          <a:extLst>
            <a:ext uri="{FF2B5EF4-FFF2-40B4-BE49-F238E27FC236}">
              <a16:creationId xmlns:a16="http://schemas.microsoft.com/office/drawing/2014/main" id="{C9EF2CCB-7AD4-4231-94E7-F29555E618F8}"/>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75</xdr:row>
      <xdr:rowOff>0</xdr:rowOff>
    </xdr:from>
    <xdr:ext cx="304800" cy="304800"/>
    <xdr:sp macro="" textlink="">
      <xdr:nvSpPr>
        <xdr:cNvPr id="28" name="AutoShape 1">
          <a:extLst>
            <a:ext uri="{FF2B5EF4-FFF2-40B4-BE49-F238E27FC236}">
              <a16:creationId xmlns:a16="http://schemas.microsoft.com/office/drawing/2014/main" id="{5131329B-4E4E-4208-B96E-C3B5C3DC2795}"/>
            </a:ext>
          </a:extLst>
        </xdr:cNvPr>
        <xdr:cNvSpPr>
          <a:spLocks noChangeAspect="1" noChangeArrowheads="1"/>
        </xdr:cNvSpPr>
      </xdr:nvSpPr>
      <xdr:spPr bwMode="auto">
        <a:xfrm>
          <a:off x="1313497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75</xdr:row>
      <xdr:rowOff>0</xdr:rowOff>
    </xdr:from>
    <xdr:ext cx="304800" cy="304800"/>
    <xdr:sp macro="" textlink="">
      <xdr:nvSpPr>
        <xdr:cNvPr id="29" name="AutoShape 2">
          <a:extLst>
            <a:ext uri="{FF2B5EF4-FFF2-40B4-BE49-F238E27FC236}">
              <a16:creationId xmlns:a16="http://schemas.microsoft.com/office/drawing/2014/main" id="{A9989054-98E2-491B-8A97-FE231780669C}"/>
            </a:ext>
          </a:extLst>
        </xdr:cNvPr>
        <xdr:cNvSpPr>
          <a:spLocks noChangeAspect="1" noChangeArrowheads="1"/>
        </xdr:cNvSpPr>
      </xdr:nvSpPr>
      <xdr:spPr bwMode="auto">
        <a:xfrm>
          <a:off x="15668625" y="1649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363992</xdr:colOff>
      <xdr:row>80</xdr:row>
      <xdr:rowOff>3002076</xdr:rowOff>
    </xdr:from>
    <xdr:ext cx="1691409" cy="340823"/>
    <xdr:sp macro="" textlink="">
      <xdr:nvSpPr>
        <xdr:cNvPr id="30" name="CuadroTexto 29">
          <a:extLst>
            <a:ext uri="{FF2B5EF4-FFF2-40B4-BE49-F238E27FC236}">
              <a16:creationId xmlns:a16="http://schemas.microsoft.com/office/drawing/2014/main" id="{9FF230EC-E3F2-4D08-9684-99768F7DBC35}"/>
            </a:ext>
          </a:extLst>
        </xdr:cNvPr>
        <xdr:cNvSpPr txBox="1"/>
      </xdr:nvSpPr>
      <xdr:spPr>
        <a:xfrm>
          <a:off x="5945642" y="25135001"/>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NICHO</a:t>
          </a:r>
          <a:r>
            <a:rPr lang="es-PA" sz="1100" baseline="0"/>
            <a:t> DE MEDIDORES</a:t>
          </a:r>
          <a:endParaRPr lang="es-PA" sz="1100"/>
        </a:p>
      </xdr:txBody>
    </xdr:sp>
    <xdr:clientData/>
  </xdr:oneCellAnchor>
  <xdr:twoCellAnchor editAs="oneCell">
    <xdr:from>
      <xdr:col>4</xdr:col>
      <xdr:colOff>299357</xdr:colOff>
      <xdr:row>79</xdr:row>
      <xdr:rowOff>312966</xdr:rowOff>
    </xdr:from>
    <xdr:to>
      <xdr:col>7</xdr:col>
      <xdr:colOff>1578429</xdr:colOff>
      <xdr:row>79</xdr:row>
      <xdr:rowOff>2829410</xdr:rowOff>
    </xdr:to>
    <xdr:pic>
      <xdr:nvPicPr>
        <xdr:cNvPr id="31" name="Imagen 30">
          <a:extLst>
            <a:ext uri="{FF2B5EF4-FFF2-40B4-BE49-F238E27FC236}">
              <a16:creationId xmlns:a16="http://schemas.microsoft.com/office/drawing/2014/main" id="{D7640B1B-EC81-4EB6-8AEE-34A99B789C65}"/>
            </a:ext>
          </a:extLst>
        </xdr:cNvPr>
        <xdr:cNvPicPr>
          <a:picLocks noChangeAspect="1"/>
        </xdr:cNvPicPr>
      </xdr:nvPicPr>
      <xdr:blipFill rotWithShape="1">
        <a:blip xmlns:r="http://schemas.openxmlformats.org/officeDocument/2006/relationships" r:embed="rId12"/>
        <a:srcRect l="8904" t="10177" r="7084" b="15401"/>
        <a:stretch/>
      </xdr:blipFill>
      <xdr:spPr>
        <a:xfrm>
          <a:off x="5877832" y="17251591"/>
          <a:ext cx="4825547" cy="2510094"/>
        </a:xfrm>
        <a:prstGeom prst="rect">
          <a:avLst/>
        </a:prstGeom>
      </xdr:spPr>
    </xdr:pic>
    <xdr:clientData/>
  </xdr:twoCellAnchor>
  <xdr:oneCellAnchor>
    <xdr:from>
      <xdr:col>0</xdr:col>
      <xdr:colOff>290470</xdr:colOff>
      <xdr:row>80</xdr:row>
      <xdr:rowOff>547381</xdr:rowOff>
    </xdr:from>
    <xdr:ext cx="1991446" cy="450359"/>
    <xdr:sp macro="" textlink="">
      <xdr:nvSpPr>
        <xdr:cNvPr id="32" name="CuadroTexto 31">
          <a:extLst>
            <a:ext uri="{FF2B5EF4-FFF2-40B4-BE49-F238E27FC236}">
              <a16:creationId xmlns:a16="http://schemas.microsoft.com/office/drawing/2014/main" id="{861A339F-A4C5-4E72-89F8-D9D03D6DE060}"/>
            </a:ext>
          </a:extLst>
        </xdr:cNvPr>
        <xdr:cNvSpPr txBox="1"/>
      </xdr:nvSpPr>
      <xdr:spPr>
        <a:xfrm>
          <a:off x="293645" y="22680306"/>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ADICIONAL PARA  NIVEL 2 FASE 3 </a:t>
          </a:r>
        </a:p>
        <a:p>
          <a:endParaRPr lang="es-PA" sz="1100"/>
        </a:p>
      </xdr:txBody>
    </xdr:sp>
    <xdr:clientData/>
  </xdr:oneCellAnchor>
  <xdr:twoCellAnchor editAs="oneCell">
    <xdr:from>
      <xdr:col>4</xdr:col>
      <xdr:colOff>557892</xdr:colOff>
      <xdr:row>80</xdr:row>
      <xdr:rowOff>1115785</xdr:rowOff>
    </xdr:from>
    <xdr:to>
      <xdr:col>5</xdr:col>
      <xdr:colOff>884463</xdr:colOff>
      <xdr:row>80</xdr:row>
      <xdr:rowOff>3000915</xdr:rowOff>
    </xdr:to>
    <xdr:pic>
      <xdr:nvPicPr>
        <xdr:cNvPr id="33" name="Imagen 32">
          <a:extLst>
            <a:ext uri="{FF2B5EF4-FFF2-40B4-BE49-F238E27FC236}">
              <a16:creationId xmlns:a16="http://schemas.microsoft.com/office/drawing/2014/main" id="{3D36D4EB-7FF6-4C58-9B2B-7A557848FA65}"/>
            </a:ext>
          </a:extLst>
        </xdr:cNvPr>
        <xdr:cNvPicPr>
          <a:picLocks noChangeAspect="1"/>
        </xdr:cNvPicPr>
      </xdr:nvPicPr>
      <xdr:blipFill rotWithShape="1">
        <a:blip xmlns:r="http://schemas.openxmlformats.org/officeDocument/2006/relationships" r:embed="rId13"/>
        <a:srcRect l="19169" t="16080" r="26626" b="15275"/>
        <a:stretch/>
      </xdr:blipFill>
      <xdr:spPr>
        <a:xfrm>
          <a:off x="6142717" y="23248710"/>
          <a:ext cx="1440996" cy="1885130"/>
        </a:xfrm>
        <a:prstGeom prst="rect">
          <a:avLst/>
        </a:prstGeom>
      </xdr:spPr>
    </xdr:pic>
    <xdr:clientData/>
  </xdr:twoCellAnchor>
  <xdr:twoCellAnchor editAs="oneCell">
    <xdr:from>
      <xdr:col>0</xdr:col>
      <xdr:colOff>231320</xdr:colOff>
      <xdr:row>79</xdr:row>
      <xdr:rowOff>244929</xdr:rowOff>
    </xdr:from>
    <xdr:to>
      <xdr:col>3</xdr:col>
      <xdr:colOff>266747</xdr:colOff>
      <xdr:row>79</xdr:row>
      <xdr:rowOff>2544536</xdr:rowOff>
    </xdr:to>
    <xdr:pic>
      <xdr:nvPicPr>
        <xdr:cNvPr id="34" name="Imagen 33">
          <a:extLst>
            <a:ext uri="{FF2B5EF4-FFF2-40B4-BE49-F238E27FC236}">
              <a16:creationId xmlns:a16="http://schemas.microsoft.com/office/drawing/2014/main" id="{4EA5ACCD-FE6F-4643-9F6A-4C780A65AE31}"/>
            </a:ext>
          </a:extLst>
        </xdr:cNvPr>
        <xdr:cNvPicPr>
          <a:picLocks noChangeAspect="1"/>
        </xdr:cNvPicPr>
      </xdr:nvPicPr>
      <xdr:blipFill rotWithShape="1">
        <a:blip xmlns:r="http://schemas.openxmlformats.org/officeDocument/2006/relationships" r:embed="rId14"/>
        <a:srcRect l="4253" t="12328" r="11446" b="9871"/>
        <a:stretch/>
      </xdr:blipFill>
      <xdr:spPr>
        <a:xfrm>
          <a:off x="231320" y="17180379"/>
          <a:ext cx="4502652" cy="2296432"/>
        </a:xfrm>
        <a:prstGeom prst="rect">
          <a:avLst/>
        </a:prstGeom>
      </xdr:spPr>
    </xdr:pic>
    <xdr:clientData/>
  </xdr:twoCellAnchor>
  <xdr:twoCellAnchor editAs="oneCell">
    <xdr:from>
      <xdr:col>14</xdr:col>
      <xdr:colOff>176091</xdr:colOff>
      <xdr:row>79</xdr:row>
      <xdr:rowOff>862472</xdr:rowOff>
    </xdr:from>
    <xdr:to>
      <xdr:col>17</xdr:col>
      <xdr:colOff>907702</xdr:colOff>
      <xdr:row>79</xdr:row>
      <xdr:rowOff>3001696</xdr:rowOff>
    </xdr:to>
    <xdr:pic>
      <xdr:nvPicPr>
        <xdr:cNvPr id="35" name="Imagen 34">
          <a:extLst>
            <a:ext uri="{FF2B5EF4-FFF2-40B4-BE49-F238E27FC236}">
              <a16:creationId xmlns:a16="http://schemas.microsoft.com/office/drawing/2014/main" id="{5E6CCC89-E44F-4444-B674-6D39EAC7DE08}"/>
            </a:ext>
          </a:extLst>
        </xdr:cNvPr>
        <xdr:cNvPicPr>
          <a:picLocks noChangeAspect="1"/>
        </xdr:cNvPicPr>
      </xdr:nvPicPr>
      <xdr:blipFill>
        <a:blip xmlns:r="http://schemas.openxmlformats.org/officeDocument/2006/relationships" r:embed="rId12"/>
        <a:stretch>
          <a:fillRect/>
        </a:stretch>
      </xdr:blipFill>
      <xdr:spPr>
        <a:xfrm>
          <a:off x="18219616" y="17801097"/>
          <a:ext cx="3658961" cy="2132874"/>
        </a:xfrm>
        <a:prstGeom prst="rect">
          <a:avLst/>
        </a:prstGeom>
      </xdr:spPr>
    </xdr:pic>
    <xdr:clientData/>
  </xdr:twoCellAnchor>
  <xdr:twoCellAnchor editAs="oneCell">
    <xdr:from>
      <xdr:col>0</xdr:col>
      <xdr:colOff>231321</xdr:colOff>
      <xdr:row>79</xdr:row>
      <xdr:rowOff>3265714</xdr:rowOff>
    </xdr:from>
    <xdr:to>
      <xdr:col>3</xdr:col>
      <xdr:colOff>286737</xdr:colOff>
      <xdr:row>80</xdr:row>
      <xdr:rowOff>408212</xdr:rowOff>
    </xdr:to>
    <xdr:pic>
      <xdr:nvPicPr>
        <xdr:cNvPr id="36" name="Imagen 35">
          <a:extLst>
            <a:ext uri="{FF2B5EF4-FFF2-40B4-BE49-F238E27FC236}">
              <a16:creationId xmlns:a16="http://schemas.microsoft.com/office/drawing/2014/main" id="{AC090EC6-F53A-4B4B-A37B-15FAD93A4D65}"/>
            </a:ext>
          </a:extLst>
        </xdr:cNvPr>
        <xdr:cNvPicPr>
          <a:picLocks noChangeAspect="1"/>
        </xdr:cNvPicPr>
      </xdr:nvPicPr>
      <xdr:blipFill rotWithShape="1">
        <a:blip xmlns:r="http://schemas.openxmlformats.org/officeDocument/2006/relationships" r:embed="rId15"/>
        <a:srcRect l="2972" t="8325" r="5347" b="9619"/>
        <a:stretch/>
      </xdr:blipFill>
      <xdr:spPr>
        <a:xfrm>
          <a:off x="231321" y="20204339"/>
          <a:ext cx="4522641" cy="2343148"/>
        </a:xfrm>
        <a:prstGeom prst="rect">
          <a:avLst/>
        </a:prstGeom>
      </xdr:spPr>
    </xdr:pic>
    <xdr:clientData/>
  </xdr:twoCellAnchor>
  <xdr:oneCellAnchor>
    <xdr:from>
      <xdr:col>9</xdr:col>
      <xdr:colOff>0</xdr:colOff>
      <xdr:row>72</xdr:row>
      <xdr:rowOff>0</xdr:rowOff>
    </xdr:from>
    <xdr:ext cx="304800" cy="304800"/>
    <xdr:sp macro="" textlink="">
      <xdr:nvSpPr>
        <xdr:cNvPr id="37" name="AutoShape 1">
          <a:extLst>
            <a:ext uri="{FF2B5EF4-FFF2-40B4-BE49-F238E27FC236}">
              <a16:creationId xmlns:a16="http://schemas.microsoft.com/office/drawing/2014/main" id="{838BC756-275C-438B-9086-BC83259DCEA8}"/>
            </a:ext>
          </a:extLst>
        </xdr:cNvPr>
        <xdr:cNvSpPr>
          <a:spLocks noChangeAspect="1" noChangeArrowheads="1"/>
        </xdr:cNvSpPr>
      </xdr:nvSpPr>
      <xdr:spPr bwMode="auto">
        <a:xfrm>
          <a:off x="13134975" y="1564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72</xdr:row>
      <xdr:rowOff>0</xdr:rowOff>
    </xdr:from>
    <xdr:ext cx="304800" cy="304800"/>
    <xdr:sp macro="" textlink="">
      <xdr:nvSpPr>
        <xdr:cNvPr id="38" name="AutoShape 2">
          <a:extLst>
            <a:ext uri="{FF2B5EF4-FFF2-40B4-BE49-F238E27FC236}">
              <a16:creationId xmlns:a16="http://schemas.microsoft.com/office/drawing/2014/main" id="{0849B976-7258-478A-A028-1E0AD7B64718}"/>
            </a:ext>
          </a:extLst>
        </xdr:cNvPr>
        <xdr:cNvSpPr>
          <a:spLocks noChangeAspect="1" noChangeArrowheads="1"/>
        </xdr:cNvSpPr>
      </xdr:nvSpPr>
      <xdr:spPr bwMode="auto">
        <a:xfrm>
          <a:off x="15668625" y="1564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71</xdr:row>
      <xdr:rowOff>0</xdr:rowOff>
    </xdr:from>
    <xdr:ext cx="304800" cy="304800"/>
    <xdr:sp macro="" textlink="">
      <xdr:nvSpPr>
        <xdr:cNvPr id="39" name="AutoShape 1">
          <a:extLst>
            <a:ext uri="{FF2B5EF4-FFF2-40B4-BE49-F238E27FC236}">
              <a16:creationId xmlns:a16="http://schemas.microsoft.com/office/drawing/2014/main" id="{D974CF41-1FD3-4059-9B15-6562BCE23CF7}"/>
            </a:ext>
          </a:extLst>
        </xdr:cNvPr>
        <xdr:cNvSpPr>
          <a:spLocks noChangeAspect="1" noChangeArrowheads="1"/>
        </xdr:cNvSpPr>
      </xdr:nvSpPr>
      <xdr:spPr bwMode="auto">
        <a:xfrm>
          <a:off x="13134975" y="1564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304800" cy="304800"/>
    <xdr:sp macro="" textlink="">
      <xdr:nvSpPr>
        <xdr:cNvPr id="40" name="AutoShape 2">
          <a:extLst>
            <a:ext uri="{FF2B5EF4-FFF2-40B4-BE49-F238E27FC236}">
              <a16:creationId xmlns:a16="http://schemas.microsoft.com/office/drawing/2014/main" id="{151EB049-60B3-46C3-B96A-B9A31747E6D7}"/>
            </a:ext>
          </a:extLst>
        </xdr:cNvPr>
        <xdr:cNvSpPr>
          <a:spLocks noChangeAspect="1" noChangeArrowheads="1"/>
        </xdr:cNvSpPr>
      </xdr:nvSpPr>
      <xdr:spPr bwMode="auto">
        <a:xfrm>
          <a:off x="15668625" y="1564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775930</xdr:colOff>
      <xdr:row>96</xdr:row>
      <xdr:rowOff>692962</xdr:rowOff>
    </xdr:from>
    <xdr:to>
      <xdr:col>7</xdr:col>
      <xdr:colOff>2446110</xdr:colOff>
      <xdr:row>96</xdr:row>
      <xdr:rowOff>3422065</xdr:rowOff>
    </xdr:to>
    <xdr:pic>
      <xdr:nvPicPr>
        <xdr:cNvPr id="61" name="Imagen 60">
          <a:extLst>
            <a:ext uri="{FF2B5EF4-FFF2-40B4-BE49-F238E27FC236}">
              <a16:creationId xmlns:a16="http://schemas.microsoft.com/office/drawing/2014/main" id="{0E46950C-F257-429F-B054-0846510CCE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87716" y="29254355"/>
          <a:ext cx="2993248" cy="2732278"/>
        </a:xfrm>
        <a:prstGeom prst="rect">
          <a:avLst/>
        </a:prstGeom>
      </xdr:spPr>
    </xdr:pic>
    <xdr:clientData/>
  </xdr:twoCellAnchor>
  <xdr:twoCellAnchor editAs="oneCell">
    <xdr:from>
      <xdr:col>0</xdr:col>
      <xdr:colOff>299357</xdr:colOff>
      <xdr:row>96</xdr:row>
      <xdr:rowOff>1292679</xdr:rowOff>
    </xdr:from>
    <xdr:to>
      <xdr:col>1</xdr:col>
      <xdr:colOff>1048551</xdr:colOff>
      <xdr:row>96</xdr:row>
      <xdr:rowOff>3245678</xdr:rowOff>
    </xdr:to>
    <xdr:pic>
      <xdr:nvPicPr>
        <xdr:cNvPr id="56" name="Imagen 55">
          <a:extLst>
            <a:ext uri="{FF2B5EF4-FFF2-40B4-BE49-F238E27FC236}">
              <a16:creationId xmlns:a16="http://schemas.microsoft.com/office/drawing/2014/main" id="{0992FD6E-3098-4ED5-87C3-719E1576C96D}"/>
            </a:ext>
          </a:extLst>
        </xdr:cNvPr>
        <xdr:cNvPicPr>
          <a:picLocks noChangeAspect="1"/>
        </xdr:cNvPicPr>
      </xdr:nvPicPr>
      <xdr:blipFill rotWithShape="1">
        <a:blip xmlns:r="http://schemas.openxmlformats.org/officeDocument/2006/relationships" r:embed="rId2"/>
        <a:srcRect l="12872" t="10588" r="13053" b="4118"/>
        <a:stretch/>
      </xdr:blipFill>
      <xdr:spPr>
        <a:xfrm>
          <a:off x="299357" y="29854072"/>
          <a:ext cx="1837765" cy="1949824"/>
        </a:xfrm>
        <a:prstGeom prst="rect">
          <a:avLst/>
        </a:prstGeom>
      </xdr:spPr>
    </xdr:pic>
    <xdr:clientData/>
  </xdr:twoCellAnchor>
  <xdr:twoCellAnchor editAs="oneCell">
    <xdr:from>
      <xdr:col>0</xdr:col>
      <xdr:colOff>381000</xdr:colOff>
      <xdr:row>95</xdr:row>
      <xdr:rowOff>3442606</xdr:rowOff>
    </xdr:from>
    <xdr:to>
      <xdr:col>3</xdr:col>
      <xdr:colOff>988116</xdr:colOff>
      <xdr:row>96</xdr:row>
      <xdr:rowOff>846818</xdr:rowOff>
    </xdr:to>
    <xdr:pic>
      <xdr:nvPicPr>
        <xdr:cNvPr id="55" name="Imagen 54">
          <a:extLst>
            <a:ext uri="{FF2B5EF4-FFF2-40B4-BE49-F238E27FC236}">
              <a16:creationId xmlns:a16="http://schemas.microsoft.com/office/drawing/2014/main" id="{D0D3C376-F927-4D73-BE23-23BB6E5CB5F2}"/>
            </a:ext>
          </a:extLst>
        </xdr:cNvPr>
        <xdr:cNvPicPr>
          <a:picLocks noChangeAspect="1"/>
        </xdr:cNvPicPr>
      </xdr:nvPicPr>
      <xdr:blipFill rotWithShape="1">
        <a:blip xmlns:r="http://schemas.openxmlformats.org/officeDocument/2006/relationships" r:embed="rId3"/>
        <a:srcRect l="3324" t="7451" r="7669" b="5864"/>
        <a:stretch/>
      </xdr:blipFill>
      <xdr:spPr>
        <a:xfrm>
          <a:off x="381000" y="26806070"/>
          <a:ext cx="4893366" cy="2598966"/>
        </a:xfrm>
        <a:prstGeom prst="rect">
          <a:avLst/>
        </a:prstGeom>
      </xdr:spPr>
    </xdr:pic>
    <xdr:clientData/>
  </xdr:twoCellAnchor>
  <xdr:twoCellAnchor editAs="oneCell">
    <xdr:from>
      <xdr:col>0</xdr:col>
      <xdr:colOff>272143</xdr:colOff>
      <xdr:row>95</xdr:row>
      <xdr:rowOff>204106</xdr:rowOff>
    </xdr:from>
    <xdr:to>
      <xdr:col>3</xdr:col>
      <xdr:colOff>677182</xdr:colOff>
      <xdr:row>95</xdr:row>
      <xdr:rowOff>2626179</xdr:rowOff>
    </xdr:to>
    <xdr:pic>
      <xdr:nvPicPr>
        <xdr:cNvPr id="52" name="Imagen 51">
          <a:extLst>
            <a:ext uri="{FF2B5EF4-FFF2-40B4-BE49-F238E27FC236}">
              <a16:creationId xmlns:a16="http://schemas.microsoft.com/office/drawing/2014/main" id="{88DDB32E-F81D-4B38-A33E-938048BB3B03}"/>
            </a:ext>
          </a:extLst>
        </xdr:cNvPr>
        <xdr:cNvPicPr>
          <a:picLocks noChangeAspect="1"/>
        </xdr:cNvPicPr>
      </xdr:nvPicPr>
      <xdr:blipFill rotWithShape="1">
        <a:blip xmlns:r="http://schemas.openxmlformats.org/officeDocument/2006/relationships" r:embed="rId4"/>
        <a:srcRect l="7737" t="23938" r="6152" b="7335"/>
        <a:stretch/>
      </xdr:blipFill>
      <xdr:spPr>
        <a:xfrm>
          <a:off x="272143" y="23567570"/>
          <a:ext cx="4694464" cy="2422073"/>
        </a:xfrm>
        <a:prstGeom prst="rect">
          <a:avLst/>
        </a:prstGeom>
      </xdr:spPr>
    </xdr:pic>
    <xdr:clientData/>
  </xdr:twoCellAnchor>
  <xdr:twoCellAnchor editAs="oneCell">
    <xdr:from>
      <xdr:col>0</xdr:col>
      <xdr:colOff>154782</xdr:colOff>
      <xdr:row>0</xdr:row>
      <xdr:rowOff>80053</xdr:rowOff>
    </xdr:from>
    <xdr:to>
      <xdr:col>1</xdr:col>
      <xdr:colOff>943768</xdr:colOff>
      <xdr:row>0</xdr:row>
      <xdr:rowOff>1187450</xdr:rowOff>
    </xdr:to>
    <xdr:pic>
      <xdr:nvPicPr>
        <xdr:cNvPr id="6" name="Imagen 1" descr="logo-01.jpg">
          <a:extLst>
            <a:ext uri="{FF2B5EF4-FFF2-40B4-BE49-F238E27FC236}">
              <a16:creationId xmlns:a16="http://schemas.microsoft.com/office/drawing/2014/main" id="{BB6341DB-9E4E-4E4F-8F0A-866A34B8282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154782" y="80053"/>
          <a:ext cx="1871661" cy="1110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1287462</xdr:colOff>
      <xdr:row>117</xdr:row>
      <xdr:rowOff>347662</xdr:rowOff>
    </xdr:from>
    <xdr:to>
      <xdr:col>12</xdr:col>
      <xdr:colOff>446087</xdr:colOff>
      <xdr:row>118</xdr:row>
      <xdr:rowOff>468312</xdr:rowOff>
    </xdr:to>
    <xdr:pic>
      <xdr:nvPicPr>
        <xdr:cNvPr id="7" name="Imagen 6" descr="Imagen de WhatsApp 2023-03-09 a las 17.44.48">
          <a:extLst>
            <a:ext uri="{FF2B5EF4-FFF2-40B4-BE49-F238E27FC236}">
              <a16:creationId xmlns:a16="http://schemas.microsoft.com/office/drawing/2014/main" id="{D30222F0-28DA-4C5F-9057-C720E29F363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14536737" y="41000362"/>
          <a:ext cx="119380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1277937</xdr:colOff>
      <xdr:row>120</xdr:row>
      <xdr:rowOff>270669</xdr:rowOff>
    </xdr:from>
    <xdr:to>
      <xdr:col>11</xdr:col>
      <xdr:colOff>539750</xdr:colOff>
      <xdr:row>121</xdr:row>
      <xdr:rowOff>28575</xdr:rowOff>
    </xdr:to>
    <xdr:pic>
      <xdr:nvPicPr>
        <xdr:cNvPr id="8" name="Imagen 10">
          <a:extLst>
            <a:ext uri="{FF2B5EF4-FFF2-40B4-BE49-F238E27FC236}">
              <a16:creationId xmlns:a16="http://schemas.microsoft.com/office/drawing/2014/main" id="{1BF3C66E-FD32-4FE8-922A-208C5EA2A2D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14536737" y="42523569"/>
          <a:ext cx="538163" cy="605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29</xdr:col>
      <xdr:colOff>357188</xdr:colOff>
      <xdr:row>95</xdr:row>
      <xdr:rowOff>424675</xdr:rowOff>
    </xdr:from>
    <xdr:to>
      <xdr:col>34</xdr:col>
      <xdr:colOff>287573</xdr:colOff>
      <xdr:row>95</xdr:row>
      <xdr:rowOff>2893219</xdr:rowOff>
    </xdr:to>
    <xdr:pic>
      <xdr:nvPicPr>
        <xdr:cNvPr id="9" name="Imagen 8">
          <a:extLst>
            <a:ext uri="{FF2B5EF4-FFF2-40B4-BE49-F238E27FC236}">
              <a16:creationId xmlns:a16="http://schemas.microsoft.com/office/drawing/2014/main" id="{98AF9881-BBDB-4F3F-B8EC-002DF19DC77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9541788" y="24294325"/>
          <a:ext cx="3692761" cy="2468544"/>
        </a:xfrm>
        <a:prstGeom prst="rect">
          <a:avLst/>
        </a:prstGeom>
      </xdr:spPr>
    </xdr:pic>
    <xdr:clientData/>
  </xdr:twoCellAnchor>
  <xdr:oneCellAnchor>
    <xdr:from>
      <xdr:col>0</xdr:col>
      <xdr:colOff>464641</xdr:colOff>
      <xdr:row>95</xdr:row>
      <xdr:rowOff>2640160</xdr:rowOff>
    </xdr:from>
    <xdr:ext cx="1991446" cy="450359"/>
    <xdr:sp macro="" textlink="">
      <xdr:nvSpPr>
        <xdr:cNvPr id="11" name="CuadroTexto 10">
          <a:extLst>
            <a:ext uri="{FF2B5EF4-FFF2-40B4-BE49-F238E27FC236}">
              <a16:creationId xmlns:a16="http://schemas.microsoft.com/office/drawing/2014/main" id="{735464C7-29FD-4314-8581-6A93CD386442}"/>
            </a:ext>
          </a:extLst>
        </xdr:cNvPr>
        <xdr:cNvSpPr txBox="1"/>
      </xdr:nvSpPr>
      <xdr:spPr>
        <a:xfrm>
          <a:off x="464641" y="26003624"/>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PLANTA BAJA FASE 1 </a:t>
          </a:r>
        </a:p>
        <a:p>
          <a:endParaRPr lang="es-PA" sz="1100"/>
        </a:p>
      </xdr:txBody>
    </xdr:sp>
    <xdr:clientData/>
  </xdr:oneCellAnchor>
  <xdr:twoCellAnchor editAs="oneCell">
    <xdr:from>
      <xdr:col>5</xdr:col>
      <xdr:colOff>467745</xdr:colOff>
      <xdr:row>95</xdr:row>
      <xdr:rowOff>3669460</xdr:rowOff>
    </xdr:from>
    <xdr:to>
      <xdr:col>7</xdr:col>
      <xdr:colOff>1513569</xdr:colOff>
      <xdr:row>96</xdr:row>
      <xdr:rowOff>398008</xdr:rowOff>
    </xdr:to>
    <xdr:pic>
      <xdr:nvPicPr>
        <xdr:cNvPr id="25" name="Imagen 24">
          <a:extLst>
            <a:ext uri="{FF2B5EF4-FFF2-40B4-BE49-F238E27FC236}">
              <a16:creationId xmlns:a16="http://schemas.microsoft.com/office/drawing/2014/main" id="{0A359097-7F09-44A1-834B-8987B970DC03}"/>
            </a:ext>
          </a:extLst>
        </xdr:cNvPr>
        <xdr:cNvPicPr>
          <a:picLocks noChangeAspect="1"/>
        </xdr:cNvPicPr>
      </xdr:nvPicPr>
      <xdr:blipFill rotWithShape="1">
        <a:blip xmlns:r="http://schemas.openxmlformats.org/officeDocument/2006/relationships" r:embed="rId9"/>
        <a:srcRect l="2841" t="3926" r="3020"/>
        <a:stretch>
          <a:fillRect/>
        </a:stretch>
      </xdr:blipFill>
      <xdr:spPr>
        <a:xfrm>
          <a:off x="6876709" y="27032924"/>
          <a:ext cx="3165364" cy="1926477"/>
        </a:xfrm>
        <a:prstGeom prst="rect">
          <a:avLst/>
        </a:prstGeom>
      </xdr:spPr>
    </xdr:pic>
    <xdr:clientData/>
  </xdr:twoCellAnchor>
  <xdr:oneCellAnchor>
    <xdr:from>
      <xdr:col>7</xdr:col>
      <xdr:colOff>231055</xdr:colOff>
      <xdr:row>96</xdr:row>
      <xdr:rowOff>309372</xdr:rowOff>
    </xdr:from>
    <xdr:ext cx="1415184" cy="290817"/>
    <xdr:sp macro="" textlink="">
      <xdr:nvSpPr>
        <xdr:cNvPr id="27" name="CuadroTexto 26">
          <a:extLst>
            <a:ext uri="{FF2B5EF4-FFF2-40B4-BE49-F238E27FC236}">
              <a16:creationId xmlns:a16="http://schemas.microsoft.com/office/drawing/2014/main" id="{2394D41F-3705-4E8A-BB94-91163814A745}"/>
            </a:ext>
          </a:extLst>
        </xdr:cNvPr>
        <xdr:cNvSpPr txBox="1"/>
      </xdr:nvSpPr>
      <xdr:spPr>
        <a:xfrm>
          <a:off x="8762734" y="28870765"/>
          <a:ext cx="1415184" cy="2908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PRETIL</a:t>
          </a:r>
          <a:endParaRPr lang="es-MX">
            <a:effectLst/>
          </a:endParaRPr>
        </a:p>
        <a:p>
          <a:endParaRPr lang="es-PA" sz="1100"/>
        </a:p>
      </xdr:txBody>
    </xdr:sp>
    <xdr:clientData/>
  </xdr:oneCellAnchor>
  <xdr:oneCellAnchor>
    <xdr:from>
      <xdr:col>1</xdr:col>
      <xdr:colOff>140225</xdr:colOff>
      <xdr:row>96</xdr:row>
      <xdr:rowOff>3021843</xdr:rowOff>
    </xdr:from>
    <xdr:ext cx="1691409" cy="340823"/>
    <xdr:sp macro="" textlink="">
      <xdr:nvSpPr>
        <xdr:cNvPr id="28" name="CuadroTexto 27">
          <a:extLst>
            <a:ext uri="{FF2B5EF4-FFF2-40B4-BE49-F238E27FC236}">
              <a16:creationId xmlns:a16="http://schemas.microsoft.com/office/drawing/2014/main" id="{F57CF2D0-FCDA-40DE-BBC3-7627DEAD8A87}"/>
            </a:ext>
          </a:extLst>
        </xdr:cNvPr>
        <xdr:cNvSpPr txBox="1"/>
      </xdr:nvSpPr>
      <xdr:spPr>
        <a:xfrm>
          <a:off x="1228796" y="31583236"/>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TINACOS</a:t>
          </a:r>
          <a:endParaRPr lang="es-MX">
            <a:effectLst/>
          </a:endParaRPr>
        </a:p>
        <a:p>
          <a:endParaRPr lang="es-PA" sz="1100"/>
        </a:p>
      </xdr:txBody>
    </xdr:sp>
    <xdr:clientData/>
  </xdr:oneCellAnchor>
  <xdr:twoCellAnchor editAs="oneCell">
    <xdr:from>
      <xdr:col>2</xdr:col>
      <xdr:colOff>1301180</xdr:colOff>
      <xdr:row>96</xdr:row>
      <xdr:rowOff>1289673</xdr:rowOff>
    </xdr:from>
    <xdr:to>
      <xdr:col>3</xdr:col>
      <xdr:colOff>649512</xdr:colOff>
      <xdr:row>96</xdr:row>
      <xdr:rowOff>2774556</xdr:rowOff>
    </xdr:to>
    <xdr:pic>
      <xdr:nvPicPr>
        <xdr:cNvPr id="29" name="Imagen 28">
          <a:extLst>
            <a:ext uri="{FF2B5EF4-FFF2-40B4-BE49-F238E27FC236}">
              <a16:creationId xmlns:a16="http://schemas.microsoft.com/office/drawing/2014/main" id="{0D68EABA-F131-4ADE-8443-CDE8D4D61784}"/>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745" r="7362"/>
        <a:stretch>
          <a:fillRect/>
        </a:stretch>
      </xdr:blipFill>
      <xdr:spPr>
        <a:xfrm>
          <a:off x="3478323" y="29851066"/>
          <a:ext cx="1457439" cy="1488058"/>
        </a:xfrm>
        <a:prstGeom prst="rect">
          <a:avLst/>
        </a:prstGeom>
      </xdr:spPr>
    </xdr:pic>
    <xdr:clientData/>
  </xdr:twoCellAnchor>
  <xdr:oneCellAnchor>
    <xdr:from>
      <xdr:col>2</xdr:col>
      <xdr:colOff>1236621</xdr:colOff>
      <xdr:row>96</xdr:row>
      <xdr:rowOff>2876813</xdr:rowOff>
    </xdr:from>
    <xdr:ext cx="1691409" cy="340823"/>
    <xdr:sp macro="" textlink="">
      <xdr:nvSpPr>
        <xdr:cNvPr id="30" name="CuadroTexto 29">
          <a:extLst>
            <a:ext uri="{FF2B5EF4-FFF2-40B4-BE49-F238E27FC236}">
              <a16:creationId xmlns:a16="http://schemas.microsoft.com/office/drawing/2014/main" id="{B0DE9C2D-67F7-4E01-A18F-C0618F72C61F}"/>
            </a:ext>
          </a:extLst>
        </xdr:cNvPr>
        <xdr:cNvSpPr txBox="1"/>
      </xdr:nvSpPr>
      <xdr:spPr>
        <a:xfrm>
          <a:off x="3413764" y="31438206"/>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ESCALERA</a:t>
          </a:r>
          <a:endParaRPr lang="es-PA" sz="1100"/>
        </a:p>
      </xdr:txBody>
    </xdr:sp>
    <xdr:clientData/>
  </xdr:oneCellAnchor>
  <xdr:oneCellAnchor>
    <xdr:from>
      <xdr:col>6</xdr:col>
      <xdr:colOff>596037</xdr:colOff>
      <xdr:row>96</xdr:row>
      <xdr:rowOff>3256008</xdr:rowOff>
    </xdr:from>
    <xdr:ext cx="1549354" cy="439693"/>
    <xdr:sp macro="" textlink="">
      <xdr:nvSpPr>
        <xdr:cNvPr id="31" name="CuadroTexto 5">
          <a:extLst>
            <a:ext uri="{FF2B5EF4-FFF2-40B4-BE49-F238E27FC236}">
              <a16:creationId xmlns:a16="http://schemas.microsoft.com/office/drawing/2014/main" id="{EEBACE0E-F4F9-43F4-BAA4-6D3A4234E41B}"/>
            </a:ext>
          </a:extLst>
        </xdr:cNvPr>
        <xdr:cNvSpPr txBox="1"/>
      </xdr:nvSpPr>
      <xdr:spPr>
        <a:xfrm>
          <a:off x="7807823" y="31817401"/>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COMPLETO BIENESTAR MILENIO</a:t>
          </a:r>
          <a:endParaRPr lang="es-PA" sz="1100"/>
        </a:p>
        <a:p>
          <a:endParaRPr lang="es-PA" sz="1100"/>
        </a:p>
      </xdr:txBody>
    </xdr:sp>
    <xdr:clientData/>
  </xdr:oneCellAnchor>
  <xdr:twoCellAnchor editAs="oneCell">
    <xdr:from>
      <xdr:col>10</xdr:col>
      <xdr:colOff>163512</xdr:colOff>
      <xdr:row>0</xdr:row>
      <xdr:rowOff>850900</xdr:rowOff>
    </xdr:from>
    <xdr:to>
      <xdr:col>12</xdr:col>
      <xdr:colOff>455611</xdr:colOff>
      <xdr:row>1</xdr:row>
      <xdr:rowOff>177862</xdr:rowOff>
    </xdr:to>
    <xdr:pic>
      <xdr:nvPicPr>
        <xdr:cNvPr id="32" name="Imagen 31">
          <a:extLst>
            <a:ext uri="{FF2B5EF4-FFF2-40B4-BE49-F238E27FC236}">
              <a16:creationId xmlns:a16="http://schemas.microsoft.com/office/drawing/2014/main" id="{BFA2D0F0-304E-4BF8-B823-E30F06DE7CC5}"/>
            </a:ext>
          </a:extLst>
        </xdr:cNvPr>
        <xdr:cNvPicPr>
          <a:picLocks noChangeAspect="1"/>
        </xdr:cNvPicPr>
      </xdr:nvPicPr>
      <xdr:blipFill rotWithShape="1">
        <a:blip xmlns:r="http://schemas.openxmlformats.org/officeDocument/2006/relationships" r:embed="rId11"/>
        <a:srcRect t="32574" b="14725"/>
        <a:stretch>
          <a:fillRect/>
        </a:stretch>
      </xdr:blipFill>
      <xdr:spPr>
        <a:xfrm>
          <a:off x="14308137" y="850900"/>
          <a:ext cx="2387599" cy="839056"/>
        </a:xfrm>
        <a:prstGeom prst="rect">
          <a:avLst/>
        </a:prstGeom>
      </xdr:spPr>
    </xdr:pic>
    <xdr:clientData/>
  </xdr:twoCellAnchor>
  <xdr:twoCellAnchor editAs="oneCell">
    <xdr:from>
      <xdr:col>9</xdr:col>
      <xdr:colOff>0</xdr:colOff>
      <xdr:row>87</xdr:row>
      <xdr:rowOff>0</xdr:rowOff>
    </xdr:from>
    <xdr:to>
      <xdr:col>9</xdr:col>
      <xdr:colOff>304800</xdr:colOff>
      <xdr:row>94</xdr:row>
      <xdr:rowOff>50233</xdr:rowOff>
    </xdr:to>
    <xdr:sp macro="" textlink="">
      <xdr:nvSpPr>
        <xdr:cNvPr id="33" name="AutoShape 1">
          <a:extLst>
            <a:ext uri="{FF2B5EF4-FFF2-40B4-BE49-F238E27FC236}">
              <a16:creationId xmlns:a16="http://schemas.microsoft.com/office/drawing/2014/main" id="{6664BE19-3638-469D-A53B-9E670E40D812}"/>
            </a:ext>
          </a:extLst>
        </xdr:cNvPr>
        <xdr:cNvSpPr>
          <a:spLocks noChangeAspect="1" noChangeArrowheads="1"/>
        </xdr:cNvSpPr>
      </xdr:nvSpPr>
      <xdr:spPr bwMode="auto">
        <a:xfrm>
          <a:off x="12115800" y="22736175"/>
          <a:ext cx="304800" cy="988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87</xdr:row>
      <xdr:rowOff>0</xdr:rowOff>
    </xdr:from>
    <xdr:to>
      <xdr:col>11</xdr:col>
      <xdr:colOff>304800</xdr:colOff>
      <xdr:row>94</xdr:row>
      <xdr:rowOff>50233</xdr:rowOff>
    </xdr:to>
    <xdr:sp macro="" textlink="">
      <xdr:nvSpPr>
        <xdr:cNvPr id="34" name="AutoShape 2">
          <a:extLst>
            <a:ext uri="{FF2B5EF4-FFF2-40B4-BE49-F238E27FC236}">
              <a16:creationId xmlns:a16="http://schemas.microsoft.com/office/drawing/2014/main" id="{9CDC7619-3462-42F9-9A1D-2C27ED544464}"/>
            </a:ext>
          </a:extLst>
        </xdr:cNvPr>
        <xdr:cNvSpPr>
          <a:spLocks noChangeAspect="1" noChangeArrowheads="1"/>
        </xdr:cNvSpPr>
      </xdr:nvSpPr>
      <xdr:spPr bwMode="auto">
        <a:xfrm>
          <a:off x="14535150" y="22736175"/>
          <a:ext cx="304800" cy="988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89</xdr:row>
      <xdr:rowOff>0</xdr:rowOff>
    </xdr:from>
    <xdr:ext cx="304800" cy="304800"/>
    <xdr:sp macro="" textlink="">
      <xdr:nvSpPr>
        <xdr:cNvPr id="35" name="AutoShape 1">
          <a:extLst>
            <a:ext uri="{FF2B5EF4-FFF2-40B4-BE49-F238E27FC236}">
              <a16:creationId xmlns:a16="http://schemas.microsoft.com/office/drawing/2014/main" id="{6469A124-C6CF-41FA-9AE3-D0D5FE44A559}"/>
            </a:ext>
          </a:extLst>
        </xdr:cNvPr>
        <xdr:cNvSpPr>
          <a:spLocks noChangeAspect="1" noChangeArrowheads="1"/>
        </xdr:cNvSpPr>
      </xdr:nvSpPr>
      <xdr:spPr bwMode="auto">
        <a:xfrm>
          <a:off x="12115800" y="2273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89</xdr:row>
      <xdr:rowOff>0</xdr:rowOff>
    </xdr:from>
    <xdr:ext cx="304800" cy="304800"/>
    <xdr:sp macro="" textlink="">
      <xdr:nvSpPr>
        <xdr:cNvPr id="36" name="AutoShape 2">
          <a:extLst>
            <a:ext uri="{FF2B5EF4-FFF2-40B4-BE49-F238E27FC236}">
              <a16:creationId xmlns:a16="http://schemas.microsoft.com/office/drawing/2014/main" id="{6E1ED179-7AE4-45A6-900E-540821595AD3}"/>
            </a:ext>
          </a:extLst>
        </xdr:cNvPr>
        <xdr:cNvSpPr>
          <a:spLocks noChangeAspect="1" noChangeArrowheads="1"/>
        </xdr:cNvSpPr>
      </xdr:nvSpPr>
      <xdr:spPr bwMode="auto">
        <a:xfrm>
          <a:off x="14535150" y="2273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92</xdr:row>
      <xdr:rowOff>0</xdr:rowOff>
    </xdr:from>
    <xdr:ext cx="304800" cy="304800"/>
    <xdr:sp macro="" textlink="">
      <xdr:nvSpPr>
        <xdr:cNvPr id="37" name="AutoShape 1">
          <a:extLst>
            <a:ext uri="{FF2B5EF4-FFF2-40B4-BE49-F238E27FC236}">
              <a16:creationId xmlns:a16="http://schemas.microsoft.com/office/drawing/2014/main" id="{8AFDAD1E-1C04-473B-AD3C-5442E1525D0C}"/>
            </a:ext>
          </a:extLst>
        </xdr:cNvPr>
        <xdr:cNvSpPr>
          <a:spLocks noChangeAspect="1" noChangeArrowheads="1"/>
        </xdr:cNvSpPr>
      </xdr:nvSpPr>
      <xdr:spPr bwMode="auto">
        <a:xfrm>
          <a:off x="12115800" y="232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92</xdr:row>
      <xdr:rowOff>0</xdr:rowOff>
    </xdr:from>
    <xdr:ext cx="304800" cy="304800"/>
    <xdr:sp macro="" textlink="">
      <xdr:nvSpPr>
        <xdr:cNvPr id="38" name="AutoShape 2">
          <a:extLst>
            <a:ext uri="{FF2B5EF4-FFF2-40B4-BE49-F238E27FC236}">
              <a16:creationId xmlns:a16="http://schemas.microsoft.com/office/drawing/2014/main" id="{A49A99B1-2218-40FE-B376-AF753EC3A573}"/>
            </a:ext>
          </a:extLst>
        </xdr:cNvPr>
        <xdr:cNvSpPr>
          <a:spLocks noChangeAspect="1" noChangeArrowheads="1"/>
        </xdr:cNvSpPr>
      </xdr:nvSpPr>
      <xdr:spPr bwMode="auto">
        <a:xfrm>
          <a:off x="14535150" y="232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92</xdr:row>
      <xdr:rowOff>0</xdr:rowOff>
    </xdr:from>
    <xdr:ext cx="304800" cy="304800"/>
    <xdr:sp macro="" textlink="">
      <xdr:nvSpPr>
        <xdr:cNvPr id="39" name="AutoShape 1">
          <a:extLst>
            <a:ext uri="{FF2B5EF4-FFF2-40B4-BE49-F238E27FC236}">
              <a16:creationId xmlns:a16="http://schemas.microsoft.com/office/drawing/2014/main" id="{90B7C9AD-29F5-4E1C-A249-C5F8D972D429}"/>
            </a:ext>
          </a:extLst>
        </xdr:cNvPr>
        <xdr:cNvSpPr>
          <a:spLocks noChangeAspect="1" noChangeArrowheads="1"/>
        </xdr:cNvSpPr>
      </xdr:nvSpPr>
      <xdr:spPr bwMode="auto">
        <a:xfrm>
          <a:off x="12115800" y="232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92</xdr:row>
      <xdr:rowOff>0</xdr:rowOff>
    </xdr:from>
    <xdr:ext cx="304800" cy="304800"/>
    <xdr:sp macro="" textlink="">
      <xdr:nvSpPr>
        <xdr:cNvPr id="40" name="AutoShape 2">
          <a:extLst>
            <a:ext uri="{FF2B5EF4-FFF2-40B4-BE49-F238E27FC236}">
              <a16:creationId xmlns:a16="http://schemas.microsoft.com/office/drawing/2014/main" id="{075DF8C0-23FE-4F4A-8CBC-DA7C7072B644}"/>
            </a:ext>
          </a:extLst>
        </xdr:cNvPr>
        <xdr:cNvSpPr>
          <a:spLocks noChangeAspect="1" noChangeArrowheads="1"/>
        </xdr:cNvSpPr>
      </xdr:nvSpPr>
      <xdr:spPr bwMode="auto">
        <a:xfrm>
          <a:off x="14535150" y="232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92</xdr:row>
      <xdr:rowOff>0</xdr:rowOff>
    </xdr:from>
    <xdr:ext cx="304800" cy="304800"/>
    <xdr:sp macro="" textlink="">
      <xdr:nvSpPr>
        <xdr:cNvPr id="41" name="AutoShape 1">
          <a:extLst>
            <a:ext uri="{FF2B5EF4-FFF2-40B4-BE49-F238E27FC236}">
              <a16:creationId xmlns:a16="http://schemas.microsoft.com/office/drawing/2014/main" id="{8DE65B43-D659-445F-B0B0-C57ABDD604E9}"/>
            </a:ext>
          </a:extLst>
        </xdr:cNvPr>
        <xdr:cNvSpPr>
          <a:spLocks noChangeAspect="1" noChangeArrowheads="1"/>
        </xdr:cNvSpPr>
      </xdr:nvSpPr>
      <xdr:spPr bwMode="auto">
        <a:xfrm>
          <a:off x="12115800" y="232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92</xdr:row>
      <xdr:rowOff>0</xdr:rowOff>
    </xdr:from>
    <xdr:ext cx="304800" cy="304800"/>
    <xdr:sp macro="" textlink="">
      <xdr:nvSpPr>
        <xdr:cNvPr id="42" name="AutoShape 2">
          <a:extLst>
            <a:ext uri="{FF2B5EF4-FFF2-40B4-BE49-F238E27FC236}">
              <a16:creationId xmlns:a16="http://schemas.microsoft.com/office/drawing/2014/main" id="{1FC82550-E3B7-43CF-9BD5-FE78D9A6633D}"/>
            </a:ext>
          </a:extLst>
        </xdr:cNvPr>
        <xdr:cNvSpPr>
          <a:spLocks noChangeAspect="1" noChangeArrowheads="1"/>
        </xdr:cNvSpPr>
      </xdr:nvSpPr>
      <xdr:spPr bwMode="auto">
        <a:xfrm>
          <a:off x="14535150" y="2324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88</xdr:row>
      <xdr:rowOff>0</xdr:rowOff>
    </xdr:from>
    <xdr:ext cx="304800" cy="304800"/>
    <xdr:sp macro="" textlink="">
      <xdr:nvSpPr>
        <xdr:cNvPr id="43" name="AutoShape 1">
          <a:extLst>
            <a:ext uri="{FF2B5EF4-FFF2-40B4-BE49-F238E27FC236}">
              <a16:creationId xmlns:a16="http://schemas.microsoft.com/office/drawing/2014/main" id="{22141D56-EA94-461C-BB09-21257AC78EDC}"/>
            </a:ext>
          </a:extLst>
        </xdr:cNvPr>
        <xdr:cNvSpPr>
          <a:spLocks noChangeAspect="1" noChangeArrowheads="1"/>
        </xdr:cNvSpPr>
      </xdr:nvSpPr>
      <xdr:spPr bwMode="auto">
        <a:xfrm>
          <a:off x="12115800" y="2273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88</xdr:row>
      <xdr:rowOff>0</xdr:rowOff>
    </xdr:from>
    <xdr:ext cx="304800" cy="304800"/>
    <xdr:sp macro="" textlink="">
      <xdr:nvSpPr>
        <xdr:cNvPr id="44" name="AutoShape 2">
          <a:extLst>
            <a:ext uri="{FF2B5EF4-FFF2-40B4-BE49-F238E27FC236}">
              <a16:creationId xmlns:a16="http://schemas.microsoft.com/office/drawing/2014/main" id="{EC0BA7AB-EFFD-4C5F-BEEA-4FCBC7E73E5A}"/>
            </a:ext>
          </a:extLst>
        </xdr:cNvPr>
        <xdr:cNvSpPr>
          <a:spLocks noChangeAspect="1" noChangeArrowheads="1"/>
        </xdr:cNvSpPr>
      </xdr:nvSpPr>
      <xdr:spPr bwMode="auto">
        <a:xfrm>
          <a:off x="14535150" y="2273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363992</xdr:colOff>
      <xdr:row>96</xdr:row>
      <xdr:rowOff>3002076</xdr:rowOff>
    </xdr:from>
    <xdr:ext cx="1691409" cy="340823"/>
    <xdr:sp macro="" textlink="">
      <xdr:nvSpPr>
        <xdr:cNvPr id="46" name="CuadroTexto 45">
          <a:extLst>
            <a:ext uri="{FF2B5EF4-FFF2-40B4-BE49-F238E27FC236}">
              <a16:creationId xmlns:a16="http://schemas.microsoft.com/office/drawing/2014/main" id="{09801A85-8CAE-4FC6-A3BB-0D6B53EBDCB6}"/>
            </a:ext>
          </a:extLst>
        </xdr:cNvPr>
        <xdr:cNvSpPr txBox="1"/>
      </xdr:nvSpPr>
      <xdr:spPr>
        <a:xfrm>
          <a:off x="5711599" y="31563469"/>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NICHO</a:t>
          </a:r>
          <a:r>
            <a:rPr lang="es-PA" sz="1100" baseline="0"/>
            <a:t> DE MEDIDORES</a:t>
          </a:r>
          <a:endParaRPr lang="es-PA" sz="1100"/>
        </a:p>
      </xdr:txBody>
    </xdr:sp>
    <xdr:clientData/>
  </xdr:oneCellAnchor>
  <xdr:twoCellAnchor editAs="oneCell">
    <xdr:from>
      <xdr:col>4</xdr:col>
      <xdr:colOff>625929</xdr:colOff>
      <xdr:row>95</xdr:row>
      <xdr:rowOff>244930</xdr:rowOff>
    </xdr:from>
    <xdr:to>
      <xdr:col>7</xdr:col>
      <xdr:colOff>2105933</xdr:colOff>
      <xdr:row>95</xdr:row>
      <xdr:rowOff>2761374</xdr:rowOff>
    </xdr:to>
    <xdr:pic>
      <xdr:nvPicPr>
        <xdr:cNvPr id="53" name="Imagen 52">
          <a:extLst>
            <a:ext uri="{FF2B5EF4-FFF2-40B4-BE49-F238E27FC236}">
              <a16:creationId xmlns:a16="http://schemas.microsoft.com/office/drawing/2014/main" id="{9D55116F-D209-4CC7-BB37-F95872ACE2F4}"/>
            </a:ext>
          </a:extLst>
        </xdr:cNvPr>
        <xdr:cNvPicPr>
          <a:picLocks noChangeAspect="1"/>
        </xdr:cNvPicPr>
      </xdr:nvPicPr>
      <xdr:blipFill rotWithShape="1">
        <a:blip xmlns:r="http://schemas.openxmlformats.org/officeDocument/2006/relationships" r:embed="rId12"/>
        <a:srcRect l="8904" t="10177" r="7084" b="15401"/>
        <a:stretch/>
      </xdr:blipFill>
      <xdr:spPr>
        <a:xfrm>
          <a:off x="5973536" y="23608394"/>
          <a:ext cx="4667251" cy="2516444"/>
        </a:xfrm>
        <a:prstGeom prst="rect">
          <a:avLst/>
        </a:prstGeom>
      </xdr:spPr>
    </xdr:pic>
    <xdr:clientData/>
  </xdr:twoCellAnchor>
  <xdr:oneCellAnchor>
    <xdr:from>
      <xdr:col>0</xdr:col>
      <xdr:colOff>290470</xdr:colOff>
      <xdr:row>96</xdr:row>
      <xdr:rowOff>547381</xdr:rowOff>
    </xdr:from>
    <xdr:ext cx="1991446" cy="450359"/>
    <xdr:sp macro="" textlink="">
      <xdr:nvSpPr>
        <xdr:cNvPr id="54" name="CuadroTexto 53">
          <a:extLst>
            <a:ext uri="{FF2B5EF4-FFF2-40B4-BE49-F238E27FC236}">
              <a16:creationId xmlns:a16="http://schemas.microsoft.com/office/drawing/2014/main" id="{1635EDFA-F1B2-442E-A53E-059A80A1EC54}"/>
            </a:ext>
          </a:extLst>
        </xdr:cNvPr>
        <xdr:cNvSpPr txBox="1"/>
      </xdr:nvSpPr>
      <xdr:spPr>
        <a:xfrm>
          <a:off x="290470" y="29108774"/>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ADICIONAL PARA  NIVEL 2 FASE 3 </a:t>
          </a:r>
        </a:p>
        <a:p>
          <a:endParaRPr lang="es-PA" sz="1100"/>
        </a:p>
      </xdr:txBody>
    </xdr:sp>
    <xdr:clientData/>
  </xdr:oneCellAnchor>
  <xdr:twoCellAnchor editAs="oneCell">
    <xdr:from>
      <xdr:col>4</xdr:col>
      <xdr:colOff>557892</xdr:colOff>
      <xdr:row>96</xdr:row>
      <xdr:rowOff>1115785</xdr:rowOff>
    </xdr:from>
    <xdr:to>
      <xdr:col>6</xdr:col>
      <xdr:colOff>84816</xdr:colOff>
      <xdr:row>96</xdr:row>
      <xdr:rowOff>2997740</xdr:rowOff>
    </xdr:to>
    <xdr:pic>
      <xdr:nvPicPr>
        <xdr:cNvPr id="57" name="Imagen 56">
          <a:extLst>
            <a:ext uri="{FF2B5EF4-FFF2-40B4-BE49-F238E27FC236}">
              <a16:creationId xmlns:a16="http://schemas.microsoft.com/office/drawing/2014/main" id="{0DD67926-44AB-4E97-B679-F95AFF6E3934}"/>
            </a:ext>
          </a:extLst>
        </xdr:cNvPr>
        <xdr:cNvPicPr>
          <a:picLocks noChangeAspect="1"/>
        </xdr:cNvPicPr>
      </xdr:nvPicPr>
      <xdr:blipFill rotWithShape="1">
        <a:blip xmlns:r="http://schemas.openxmlformats.org/officeDocument/2006/relationships" r:embed="rId13"/>
        <a:srcRect l="19169" t="16080" r="26626" b="15275"/>
        <a:stretch/>
      </xdr:blipFill>
      <xdr:spPr>
        <a:xfrm>
          <a:off x="5905499" y="29677178"/>
          <a:ext cx="1387928" cy="1878780"/>
        </a:xfrm>
        <a:prstGeom prst="rect">
          <a:avLst/>
        </a:prstGeom>
      </xdr:spPr>
    </xdr:pic>
    <xdr:clientData/>
  </xdr:twoCellAnchor>
  <xdr:twoCellAnchor editAs="oneCell">
    <xdr:from>
      <xdr:col>6</xdr:col>
      <xdr:colOff>401638</xdr:colOff>
      <xdr:row>0</xdr:row>
      <xdr:rowOff>473074</xdr:rowOff>
    </xdr:from>
    <xdr:to>
      <xdr:col>7</xdr:col>
      <xdr:colOff>1870075</xdr:colOff>
      <xdr:row>0</xdr:row>
      <xdr:rowOff>1479536</xdr:rowOff>
    </xdr:to>
    <xdr:pic>
      <xdr:nvPicPr>
        <xdr:cNvPr id="2" name="Imagen 1">
          <a:extLst>
            <a:ext uri="{FF2B5EF4-FFF2-40B4-BE49-F238E27FC236}">
              <a16:creationId xmlns:a16="http://schemas.microsoft.com/office/drawing/2014/main" id="{AFD829B8-2DC4-489C-8F49-3F6D7FD18C0A}"/>
            </a:ext>
          </a:extLst>
        </xdr:cNvPr>
        <xdr:cNvPicPr>
          <a:picLocks noChangeAspect="1"/>
        </xdr:cNvPicPr>
      </xdr:nvPicPr>
      <xdr:blipFill rotWithShape="1">
        <a:blip xmlns:r="http://schemas.openxmlformats.org/officeDocument/2006/relationships" r:embed="rId11"/>
        <a:srcRect t="32574" b="14725"/>
        <a:stretch>
          <a:fillRect/>
        </a:stretch>
      </xdr:blipFill>
      <xdr:spPr>
        <a:xfrm>
          <a:off x="7938294" y="473074"/>
          <a:ext cx="2849562" cy="10064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381000</xdr:colOff>
      <xdr:row>80</xdr:row>
      <xdr:rowOff>1170214</xdr:rowOff>
    </xdr:from>
    <xdr:to>
      <xdr:col>1</xdr:col>
      <xdr:colOff>1047750</xdr:colOff>
      <xdr:row>80</xdr:row>
      <xdr:rowOff>2993571</xdr:rowOff>
    </xdr:to>
    <xdr:pic>
      <xdr:nvPicPr>
        <xdr:cNvPr id="38" name="Imagen 37">
          <a:extLst>
            <a:ext uri="{FF2B5EF4-FFF2-40B4-BE49-F238E27FC236}">
              <a16:creationId xmlns:a16="http://schemas.microsoft.com/office/drawing/2014/main" id="{2F115237-AF80-468B-A7D5-E6D77118A296}"/>
            </a:ext>
          </a:extLst>
        </xdr:cNvPr>
        <xdr:cNvPicPr>
          <a:picLocks noChangeAspect="1"/>
        </xdr:cNvPicPr>
      </xdr:nvPicPr>
      <xdr:blipFill rotWithShape="1">
        <a:blip xmlns:r="http://schemas.openxmlformats.org/officeDocument/2006/relationships" r:embed="rId1"/>
        <a:srcRect l="9961" t="6416" r="14452" b="15433"/>
        <a:stretch/>
      </xdr:blipFill>
      <xdr:spPr>
        <a:xfrm>
          <a:off x="381000" y="25635857"/>
          <a:ext cx="1755321" cy="1823357"/>
        </a:xfrm>
        <a:prstGeom prst="rect">
          <a:avLst/>
        </a:prstGeom>
      </xdr:spPr>
    </xdr:pic>
    <xdr:clientData/>
  </xdr:twoCellAnchor>
  <xdr:twoCellAnchor editAs="oneCell">
    <xdr:from>
      <xdr:col>6</xdr:col>
      <xdr:colOff>775930</xdr:colOff>
      <xdr:row>80</xdr:row>
      <xdr:rowOff>692962</xdr:rowOff>
    </xdr:from>
    <xdr:to>
      <xdr:col>7</xdr:col>
      <xdr:colOff>2449285</xdr:colOff>
      <xdr:row>80</xdr:row>
      <xdr:rowOff>3418890</xdr:rowOff>
    </xdr:to>
    <xdr:pic>
      <xdr:nvPicPr>
        <xdr:cNvPr id="2" name="Imagen 1">
          <a:extLst>
            <a:ext uri="{FF2B5EF4-FFF2-40B4-BE49-F238E27FC236}">
              <a16:creationId xmlns:a16="http://schemas.microsoft.com/office/drawing/2014/main" id="{7E84F7C9-85C0-4084-8CDB-5193791C62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86355" y="29115562"/>
          <a:ext cx="2997330" cy="2732278"/>
        </a:xfrm>
        <a:prstGeom prst="rect">
          <a:avLst/>
        </a:prstGeom>
      </xdr:spPr>
    </xdr:pic>
    <xdr:clientData/>
  </xdr:twoCellAnchor>
  <xdr:twoCellAnchor editAs="oneCell">
    <xdr:from>
      <xdr:col>13</xdr:col>
      <xdr:colOff>544286</xdr:colOff>
      <xdr:row>79</xdr:row>
      <xdr:rowOff>4367894</xdr:rowOff>
    </xdr:from>
    <xdr:to>
      <xdr:col>15</xdr:col>
      <xdr:colOff>885265</xdr:colOff>
      <xdr:row>80</xdr:row>
      <xdr:rowOff>1113438</xdr:rowOff>
    </xdr:to>
    <xdr:pic>
      <xdr:nvPicPr>
        <xdr:cNvPr id="3" name="Imagen 2">
          <a:extLst>
            <a:ext uri="{FF2B5EF4-FFF2-40B4-BE49-F238E27FC236}">
              <a16:creationId xmlns:a16="http://schemas.microsoft.com/office/drawing/2014/main" id="{CAD94602-D46E-4726-847C-D0F094A56AF6}"/>
            </a:ext>
          </a:extLst>
        </xdr:cNvPr>
        <xdr:cNvPicPr>
          <a:picLocks noChangeAspect="1"/>
        </xdr:cNvPicPr>
      </xdr:nvPicPr>
      <xdr:blipFill rotWithShape="1">
        <a:blip xmlns:r="http://schemas.openxmlformats.org/officeDocument/2006/relationships" r:embed="rId3"/>
        <a:srcRect l="12872" t="10588" r="13053" b="4118"/>
        <a:stretch/>
      </xdr:blipFill>
      <xdr:spPr>
        <a:xfrm>
          <a:off x="17022536" y="23635608"/>
          <a:ext cx="1837765" cy="1949824"/>
        </a:xfrm>
        <a:prstGeom prst="rect">
          <a:avLst/>
        </a:prstGeom>
      </xdr:spPr>
    </xdr:pic>
    <xdr:clientData/>
  </xdr:twoCellAnchor>
  <xdr:twoCellAnchor editAs="oneCell">
    <xdr:from>
      <xdr:col>18</xdr:col>
      <xdr:colOff>1006928</xdr:colOff>
      <xdr:row>79</xdr:row>
      <xdr:rowOff>4177392</xdr:rowOff>
    </xdr:from>
    <xdr:to>
      <xdr:col>25</xdr:col>
      <xdr:colOff>321366</xdr:colOff>
      <xdr:row>80</xdr:row>
      <xdr:rowOff>1578428</xdr:rowOff>
    </xdr:to>
    <xdr:pic>
      <xdr:nvPicPr>
        <xdr:cNvPr id="4" name="Imagen 3">
          <a:extLst>
            <a:ext uri="{FF2B5EF4-FFF2-40B4-BE49-F238E27FC236}">
              <a16:creationId xmlns:a16="http://schemas.microsoft.com/office/drawing/2014/main" id="{E2ABBEE9-CF35-4C42-9D65-F18783015DFB}"/>
            </a:ext>
          </a:extLst>
        </xdr:cNvPr>
        <xdr:cNvPicPr>
          <a:picLocks noChangeAspect="1"/>
        </xdr:cNvPicPr>
      </xdr:nvPicPr>
      <xdr:blipFill rotWithShape="1">
        <a:blip xmlns:r="http://schemas.openxmlformats.org/officeDocument/2006/relationships" r:embed="rId4"/>
        <a:srcRect l="3324" t="7451" r="7669" b="5864"/>
        <a:stretch/>
      </xdr:blipFill>
      <xdr:spPr>
        <a:xfrm>
          <a:off x="22016357" y="23445106"/>
          <a:ext cx="4893366" cy="2598966"/>
        </a:xfrm>
        <a:prstGeom prst="rect">
          <a:avLst/>
        </a:prstGeom>
      </xdr:spPr>
    </xdr:pic>
    <xdr:clientData/>
  </xdr:twoCellAnchor>
  <xdr:twoCellAnchor editAs="oneCell">
    <xdr:from>
      <xdr:col>0</xdr:col>
      <xdr:colOff>100354</xdr:colOff>
      <xdr:row>0</xdr:row>
      <xdr:rowOff>256946</xdr:rowOff>
    </xdr:from>
    <xdr:to>
      <xdr:col>1</xdr:col>
      <xdr:colOff>886165</xdr:colOff>
      <xdr:row>0</xdr:row>
      <xdr:rowOff>1361168</xdr:rowOff>
    </xdr:to>
    <xdr:pic>
      <xdr:nvPicPr>
        <xdr:cNvPr id="6" name="Imagen 1" descr="logo-01.jpg">
          <a:extLst>
            <a:ext uri="{FF2B5EF4-FFF2-40B4-BE49-F238E27FC236}">
              <a16:creationId xmlns:a16="http://schemas.microsoft.com/office/drawing/2014/main" id="{AC3E7B94-3B7A-4DAB-9D6B-C9D92F440B1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100354" y="256946"/>
          <a:ext cx="1874382" cy="1110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573655</xdr:colOff>
      <xdr:row>99</xdr:row>
      <xdr:rowOff>1197430</xdr:rowOff>
    </xdr:from>
    <xdr:to>
      <xdr:col>10</xdr:col>
      <xdr:colOff>322449</xdr:colOff>
      <xdr:row>103</xdr:row>
      <xdr:rowOff>382589</xdr:rowOff>
    </xdr:to>
    <xdr:pic>
      <xdr:nvPicPr>
        <xdr:cNvPr id="7" name="Imagen 6" descr="Imagen de WhatsApp 2023-03-09 a las 17.44.48">
          <a:extLst>
            <a:ext uri="{FF2B5EF4-FFF2-40B4-BE49-F238E27FC236}">
              <a16:creationId xmlns:a16="http://schemas.microsoft.com/office/drawing/2014/main" id="{046EBFAE-5CDE-444C-993A-FA4A1A6BD407}"/>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13718155" y="32963305"/>
          <a:ext cx="963232" cy="637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1277937</xdr:colOff>
      <xdr:row>105</xdr:row>
      <xdr:rowOff>270669</xdr:rowOff>
    </xdr:from>
    <xdr:to>
      <xdr:col>11</xdr:col>
      <xdr:colOff>539750</xdr:colOff>
      <xdr:row>106</xdr:row>
      <xdr:rowOff>28575</xdr:rowOff>
    </xdr:to>
    <xdr:pic>
      <xdr:nvPicPr>
        <xdr:cNvPr id="8" name="Imagen 10">
          <a:extLst>
            <a:ext uri="{FF2B5EF4-FFF2-40B4-BE49-F238E27FC236}">
              <a16:creationId xmlns:a16="http://schemas.microsoft.com/office/drawing/2014/main" id="{823F9F36-B15F-4A71-89B3-D34AE0862C6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14784387" y="40561419"/>
          <a:ext cx="538163" cy="605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29</xdr:col>
      <xdr:colOff>357188</xdr:colOff>
      <xdr:row>79</xdr:row>
      <xdr:rowOff>424675</xdr:rowOff>
    </xdr:from>
    <xdr:to>
      <xdr:col>34</xdr:col>
      <xdr:colOff>287574</xdr:colOff>
      <xdr:row>79</xdr:row>
      <xdr:rowOff>2893219</xdr:rowOff>
    </xdr:to>
    <xdr:pic>
      <xdr:nvPicPr>
        <xdr:cNvPr id="9" name="Imagen 8">
          <a:extLst>
            <a:ext uri="{FF2B5EF4-FFF2-40B4-BE49-F238E27FC236}">
              <a16:creationId xmlns:a16="http://schemas.microsoft.com/office/drawing/2014/main" id="{4173E4FB-FEBE-47D2-A668-6F8726FD231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9789438" y="23646625"/>
          <a:ext cx="3692760" cy="2468544"/>
        </a:xfrm>
        <a:prstGeom prst="rect">
          <a:avLst/>
        </a:prstGeom>
      </xdr:spPr>
    </xdr:pic>
    <xdr:clientData/>
  </xdr:twoCellAnchor>
  <xdr:oneCellAnchor>
    <xdr:from>
      <xdr:col>0</xdr:col>
      <xdr:colOff>464641</xdr:colOff>
      <xdr:row>79</xdr:row>
      <xdr:rowOff>2640160</xdr:rowOff>
    </xdr:from>
    <xdr:ext cx="1991446" cy="450359"/>
    <xdr:sp macro="" textlink="">
      <xdr:nvSpPr>
        <xdr:cNvPr id="10" name="CuadroTexto 9">
          <a:extLst>
            <a:ext uri="{FF2B5EF4-FFF2-40B4-BE49-F238E27FC236}">
              <a16:creationId xmlns:a16="http://schemas.microsoft.com/office/drawing/2014/main" id="{1C9F903C-FD0F-4DE9-8B1E-95B71F1134A5}"/>
            </a:ext>
          </a:extLst>
        </xdr:cNvPr>
        <xdr:cNvSpPr txBox="1"/>
      </xdr:nvSpPr>
      <xdr:spPr>
        <a:xfrm>
          <a:off x="464641" y="25862110"/>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PLANTA BAJA FASE 1 </a:t>
          </a:r>
        </a:p>
        <a:p>
          <a:endParaRPr lang="es-PA" sz="1100"/>
        </a:p>
      </xdr:txBody>
    </xdr:sp>
    <xdr:clientData/>
  </xdr:oneCellAnchor>
  <xdr:twoCellAnchor editAs="oneCell">
    <xdr:from>
      <xdr:col>5</xdr:col>
      <xdr:colOff>250030</xdr:colOff>
      <xdr:row>79</xdr:row>
      <xdr:rowOff>3696674</xdr:rowOff>
    </xdr:from>
    <xdr:to>
      <xdr:col>7</xdr:col>
      <xdr:colOff>1088572</xdr:colOff>
      <xdr:row>80</xdr:row>
      <xdr:rowOff>431571</xdr:rowOff>
    </xdr:to>
    <xdr:pic>
      <xdr:nvPicPr>
        <xdr:cNvPr id="11" name="Imagen 10">
          <a:extLst>
            <a:ext uri="{FF2B5EF4-FFF2-40B4-BE49-F238E27FC236}">
              <a16:creationId xmlns:a16="http://schemas.microsoft.com/office/drawing/2014/main" id="{3D67C040-DBF6-47B5-8A43-8E1C9DE3A081}"/>
            </a:ext>
          </a:extLst>
        </xdr:cNvPr>
        <xdr:cNvPicPr>
          <a:picLocks noChangeAspect="1"/>
        </xdr:cNvPicPr>
      </xdr:nvPicPr>
      <xdr:blipFill rotWithShape="1">
        <a:blip xmlns:r="http://schemas.openxmlformats.org/officeDocument/2006/relationships" r:embed="rId9"/>
        <a:srcRect l="2841" t="3926" r="3020"/>
        <a:stretch>
          <a:fillRect/>
        </a:stretch>
      </xdr:blipFill>
      <xdr:spPr>
        <a:xfrm>
          <a:off x="6658994" y="22964388"/>
          <a:ext cx="3165364" cy="1926477"/>
        </a:xfrm>
        <a:prstGeom prst="rect">
          <a:avLst/>
        </a:prstGeom>
      </xdr:spPr>
    </xdr:pic>
    <xdr:clientData/>
  </xdr:twoCellAnchor>
  <xdr:oneCellAnchor>
    <xdr:from>
      <xdr:col>7</xdr:col>
      <xdr:colOff>231055</xdr:colOff>
      <xdr:row>80</xdr:row>
      <xdr:rowOff>309372</xdr:rowOff>
    </xdr:from>
    <xdr:ext cx="1415184" cy="290817"/>
    <xdr:sp macro="" textlink="">
      <xdr:nvSpPr>
        <xdr:cNvPr id="12" name="CuadroTexto 11">
          <a:extLst>
            <a:ext uri="{FF2B5EF4-FFF2-40B4-BE49-F238E27FC236}">
              <a16:creationId xmlns:a16="http://schemas.microsoft.com/office/drawing/2014/main" id="{C741C05F-79C8-4D04-9093-5BDC58DC8749}"/>
            </a:ext>
          </a:extLst>
        </xdr:cNvPr>
        <xdr:cNvSpPr txBox="1"/>
      </xdr:nvSpPr>
      <xdr:spPr>
        <a:xfrm>
          <a:off x="8765455" y="28731972"/>
          <a:ext cx="1415184" cy="2908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PRETIL</a:t>
          </a:r>
          <a:endParaRPr lang="es-MX">
            <a:effectLst/>
          </a:endParaRPr>
        </a:p>
        <a:p>
          <a:endParaRPr lang="es-PA" sz="1100"/>
        </a:p>
      </xdr:txBody>
    </xdr:sp>
    <xdr:clientData/>
  </xdr:oneCellAnchor>
  <xdr:oneCellAnchor>
    <xdr:from>
      <xdr:col>1</xdr:col>
      <xdr:colOff>140225</xdr:colOff>
      <xdr:row>80</xdr:row>
      <xdr:rowOff>3021843</xdr:rowOff>
    </xdr:from>
    <xdr:ext cx="1691409" cy="340823"/>
    <xdr:sp macro="" textlink="">
      <xdr:nvSpPr>
        <xdr:cNvPr id="13" name="CuadroTexto 12">
          <a:extLst>
            <a:ext uri="{FF2B5EF4-FFF2-40B4-BE49-F238E27FC236}">
              <a16:creationId xmlns:a16="http://schemas.microsoft.com/office/drawing/2014/main" id="{21598B7A-F0E9-4B3C-A07A-786C149534C2}"/>
            </a:ext>
          </a:extLst>
        </xdr:cNvPr>
        <xdr:cNvSpPr txBox="1"/>
      </xdr:nvSpPr>
      <xdr:spPr>
        <a:xfrm>
          <a:off x="1226075" y="31444443"/>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TINACOS</a:t>
          </a:r>
          <a:endParaRPr lang="es-MX">
            <a:effectLst/>
          </a:endParaRPr>
        </a:p>
        <a:p>
          <a:endParaRPr lang="es-PA" sz="1100"/>
        </a:p>
      </xdr:txBody>
    </xdr:sp>
    <xdr:clientData/>
  </xdr:oneCellAnchor>
  <xdr:twoCellAnchor editAs="oneCell">
    <xdr:from>
      <xdr:col>2</xdr:col>
      <xdr:colOff>1301180</xdr:colOff>
      <xdr:row>80</xdr:row>
      <xdr:rowOff>1289673</xdr:rowOff>
    </xdr:from>
    <xdr:to>
      <xdr:col>3</xdr:col>
      <xdr:colOff>649512</xdr:colOff>
      <xdr:row>80</xdr:row>
      <xdr:rowOff>2771381</xdr:rowOff>
    </xdr:to>
    <xdr:pic>
      <xdr:nvPicPr>
        <xdr:cNvPr id="14" name="Imagen 13">
          <a:extLst>
            <a:ext uri="{FF2B5EF4-FFF2-40B4-BE49-F238E27FC236}">
              <a16:creationId xmlns:a16="http://schemas.microsoft.com/office/drawing/2014/main" id="{B1CAF862-9198-4E5B-830F-72670A0A657C}"/>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1745" r="7362"/>
        <a:stretch>
          <a:fillRect/>
        </a:stretch>
      </xdr:blipFill>
      <xdr:spPr>
        <a:xfrm>
          <a:off x="3472880" y="29712273"/>
          <a:ext cx="1453357" cy="1488058"/>
        </a:xfrm>
        <a:prstGeom prst="rect">
          <a:avLst/>
        </a:prstGeom>
      </xdr:spPr>
    </xdr:pic>
    <xdr:clientData/>
  </xdr:twoCellAnchor>
  <xdr:oneCellAnchor>
    <xdr:from>
      <xdr:col>2</xdr:col>
      <xdr:colOff>1236621</xdr:colOff>
      <xdr:row>80</xdr:row>
      <xdr:rowOff>2876813</xdr:rowOff>
    </xdr:from>
    <xdr:ext cx="1691409" cy="340823"/>
    <xdr:sp macro="" textlink="">
      <xdr:nvSpPr>
        <xdr:cNvPr id="15" name="CuadroTexto 14">
          <a:extLst>
            <a:ext uri="{FF2B5EF4-FFF2-40B4-BE49-F238E27FC236}">
              <a16:creationId xmlns:a16="http://schemas.microsoft.com/office/drawing/2014/main" id="{28085538-D301-4BD7-9FA6-A0BEEC4EDDFF}"/>
            </a:ext>
          </a:extLst>
        </xdr:cNvPr>
        <xdr:cNvSpPr txBox="1"/>
      </xdr:nvSpPr>
      <xdr:spPr>
        <a:xfrm>
          <a:off x="3408321" y="31299413"/>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ESCALERA</a:t>
          </a:r>
          <a:endParaRPr lang="es-PA" sz="1100"/>
        </a:p>
      </xdr:txBody>
    </xdr:sp>
    <xdr:clientData/>
  </xdr:oneCellAnchor>
  <xdr:oneCellAnchor>
    <xdr:from>
      <xdr:col>6</xdr:col>
      <xdr:colOff>596037</xdr:colOff>
      <xdr:row>80</xdr:row>
      <xdr:rowOff>3256008</xdr:rowOff>
    </xdr:from>
    <xdr:ext cx="1549354" cy="439693"/>
    <xdr:sp macro="" textlink="">
      <xdr:nvSpPr>
        <xdr:cNvPr id="16" name="CuadroTexto 5">
          <a:extLst>
            <a:ext uri="{FF2B5EF4-FFF2-40B4-BE49-F238E27FC236}">
              <a16:creationId xmlns:a16="http://schemas.microsoft.com/office/drawing/2014/main" id="{E2552947-9633-48F0-B721-47899D25A8F4}"/>
            </a:ext>
          </a:extLst>
        </xdr:cNvPr>
        <xdr:cNvSpPr txBox="1"/>
      </xdr:nvSpPr>
      <xdr:spPr>
        <a:xfrm>
          <a:off x="7806462" y="31678608"/>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COMPLETO BIENESTAR MILENIO</a:t>
          </a:r>
          <a:endParaRPr lang="es-PA" sz="1100"/>
        </a:p>
        <a:p>
          <a:endParaRPr lang="es-PA" sz="1100"/>
        </a:p>
      </xdr:txBody>
    </xdr:sp>
    <xdr:clientData/>
  </xdr:oneCellAnchor>
  <xdr:twoCellAnchor editAs="oneCell">
    <xdr:from>
      <xdr:col>6</xdr:col>
      <xdr:colOff>374651</xdr:colOff>
      <xdr:row>0</xdr:row>
      <xdr:rowOff>454818</xdr:rowOff>
    </xdr:from>
    <xdr:to>
      <xdr:col>7</xdr:col>
      <xdr:colOff>1839913</xdr:colOff>
      <xdr:row>0</xdr:row>
      <xdr:rowOff>1454930</xdr:rowOff>
    </xdr:to>
    <xdr:pic>
      <xdr:nvPicPr>
        <xdr:cNvPr id="17" name="Imagen 16">
          <a:extLst>
            <a:ext uri="{FF2B5EF4-FFF2-40B4-BE49-F238E27FC236}">
              <a16:creationId xmlns:a16="http://schemas.microsoft.com/office/drawing/2014/main" id="{A823E3F0-49A7-4007-9FE1-999E25E4AE95}"/>
            </a:ext>
          </a:extLst>
        </xdr:cNvPr>
        <xdr:cNvPicPr>
          <a:picLocks noChangeAspect="1"/>
        </xdr:cNvPicPr>
      </xdr:nvPicPr>
      <xdr:blipFill rotWithShape="1">
        <a:blip xmlns:r="http://schemas.openxmlformats.org/officeDocument/2006/relationships" r:embed="rId11"/>
        <a:srcRect t="32574" b="14725"/>
        <a:stretch>
          <a:fillRect/>
        </a:stretch>
      </xdr:blipFill>
      <xdr:spPr>
        <a:xfrm>
          <a:off x="8125620" y="454818"/>
          <a:ext cx="2849562" cy="1003287"/>
        </a:xfrm>
        <a:prstGeom prst="rect">
          <a:avLst/>
        </a:prstGeom>
      </xdr:spPr>
    </xdr:pic>
    <xdr:clientData/>
  </xdr:twoCellAnchor>
  <xdr:twoCellAnchor editAs="oneCell">
    <xdr:from>
      <xdr:col>9</xdr:col>
      <xdr:colOff>0</xdr:colOff>
      <xdr:row>75</xdr:row>
      <xdr:rowOff>0</xdr:rowOff>
    </xdr:from>
    <xdr:to>
      <xdr:col>9</xdr:col>
      <xdr:colOff>304800</xdr:colOff>
      <xdr:row>79</xdr:row>
      <xdr:rowOff>563223</xdr:rowOff>
    </xdr:to>
    <xdr:sp macro="" textlink="">
      <xdr:nvSpPr>
        <xdr:cNvPr id="18" name="AutoShape 1">
          <a:extLst>
            <a:ext uri="{FF2B5EF4-FFF2-40B4-BE49-F238E27FC236}">
              <a16:creationId xmlns:a16="http://schemas.microsoft.com/office/drawing/2014/main" id="{5423C898-2EF5-4310-8E09-94A0E255541B}"/>
            </a:ext>
          </a:extLst>
        </xdr:cNvPr>
        <xdr:cNvSpPr>
          <a:spLocks noChangeAspect="1" noChangeArrowheads="1"/>
        </xdr:cNvSpPr>
      </xdr:nvSpPr>
      <xdr:spPr bwMode="auto">
        <a:xfrm>
          <a:off x="12363450" y="22088475"/>
          <a:ext cx="304800" cy="988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75</xdr:row>
      <xdr:rowOff>0</xdr:rowOff>
    </xdr:from>
    <xdr:to>
      <xdr:col>11</xdr:col>
      <xdr:colOff>304800</xdr:colOff>
      <xdr:row>79</xdr:row>
      <xdr:rowOff>563223</xdr:rowOff>
    </xdr:to>
    <xdr:sp macro="" textlink="">
      <xdr:nvSpPr>
        <xdr:cNvPr id="19" name="AutoShape 2">
          <a:extLst>
            <a:ext uri="{FF2B5EF4-FFF2-40B4-BE49-F238E27FC236}">
              <a16:creationId xmlns:a16="http://schemas.microsoft.com/office/drawing/2014/main" id="{71228879-17A0-421B-912E-1F8E16BC55A2}"/>
            </a:ext>
          </a:extLst>
        </xdr:cNvPr>
        <xdr:cNvSpPr>
          <a:spLocks noChangeAspect="1" noChangeArrowheads="1"/>
        </xdr:cNvSpPr>
      </xdr:nvSpPr>
      <xdr:spPr bwMode="auto">
        <a:xfrm>
          <a:off x="14782800" y="22088475"/>
          <a:ext cx="304800" cy="9882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75</xdr:row>
      <xdr:rowOff>0</xdr:rowOff>
    </xdr:from>
    <xdr:ext cx="304800" cy="304800"/>
    <xdr:sp macro="" textlink="">
      <xdr:nvSpPr>
        <xdr:cNvPr id="20" name="AutoShape 1">
          <a:extLst>
            <a:ext uri="{FF2B5EF4-FFF2-40B4-BE49-F238E27FC236}">
              <a16:creationId xmlns:a16="http://schemas.microsoft.com/office/drawing/2014/main" id="{163FF26B-86B0-492F-8D56-D96669D2FC3B}"/>
            </a:ext>
          </a:extLst>
        </xdr:cNvPr>
        <xdr:cNvSpPr>
          <a:spLocks noChangeAspect="1" noChangeArrowheads="1"/>
        </xdr:cNvSpPr>
      </xdr:nvSpPr>
      <xdr:spPr bwMode="auto">
        <a:xfrm>
          <a:off x="12363450" y="2208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75</xdr:row>
      <xdr:rowOff>0</xdr:rowOff>
    </xdr:from>
    <xdr:ext cx="304800" cy="304800"/>
    <xdr:sp macro="" textlink="">
      <xdr:nvSpPr>
        <xdr:cNvPr id="21" name="AutoShape 2">
          <a:extLst>
            <a:ext uri="{FF2B5EF4-FFF2-40B4-BE49-F238E27FC236}">
              <a16:creationId xmlns:a16="http://schemas.microsoft.com/office/drawing/2014/main" id="{422F4113-6A9E-497B-8643-DEE1E2A41572}"/>
            </a:ext>
          </a:extLst>
        </xdr:cNvPr>
        <xdr:cNvSpPr>
          <a:spLocks noChangeAspect="1" noChangeArrowheads="1"/>
        </xdr:cNvSpPr>
      </xdr:nvSpPr>
      <xdr:spPr bwMode="auto">
        <a:xfrm>
          <a:off x="14782800" y="2208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77</xdr:row>
      <xdr:rowOff>0</xdr:rowOff>
    </xdr:from>
    <xdr:ext cx="304800" cy="304800"/>
    <xdr:sp macro="" textlink="">
      <xdr:nvSpPr>
        <xdr:cNvPr id="22" name="AutoShape 1">
          <a:extLst>
            <a:ext uri="{FF2B5EF4-FFF2-40B4-BE49-F238E27FC236}">
              <a16:creationId xmlns:a16="http://schemas.microsoft.com/office/drawing/2014/main" id="{9B3563D0-AF39-4DB9-9896-8EF61435755F}"/>
            </a:ext>
          </a:extLst>
        </xdr:cNvPr>
        <xdr:cNvSpPr>
          <a:spLocks noChangeAspect="1" noChangeArrowheads="1"/>
        </xdr:cNvSpPr>
      </xdr:nvSpPr>
      <xdr:spPr bwMode="auto">
        <a:xfrm>
          <a:off x="12363450" y="225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77</xdr:row>
      <xdr:rowOff>0</xdr:rowOff>
    </xdr:from>
    <xdr:ext cx="304800" cy="304800"/>
    <xdr:sp macro="" textlink="">
      <xdr:nvSpPr>
        <xdr:cNvPr id="23" name="AutoShape 2">
          <a:extLst>
            <a:ext uri="{FF2B5EF4-FFF2-40B4-BE49-F238E27FC236}">
              <a16:creationId xmlns:a16="http://schemas.microsoft.com/office/drawing/2014/main" id="{9E9DD0D6-3446-4ACC-9335-B5132F0B5D7C}"/>
            </a:ext>
          </a:extLst>
        </xdr:cNvPr>
        <xdr:cNvSpPr>
          <a:spLocks noChangeAspect="1" noChangeArrowheads="1"/>
        </xdr:cNvSpPr>
      </xdr:nvSpPr>
      <xdr:spPr bwMode="auto">
        <a:xfrm>
          <a:off x="14782800" y="225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77</xdr:row>
      <xdr:rowOff>0</xdr:rowOff>
    </xdr:from>
    <xdr:ext cx="304800" cy="304800"/>
    <xdr:sp macro="" textlink="">
      <xdr:nvSpPr>
        <xdr:cNvPr id="24" name="AutoShape 1">
          <a:extLst>
            <a:ext uri="{FF2B5EF4-FFF2-40B4-BE49-F238E27FC236}">
              <a16:creationId xmlns:a16="http://schemas.microsoft.com/office/drawing/2014/main" id="{46063147-9529-4B7F-B4CF-23FF6680847A}"/>
            </a:ext>
          </a:extLst>
        </xdr:cNvPr>
        <xdr:cNvSpPr>
          <a:spLocks noChangeAspect="1" noChangeArrowheads="1"/>
        </xdr:cNvSpPr>
      </xdr:nvSpPr>
      <xdr:spPr bwMode="auto">
        <a:xfrm>
          <a:off x="12363450" y="225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77</xdr:row>
      <xdr:rowOff>0</xdr:rowOff>
    </xdr:from>
    <xdr:ext cx="304800" cy="304800"/>
    <xdr:sp macro="" textlink="">
      <xdr:nvSpPr>
        <xdr:cNvPr id="25" name="AutoShape 2">
          <a:extLst>
            <a:ext uri="{FF2B5EF4-FFF2-40B4-BE49-F238E27FC236}">
              <a16:creationId xmlns:a16="http://schemas.microsoft.com/office/drawing/2014/main" id="{D19EA2DA-CE06-49A5-8FEC-9DFC280B4C02}"/>
            </a:ext>
          </a:extLst>
        </xdr:cNvPr>
        <xdr:cNvSpPr>
          <a:spLocks noChangeAspect="1" noChangeArrowheads="1"/>
        </xdr:cNvSpPr>
      </xdr:nvSpPr>
      <xdr:spPr bwMode="auto">
        <a:xfrm>
          <a:off x="14782800" y="225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77</xdr:row>
      <xdr:rowOff>0</xdr:rowOff>
    </xdr:from>
    <xdr:ext cx="304800" cy="304800"/>
    <xdr:sp macro="" textlink="">
      <xdr:nvSpPr>
        <xdr:cNvPr id="26" name="AutoShape 1">
          <a:extLst>
            <a:ext uri="{FF2B5EF4-FFF2-40B4-BE49-F238E27FC236}">
              <a16:creationId xmlns:a16="http://schemas.microsoft.com/office/drawing/2014/main" id="{CDCDDD9B-D251-434E-8321-56F24F9B28F9}"/>
            </a:ext>
          </a:extLst>
        </xdr:cNvPr>
        <xdr:cNvSpPr>
          <a:spLocks noChangeAspect="1" noChangeArrowheads="1"/>
        </xdr:cNvSpPr>
      </xdr:nvSpPr>
      <xdr:spPr bwMode="auto">
        <a:xfrm>
          <a:off x="12363450" y="225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77</xdr:row>
      <xdr:rowOff>0</xdr:rowOff>
    </xdr:from>
    <xdr:ext cx="304800" cy="304800"/>
    <xdr:sp macro="" textlink="">
      <xdr:nvSpPr>
        <xdr:cNvPr id="27" name="AutoShape 2">
          <a:extLst>
            <a:ext uri="{FF2B5EF4-FFF2-40B4-BE49-F238E27FC236}">
              <a16:creationId xmlns:a16="http://schemas.microsoft.com/office/drawing/2014/main" id="{D9AADB58-1F69-4633-81DE-A6D22CD71F3D}"/>
            </a:ext>
          </a:extLst>
        </xdr:cNvPr>
        <xdr:cNvSpPr>
          <a:spLocks noChangeAspect="1" noChangeArrowheads="1"/>
        </xdr:cNvSpPr>
      </xdr:nvSpPr>
      <xdr:spPr bwMode="auto">
        <a:xfrm>
          <a:off x="14782800" y="225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75</xdr:row>
      <xdr:rowOff>0</xdr:rowOff>
    </xdr:from>
    <xdr:ext cx="304800" cy="304800"/>
    <xdr:sp macro="" textlink="">
      <xdr:nvSpPr>
        <xdr:cNvPr id="28" name="AutoShape 1">
          <a:extLst>
            <a:ext uri="{FF2B5EF4-FFF2-40B4-BE49-F238E27FC236}">
              <a16:creationId xmlns:a16="http://schemas.microsoft.com/office/drawing/2014/main" id="{0F17F246-0D42-44CA-9227-D5541968B266}"/>
            </a:ext>
          </a:extLst>
        </xdr:cNvPr>
        <xdr:cNvSpPr>
          <a:spLocks noChangeAspect="1" noChangeArrowheads="1"/>
        </xdr:cNvSpPr>
      </xdr:nvSpPr>
      <xdr:spPr bwMode="auto">
        <a:xfrm>
          <a:off x="12363450" y="2208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75</xdr:row>
      <xdr:rowOff>0</xdr:rowOff>
    </xdr:from>
    <xdr:ext cx="304800" cy="304800"/>
    <xdr:sp macro="" textlink="">
      <xdr:nvSpPr>
        <xdr:cNvPr id="29" name="AutoShape 2">
          <a:extLst>
            <a:ext uri="{FF2B5EF4-FFF2-40B4-BE49-F238E27FC236}">
              <a16:creationId xmlns:a16="http://schemas.microsoft.com/office/drawing/2014/main" id="{1BF75F06-3F9F-4154-9C9A-02E470FA77C0}"/>
            </a:ext>
          </a:extLst>
        </xdr:cNvPr>
        <xdr:cNvSpPr>
          <a:spLocks noChangeAspect="1" noChangeArrowheads="1"/>
        </xdr:cNvSpPr>
      </xdr:nvSpPr>
      <xdr:spPr bwMode="auto">
        <a:xfrm>
          <a:off x="14782800" y="2208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363992</xdr:colOff>
      <xdr:row>80</xdr:row>
      <xdr:rowOff>3002076</xdr:rowOff>
    </xdr:from>
    <xdr:ext cx="1691409" cy="340823"/>
    <xdr:sp macro="" textlink="">
      <xdr:nvSpPr>
        <xdr:cNvPr id="30" name="CuadroTexto 29">
          <a:extLst>
            <a:ext uri="{FF2B5EF4-FFF2-40B4-BE49-F238E27FC236}">
              <a16:creationId xmlns:a16="http://schemas.microsoft.com/office/drawing/2014/main" id="{BE3D5425-CC88-46C6-81AC-74DE6FBF29F6}"/>
            </a:ext>
          </a:extLst>
        </xdr:cNvPr>
        <xdr:cNvSpPr txBox="1"/>
      </xdr:nvSpPr>
      <xdr:spPr>
        <a:xfrm>
          <a:off x="5707517" y="31424676"/>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NICHO</a:t>
          </a:r>
          <a:r>
            <a:rPr lang="es-PA" sz="1100" baseline="0"/>
            <a:t> DE MEDIDORES</a:t>
          </a:r>
          <a:endParaRPr lang="es-PA" sz="1100"/>
        </a:p>
      </xdr:txBody>
    </xdr:sp>
    <xdr:clientData/>
  </xdr:oneCellAnchor>
  <xdr:twoCellAnchor editAs="oneCell">
    <xdr:from>
      <xdr:col>4</xdr:col>
      <xdr:colOff>299357</xdr:colOff>
      <xdr:row>79</xdr:row>
      <xdr:rowOff>312966</xdr:rowOff>
    </xdr:from>
    <xdr:to>
      <xdr:col>7</xdr:col>
      <xdr:colOff>1578429</xdr:colOff>
      <xdr:row>79</xdr:row>
      <xdr:rowOff>2829410</xdr:rowOff>
    </xdr:to>
    <xdr:pic>
      <xdr:nvPicPr>
        <xdr:cNvPr id="31" name="Imagen 30">
          <a:extLst>
            <a:ext uri="{FF2B5EF4-FFF2-40B4-BE49-F238E27FC236}">
              <a16:creationId xmlns:a16="http://schemas.microsoft.com/office/drawing/2014/main" id="{33E4357D-9960-422C-9092-C07E528CFAD1}"/>
            </a:ext>
          </a:extLst>
        </xdr:cNvPr>
        <xdr:cNvPicPr>
          <a:picLocks noChangeAspect="1"/>
        </xdr:cNvPicPr>
      </xdr:nvPicPr>
      <xdr:blipFill rotWithShape="1">
        <a:blip xmlns:r="http://schemas.openxmlformats.org/officeDocument/2006/relationships" r:embed="rId12"/>
        <a:srcRect l="8904" t="10177" r="7084" b="15401"/>
        <a:stretch/>
      </xdr:blipFill>
      <xdr:spPr>
        <a:xfrm>
          <a:off x="5646964" y="19580680"/>
          <a:ext cx="4667251" cy="2516444"/>
        </a:xfrm>
        <a:prstGeom prst="rect">
          <a:avLst/>
        </a:prstGeom>
      </xdr:spPr>
    </xdr:pic>
    <xdr:clientData/>
  </xdr:twoCellAnchor>
  <xdr:oneCellAnchor>
    <xdr:from>
      <xdr:col>0</xdr:col>
      <xdr:colOff>290470</xdr:colOff>
      <xdr:row>80</xdr:row>
      <xdr:rowOff>547381</xdr:rowOff>
    </xdr:from>
    <xdr:ext cx="1991446" cy="450359"/>
    <xdr:sp macro="" textlink="">
      <xdr:nvSpPr>
        <xdr:cNvPr id="32" name="CuadroTexto 31">
          <a:extLst>
            <a:ext uri="{FF2B5EF4-FFF2-40B4-BE49-F238E27FC236}">
              <a16:creationId xmlns:a16="http://schemas.microsoft.com/office/drawing/2014/main" id="{50283F53-16DE-4FEA-9A23-454062E4A333}"/>
            </a:ext>
          </a:extLst>
        </xdr:cNvPr>
        <xdr:cNvSpPr txBox="1"/>
      </xdr:nvSpPr>
      <xdr:spPr>
        <a:xfrm>
          <a:off x="290470" y="28969981"/>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ADICIONAL PARA  NIVEL 2 FASE 3 </a:t>
          </a:r>
        </a:p>
        <a:p>
          <a:endParaRPr lang="es-PA" sz="1100"/>
        </a:p>
      </xdr:txBody>
    </xdr:sp>
    <xdr:clientData/>
  </xdr:oneCellAnchor>
  <xdr:twoCellAnchor editAs="oneCell">
    <xdr:from>
      <xdr:col>4</xdr:col>
      <xdr:colOff>557892</xdr:colOff>
      <xdr:row>80</xdr:row>
      <xdr:rowOff>1115785</xdr:rowOff>
    </xdr:from>
    <xdr:to>
      <xdr:col>5</xdr:col>
      <xdr:colOff>884463</xdr:colOff>
      <xdr:row>80</xdr:row>
      <xdr:rowOff>3000915</xdr:rowOff>
    </xdr:to>
    <xdr:pic>
      <xdr:nvPicPr>
        <xdr:cNvPr id="33" name="Imagen 32">
          <a:extLst>
            <a:ext uri="{FF2B5EF4-FFF2-40B4-BE49-F238E27FC236}">
              <a16:creationId xmlns:a16="http://schemas.microsoft.com/office/drawing/2014/main" id="{97055505-BB2E-4BFA-9C1C-ACD67F96EC36}"/>
            </a:ext>
          </a:extLst>
        </xdr:cNvPr>
        <xdr:cNvPicPr>
          <a:picLocks noChangeAspect="1"/>
        </xdr:cNvPicPr>
      </xdr:nvPicPr>
      <xdr:blipFill rotWithShape="1">
        <a:blip xmlns:r="http://schemas.openxmlformats.org/officeDocument/2006/relationships" r:embed="rId13"/>
        <a:srcRect l="19169" t="16080" r="26626" b="15275"/>
        <a:stretch/>
      </xdr:blipFill>
      <xdr:spPr>
        <a:xfrm>
          <a:off x="5901417" y="29538385"/>
          <a:ext cx="1390649" cy="1878780"/>
        </a:xfrm>
        <a:prstGeom prst="rect">
          <a:avLst/>
        </a:prstGeom>
      </xdr:spPr>
    </xdr:pic>
    <xdr:clientData/>
  </xdr:twoCellAnchor>
  <xdr:twoCellAnchor editAs="oneCell">
    <xdr:from>
      <xdr:col>0</xdr:col>
      <xdr:colOff>231320</xdr:colOff>
      <xdr:row>79</xdr:row>
      <xdr:rowOff>244929</xdr:rowOff>
    </xdr:from>
    <xdr:to>
      <xdr:col>3</xdr:col>
      <xdr:colOff>266747</xdr:colOff>
      <xdr:row>79</xdr:row>
      <xdr:rowOff>2544536</xdr:rowOff>
    </xdr:to>
    <xdr:pic>
      <xdr:nvPicPr>
        <xdr:cNvPr id="35" name="Imagen 34">
          <a:extLst>
            <a:ext uri="{FF2B5EF4-FFF2-40B4-BE49-F238E27FC236}">
              <a16:creationId xmlns:a16="http://schemas.microsoft.com/office/drawing/2014/main" id="{EE148644-CB9F-4292-96ED-5E6B3BCD77B4}"/>
            </a:ext>
          </a:extLst>
        </xdr:cNvPr>
        <xdr:cNvPicPr>
          <a:picLocks noChangeAspect="1"/>
        </xdr:cNvPicPr>
      </xdr:nvPicPr>
      <xdr:blipFill rotWithShape="1">
        <a:blip xmlns:r="http://schemas.openxmlformats.org/officeDocument/2006/relationships" r:embed="rId14"/>
        <a:srcRect l="4253" t="12328" r="11446" b="9871"/>
        <a:stretch/>
      </xdr:blipFill>
      <xdr:spPr>
        <a:xfrm>
          <a:off x="231320" y="19512643"/>
          <a:ext cx="4321677" cy="2299607"/>
        </a:xfrm>
        <a:prstGeom prst="rect">
          <a:avLst/>
        </a:prstGeom>
      </xdr:spPr>
    </xdr:pic>
    <xdr:clientData/>
  </xdr:twoCellAnchor>
  <xdr:twoCellAnchor editAs="oneCell">
    <xdr:from>
      <xdr:col>14</xdr:col>
      <xdr:colOff>176091</xdr:colOff>
      <xdr:row>79</xdr:row>
      <xdr:rowOff>862472</xdr:rowOff>
    </xdr:from>
    <xdr:to>
      <xdr:col>17</xdr:col>
      <xdr:colOff>907702</xdr:colOff>
      <xdr:row>79</xdr:row>
      <xdr:rowOff>3001696</xdr:rowOff>
    </xdr:to>
    <xdr:pic>
      <xdr:nvPicPr>
        <xdr:cNvPr id="36" name="Imagen 35">
          <a:extLst>
            <a:ext uri="{FF2B5EF4-FFF2-40B4-BE49-F238E27FC236}">
              <a16:creationId xmlns:a16="http://schemas.microsoft.com/office/drawing/2014/main" id="{AABEE744-F5D7-4678-A663-0BF3191BD872}"/>
            </a:ext>
          </a:extLst>
        </xdr:cNvPr>
        <xdr:cNvPicPr>
          <a:picLocks noChangeAspect="1"/>
        </xdr:cNvPicPr>
      </xdr:nvPicPr>
      <xdr:blipFill>
        <a:blip xmlns:r="http://schemas.openxmlformats.org/officeDocument/2006/relationships" r:embed="rId12"/>
        <a:stretch>
          <a:fillRect/>
        </a:stretch>
      </xdr:blipFill>
      <xdr:spPr>
        <a:xfrm>
          <a:off x="17402734" y="20130186"/>
          <a:ext cx="3514725" cy="2139224"/>
        </a:xfrm>
        <a:prstGeom prst="rect">
          <a:avLst/>
        </a:prstGeom>
      </xdr:spPr>
    </xdr:pic>
    <xdr:clientData/>
  </xdr:twoCellAnchor>
  <xdr:twoCellAnchor editAs="oneCell">
    <xdr:from>
      <xdr:col>0</xdr:col>
      <xdr:colOff>231321</xdr:colOff>
      <xdr:row>79</xdr:row>
      <xdr:rowOff>3265714</xdr:rowOff>
    </xdr:from>
    <xdr:to>
      <xdr:col>3</xdr:col>
      <xdr:colOff>286737</xdr:colOff>
      <xdr:row>80</xdr:row>
      <xdr:rowOff>408212</xdr:rowOff>
    </xdr:to>
    <xdr:pic>
      <xdr:nvPicPr>
        <xdr:cNvPr id="37" name="Imagen 36">
          <a:extLst>
            <a:ext uri="{FF2B5EF4-FFF2-40B4-BE49-F238E27FC236}">
              <a16:creationId xmlns:a16="http://schemas.microsoft.com/office/drawing/2014/main" id="{65DB2CC7-59A5-4C30-BA11-11F6D2AA0071}"/>
            </a:ext>
          </a:extLst>
        </xdr:cNvPr>
        <xdr:cNvPicPr>
          <a:picLocks noChangeAspect="1"/>
        </xdr:cNvPicPr>
      </xdr:nvPicPr>
      <xdr:blipFill rotWithShape="1">
        <a:blip xmlns:r="http://schemas.openxmlformats.org/officeDocument/2006/relationships" r:embed="rId15"/>
        <a:srcRect l="2972" t="8325" r="5347" b="9619"/>
        <a:stretch/>
      </xdr:blipFill>
      <xdr:spPr>
        <a:xfrm>
          <a:off x="231321" y="22533428"/>
          <a:ext cx="4341666" cy="2340428"/>
        </a:xfrm>
        <a:prstGeom prst="rect">
          <a:avLst/>
        </a:prstGeom>
      </xdr:spPr>
    </xdr:pic>
    <xdr:clientData/>
  </xdr:twoCellAnchor>
  <xdr:oneCellAnchor>
    <xdr:from>
      <xdr:col>9</xdr:col>
      <xdr:colOff>0</xdr:colOff>
      <xdr:row>72</xdr:row>
      <xdr:rowOff>0</xdr:rowOff>
    </xdr:from>
    <xdr:ext cx="304800" cy="304800"/>
    <xdr:sp macro="" textlink="">
      <xdr:nvSpPr>
        <xdr:cNvPr id="5" name="AutoShape 1">
          <a:extLst>
            <a:ext uri="{FF2B5EF4-FFF2-40B4-BE49-F238E27FC236}">
              <a16:creationId xmlns:a16="http://schemas.microsoft.com/office/drawing/2014/main" id="{6EC7E44A-5161-41E5-99B1-53FB306F660C}"/>
            </a:ext>
          </a:extLst>
        </xdr:cNvPr>
        <xdr:cNvSpPr>
          <a:spLocks noChangeAspect="1" noChangeArrowheads="1"/>
        </xdr:cNvSpPr>
      </xdr:nvSpPr>
      <xdr:spPr bwMode="auto">
        <a:xfrm>
          <a:off x="12925425" y="2212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72</xdr:row>
      <xdr:rowOff>0</xdr:rowOff>
    </xdr:from>
    <xdr:ext cx="304800" cy="304800"/>
    <xdr:sp macro="" textlink="">
      <xdr:nvSpPr>
        <xdr:cNvPr id="34" name="AutoShape 2">
          <a:extLst>
            <a:ext uri="{FF2B5EF4-FFF2-40B4-BE49-F238E27FC236}">
              <a16:creationId xmlns:a16="http://schemas.microsoft.com/office/drawing/2014/main" id="{E95DB607-F81E-495C-B09E-111F44E3F102}"/>
            </a:ext>
          </a:extLst>
        </xdr:cNvPr>
        <xdr:cNvSpPr>
          <a:spLocks noChangeAspect="1" noChangeArrowheads="1"/>
        </xdr:cNvSpPr>
      </xdr:nvSpPr>
      <xdr:spPr bwMode="auto">
        <a:xfrm>
          <a:off x="15459075" y="2212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71</xdr:row>
      <xdr:rowOff>0</xdr:rowOff>
    </xdr:from>
    <xdr:ext cx="304800" cy="304800"/>
    <xdr:sp macro="" textlink="">
      <xdr:nvSpPr>
        <xdr:cNvPr id="39" name="AutoShape 1">
          <a:extLst>
            <a:ext uri="{FF2B5EF4-FFF2-40B4-BE49-F238E27FC236}">
              <a16:creationId xmlns:a16="http://schemas.microsoft.com/office/drawing/2014/main" id="{79758318-E4DB-42E0-AD95-4F21EDDD8DD9}"/>
            </a:ext>
          </a:extLst>
        </xdr:cNvPr>
        <xdr:cNvSpPr>
          <a:spLocks noChangeAspect="1" noChangeArrowheads="1"/>
        </xdr:cNvSpPr>
      </xdr:nvSpPr>
      <xdr:spPr bwMode="auto">
        <a:xfrm>
          <a:off x="12925425" y="2212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71</xdr:row>
      <xdr:rowOff>0</xdr:rowOff>
    </xdr:from>
    <xdr:ext cx="304800" cy="304800"/>
    <xdr:sp macro="" textlink="">
      <xdr:nvSpPr>
        <xdr:cNvPr id="40" name="AutoShape 2">
          <a:extLst>
            <a:ext uri="{FF2B5EF4-FFF2-40B4-BE49-F238E27FC236}">
              <a16:creationId xmlns:a16="http://schemas.microsoft.com/office/drawing/2014/main" id="{148E2A6B-B64C-4DE1-9FE6-EFAEF18BA6C4}"/>
            </a:ext>
          </a:extLst>
        </xdr:cNvPr>
        <xdr:cNvSpPr>
          <a:spLocks noChangeAspect="1" noChangeArrowheads="1"/>
        </xdr:cNvSpPr>
      </xdr:nvSpPr>
      <xdr:spPr bwMode="auto">
        <a:xfrm>
          <a:off x="15459075" y="2212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6</xdr:col>
      <xdr:colOff>863601</xdr:colOff>
      <xdr:row>98</xdr:row>
      <xdr:rowOff>2347860</xdr:rowOff>
    </xdr:from>
    <xdr:to>
      <xdr:col>7</xdr:col>
      <xdr:colOff>2083594</xdr:colOff>
      <xdr:row>98</xdr:row>
      <xdr:rowOff>4819359</xdr:rowOff>
    </xdr:to>
    <xdr:pic>
      <xdr:nvPicPr>
        <xdr:cNvPr id="50" name="Imagen 49">
          <a:extLst>
            <a:ext uri="{FF2B5EF4-FFF2-40B4-BE49-F238E27FC236}">
              <a16:creationId xmlns:a16="http://schemas.microsoft.com/office/drawing/2014/main" id="{38125210-3580-4003-B1B0-D161310B38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00257" y="31458641"/>
          <a:ext cx="2601118" cy="2471499"/>
        </a:xfrm>
        <a:prstGeom prst="rect">
          <a:avLst/>
        </a:prstGeom>
      </xdr:spPr>
    </xdr:pic>
    <xdr:clientData/>
  </xdr:twoCellAnchor>
  <xdr:twoCellAnchor editAs="oneCell">
    <xdr:from>
      <xdr:col>0</xdr:col>
      <xdr:colOff>26988</xdr:colOff>
      <xdr:row>97</xdr:row>
      <xdr:rowOff>57530</xdr:rowOff>
    </xdr:from>
    <xdr:to>
      <xdr:col>2</xdr:col>
      <xdr:colOff>1178717</xdr:colOff>
      <xdr:row>97</xdr:row>
      <xdr:rowOff>2362733</xdr:rowOff>
    </xdr:to>
    <xdr:pic>
      <xdr:nvPicPr>
        <xdr:cNvPr id="27" name="Imagen 26">
          <a:extLst>
            <a:ext uri="{FF2B5EF4-FFF2-40B4-BE49-F238E27FC236}">
              <a16:creationId xmlns:a16="http://schemas.microsoft.com/office/drawing/2014/main" id="{ED149509-9745-41C5-88AE-A2101A33B64D}"/>
            </a:ext>
          </a:extLst>
        </xdr:cNvPr>
        <xdr:cNvPicPr>
          <a:picLocks noChangeAspect="1"/>
        </xdr:cNvPicPr>
      </xdr:nvPicPr>
      <xdr:blipFill>
        <a:blip xmlns:r="http://schemas.openxmlformats.org/officeDocument/2006/relationships" r:embed="rId2"/>
        <a:stretch>
          <a:fillRect/>
        </a:stretch>
      </xdr:blipFill>
      <xdr:spPr>
        <a:xfrm>
          <a:off x="26988" y="20095749"/>
          <a:ext cx="3413917" cy="2305203"/>
        </a:xfrm>
        <a:prstGeom prst="rect">
          <a:avLst/>
        </a:prstGeom>
      </xdr:spPr>
    </xdr:pic>
    <xdr:clientData/>
  </xdr:twoCellAnchor>
  <xdr:twoCellAnchor editAs="oneCell">
    <xdr:from>
      <xdr:col>2</xdr:col>
      <xdr:colOff>1308454</xdr:colOff>
      <xdr:row>97</xdr:row>
      <xdr:rowOff>15079</xdr:rowOff>
    </xdr:from>
    <xdr:to>
      <xdr:col>5</xdr:col>
      <xdr:colOff>464140</xdr:colOff>
      <xdr:row>97</xdr:row>
      <xdr:rowOff>2160336</xdr:rowOff>
    </xdr:to>
    <xdr:pic>
      <xdr:nvPicPr>
        <xdr:cNvPr id="28" name="Imagen 27">
          <a:extLst>
            <a:ext uri="{FF2B5EF4-FFF2-40B4-BE49-F238E27FC236}">
              <a16:creationId xmlns:a16="http://schemas.microsoft.com/office/drawing/2014/main" id="{041C344A-8930-4A25-B02C-480EAC7346DB}"/>
            </a:ext>
          </a:extLst>
        </xdr:cNvPr>
        <xdr:cNvPicPr>
          <a:picLocks noChangeAspect="1"/>
        </xdr:cNvPicPr>
      </xdr:nvPicPr>
      <xdr:blipFill>
        <a:blip xmlns:r="http://schemas.openxmlformats.org/officeDocument/2006/relationships" r:embed="rId3"/>
        <a:stretch>
          <a:fillRect/>
        </a:stretch>
      </xdr:blipFill>
      <xdr:spPr>
        <a:xfrm>
          <a:off x="3570642" y="20053298"/>
          <a:ext cx="3603067" cy="2151607"/>
        </a:xfrm>
        <a:prstGeom prst="rect">
          <a:avLst/>
        </a:prstGeom>
      </xdr:spPr>
    </xdr:pic>
    <xdr:clientData/>
  </xdr:twoCellAnchor>
  <xdr:twoCellAnchor editAs="oneCell">
    <xdr:from>
      <xdr:col>5</xdr:col>
      <xdr:colOff>738188</xdr:colOff>
      <xdr:row>97</xdr:row>
      <xdr:rowOff>65219</xdr:rowOff>
    </xdr:from>
    <xdr:to>
      <xdr:col>7</xdr:col>
      <xdr:colOff>2107407</xdr:colOff>
      <xdr:row>97</xdr:row>
      <xdr:rowOff>2562735</xdr:rowOff>
    </xdr:to>
    <xdr:pic>
      <xdr:nvPicPr>
        <xdr:cNvPr id="26" name="Imagen 25">
          <a:extLst>
            <a:ext uri="{FF2B5EF4-FFF2-40B4-BE49-F238E27FC236}">
              <a16:creationId xmlns:a16="http://schemas.microsoft.com/office/drawing/2014/main" id="{C0F31C86-5E46-4AD1-AA0F-DDBE823EB296}"/>
            </a:ext>
          </a:extLst>
        </xdr:cNvPr>
        <xdr:cNvPicPr>
          <a:picLocks noChangeAspect="1"/>
        </xdr:cNvPicPr>
      </xdr:nvPicPr>
      <xdr:blipFill>
        <a:blip xmlns:r="http://schemas.openxmlformats.org/officeDocument/2006/relationships" r:embed="rId4"/>
        <a:stretch>
          <a:fillRect/>
        </a:stretch>
      </xdr:blipFill>
      <xdr:spPr>
        <a:xfrm>
          <a:off x="7441407" y="20103438"/>
          <a:ext cx="3580606" cy="2497516"/>
        </a:xfrm>
        <a:prstGeom prst="rect">
          <a:avLst/>
        </a:prstGeom>
      </xdr:spPr>
    </xdr:pic>
    <xdr:clientData/>
  </xdr:twoCellAnchor>
  <xdr:twoCellAnchor editAs="oneCell">
    <xdr:from>
      <xdr:col>0</xdr:col>
      <xdr:colOff>154782</xdr:colOff>
      <xdr:row>0</xdr:row>
      <xdr:rowOff>80053</xdr:rowOff>
    </xdr:from>
    <xdr:to>
      <xdr:col>1</xdr:col>
      <xdr:colOff>940593</xdr:colOff>
      <xdr:row>0</xdr:row>
      <xdr:rowOff>1190625</xdr:rowOff>
    </xdr:to>
    <xdr:pic>
      <xdr:nvPicPr>
        <xdr:cNvPr id="6" name="Imagen 1" descr="logo-01.jpg">
          <a:extLst>
            <a:ext uri="{FF2B5EF4-FFF2-40B4-BE49-F238E27FC236}">
              <a16:creationId xmlns:a16="http://schemas.microsoft.com/office/drawing/2014/main" id="{E2E94C89-3554-4671-96DC-EF7E8586E11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404813" y="80053"/>
          <a:ext cx="1869281" cy="11105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1287462</xdr:colOff>
      <xdr:row>119</xdr:row>
      <xdr:rowOff>347662</xdr:rowOff>
    </xdr:from>
    <xdr:to>
      <xdr:col>12</xdr:col>
      <xdr:colOff>442912</xdr:colOff>
      <xdr:row>120</xdr:row>
      <xdr:rowOff>471487</xdr:rowOff>
    </xdr:to>
    <xdr:pic>
      <xdr:nvPicPr>
        <xdr:cNvPr id="7" name="Imagen 6" descr="Imagen de WhatsApp 2023-03-09 a las 17.44.48">
          <a:extLst>
            <a:ext uri="{FF2B5EF4-FFF2-40B4-BE49-F238E27FC236}">
              <a16:creationId xmlns:a16="http://schemas.microsoft.com/office/drawing/2014/main" id="{613787CD-47AE-4A4B-97B9-2592BA1943B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15170150" y="41102756"/>
          <a:ext cx="12509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1277937</xdr:colOff>
      <xdr:row>122</xdr:row>
      <xdr:rowOff>270669</xdr:rowOff>
    </xdr:from>
    <xdr:to>
      <xdr:col>11</xdr:col>
      <xdr:colOff>539750</xdr:colOff>
      <xdr:row>123</xdr:row>
      <xdr:rowOff>28575</xdr:rowOff>
    </xdr:to>
    <xdr:pic>
      <xdr:nvPicPr>
        <xdr:cNvPr id="8" name="Imagen 10">
          <a:extLst>
            <a:ext uri="{FF2B5EF4-FFF2-40B4-BE49-F238E27FC236}">
              <a16:creationId xmlns:a16="http://schemas.microsoft.com/office/drawing/2014/main" id="{D3EDDB99-4737-490B-8D13-FB7824DC171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15160625" y="42621200"/>
          <a:ext cx="571500" cy="60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29</xdr:col>
      <xdr:colOff>357188</xdr:colOff>
      <xdr:row>97</xdr:row>
      <xdr:rowOff>424675</xdr:rowOff>
    </xdr:from>
    <xdr:to>
      <xdr:col>34</xdr:col>
      <xdr:colOff>287574</xdr:colOff>
      <xdr:row>97</xdr:row>
      <xdr:rowOff>2893219</xdr:rowOff>
    </xdr:to>
    <xdr:pic>
      <xdr:nvPicPr>
        <xdr:cNvPr id="9" name="Imagen 8">
          <a:extLst>
            <a:ext uri="{FF2B5EF4-FFF2-40B4-BE49-F238E27FC236}">
              <a16:creationId xmlns:a16="http://schemas.microsoft.com/office/drawing/2014/main" id="{3D208D71-22A6-41F9-ACAC-EFBC7C8CA9E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28865513" y="22094050"/>
          <a:ext cx="3692761" cy="2468544"/>
        </a:xfrm>
        <a:prstGeom prst="rect">
          <a:avLst/>
        </a:prstGeom>
      </xdr:spPr>
    </xdr:pic>
    <xdr:clientData/>
  </xdr:twoCellAnchor>
  <xdr:oneCellAnchor>
    <xdr:from>
      <xdr:col>7</xdr:col>
      <xdr:colOff>825544</xdr:colOff>
      <xdr:row>97</xdr:row>
      <xdr:rowOff>2009820</xdr:rowOff>
    </xdr:from>
    <xdr:ext cx="1439817" cy="439693"/>
    <xdr:sp macro="" textlink="">
      <xdr:nvSpPr>
        <xdr:cNvPr id="10" name="CuadroTexto 5">
          <a:extLst>
            <a:ext uri="{FF2B5EF4-FFF2-40B4-BE49-F238E27FC236}">
              <a16:creationId xmlns:a16="http://schemas.microsoft.com/office/drawing/2014/main" id="{845E02AE-1A65-46A5-85D8-7316E349D72A}"/>
            </a:ext>
          </a:extLst>
        </xdr:cNvPr>
        <xdr:cNvSpPr txBox="1"/>
      </xdr:nvSpPr>
      <xdr:spPr>
        <a:xfrm>
          <a:off x="9659982" y="22048039"/>
          <a:ext cx="1439817"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TOTAL BASE PLANTA BAJA FASE 1</a:t>
          </a:r>
          <a:endParaRPr lang="es-PA" sz="1100"/>
        </a:p>
        <a:p>
          <a:endParaRPr lang="es-PA" sz="1100"/>
        </a:p>
      </xdr:txBody>
    </xdr:sp>
    <xdr:clientData/>
  </xdr:oneCellAnchor>
  <xdr:oneCellAnchor>
    <xdr:from>
      <xdr:col>1</xdr:col>
      <xdr:colOff>627928</xdr:colOff>
      <xdr:row>97</xdr:row>
      <xdr:rowOff>2109483</xdr:rowOff>
    </xdr:from>
    <xdr:ext cx="1991446" cy="450359"/>
    <xdr:sp macro="" textlink="">
      <xdr:nvSpPr>
        <xdr:cNvPr id="12" name="CuadroTexto 11">
          <a:extLst>
            <a:ext uri="{FF2B5EF4-FFF2-40B4-BE49-F238E27FC236}">
              <a16:creationId xmlns:a16="http://schemas.microsoft.com/office/drawing/2014/main" id="{3B6901D9-13AB-4562-899A-BFF6D1E68716}"/>
            </a:ext>
          </a:extLst>
        </xdr:cNvPr>
        <xdr:cNvSpPr txBox="1"/>
      </xdr:nvSpPr>
      <xdr:spPr>
        <a:xfrm>
          <a:off x="1961428" y="18813952"/>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MUROS PLANTA BAJA FASE 1 </a:t>
          </a:r>
        </a:p>
        <a:p>
          <a:endParaRPr lang="es-PA" sz="1100"/>
        </a:p>
      </xdr:txBody>
    </xdr:sp>
    <xdr:clientData/>
  </xdr:oneCellAnchor>
  <xdr:oneCellAnchor>
    <xdr:from>
      <xdr:col>3</xdr:col>
      <xdr:colOff>887484</xdr:colOff>
      <xdr:row>97</xdr:row>
      <xdr:rowOff>2071383</xdr:rowOff>
    </xdr:from>
    <xdr:ext cx="1991446" cy="450359"/>
    <xdr:sp macro="" textlink="">
      <xdr:nvSpPr>
        <xdr:cNvPr id="31" name="CuadroTexto 30">
          <a:extLst>
            <a:ext uri="{FF2B5EF4-FFF2-40B4-BE49-F238E27FC236}">
              <a16:creationId xmlns:a16="http://schemas.microsoft.com/office/drawing/2014/main" id="{6FC118E4-5974-40AD-B08B-DBC2B2418BDB}"/>
            </a:ext>
          </a:extLst>
        </xdr:cNvPr>
        <xdr:cNvSpPr txBox="1"/>
      </xdr:nvSpPr>
      <xdr:spPr>
        <a:xfrm>
          <a:off x="5411859" y="18775852"/>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LOSA PLANTA BAJA FASE 1 </a:t>
          </a:r>
        </a:p>
        <a:p>
          <a:endParaRPr lang="es-PA" sz="1100"/>
        </a:p>
      </xdr:txBody>
    </xdr:sp>
    <xdr:clientData/>
  </xdr:oneCellAnchor>
  <xdr:twoCellAnchor editAs="oneCell">
    <xdr:from>
      <xdr:col>6</xdr:col>
      <xdr:colOff>182032</xdr:colOff>
      <xdr:row>97</xdr:row>
      <xdr:rowOff>2661543</xdr:rowOff>
    </xdr:from>
    <xdr:to>
      <xdr:col>7</xdr:col>
      <xdr:colOff>2047875</xdr:colOff>
      <xdr:row>97</xdr:row>
      <xdr:rowOff>4950652</xdr:rowOff>
    </xdr:to>
    <xdr:pic>
      <xdr:nvPicPr>
        <xdr:cNvPr id="32" name="Imagen 31">
          <a:extLst>
            <a:ext uri="{FF2B5EF4-FFF2-40B4-BE49-F238E27FC236}">
              <a16:creationId xmlns:a16="http://schemas.microsoft.com/office/drawing/2014/main" id="{83D61D63-3E54-4CC1-B4FB-A2B50C8B6F7D}"/>
            </a:ext>
          </a:extLst>
        </xdr:cNvPr>
        <xdr:cNvPicPr>
          <a:picLocks noChangeAspect="1"/>
        </xdr:cNvPicPr>
      </xdr:nvPicPr>
      <xdr:blipFill>
        <a:blip xmlns:r="http://schemas.openxmlformats.org/officeDocument/2006/relationships" r:embed="rId9"/>
        <a:stretch>
          <a:fillRect/>
        </a:stretch>
      </xdr:blipFill>
      <xdr:spPr>
        <a:xfrm>
          <a:off x="7635345" y="22699762"/>
          <a:ext cx="3246968" cy="2289109"/>
        </a:xfrm>
        <a:prstGeom prst="rect">
          <a:avLst/>
        </a:prstGeom>
      </xdr:spPr>
    </xdr:pic>
    <xdr:clientData/>
  </xdr:twoCellAnchor>
  <xdr:twoCellAnchor editAs="oneCell">
    <xdr:from>
      <xdr:col>2</xdr:col>
      <xdr:colOff>1253332</xdr:colOff>
      <xdr:row>97</xdr:row>
      <xdr:rowOff>2675730</xdr:rowOff>
    </xdr:from>
    <xdr:to>
      <xdr:col>5</xdr:col>
      <xdr:colOff>609703</xdr:colOff>
      <xdr:row>97</xdr:row>
      <xdr:rowOff>4974384</xdr:rowOff>
    </xdr:to>
    <xdr:pic>
      <xdr:nvPicPr>
        <xdr:cNvPr id="33" name="Imagen 32">
          <a:extLst>
            <a:ext uri="{FF2B5EF4-FFF2-40B4-BE49-F238E27FC236}">
              <a16:creationId xmlns:a16="http://schemas.microsoft.com/office/drawing/2014/main" id="{C7F7421C-8ACA-475F-89AB-146D052426E6}"/>
            </a:ext>
          </a:extLst>
        </xdr:cNvPr>
        <xdr:cNvPicPr>
          <a:picLocks noChangeAspect="1"/>
        </xdr:cNvPicPr>
      </xdr:nvPicPr>
      <xdr:blipFill>
        <a:blip xmlns:r="http://schemas.openxmlformats.org/officeDocument/2006/relationships" r:embed="rId10"/>
        <a:stretch>
          <a:fillRect/>
        </a:stretch>
      </xdr:blipFill>
      <xdr:spPr>
        <a:xfrm>
          <a:off x="3515520" y="22713949"/>
          <a:ext cx="3797402" cy="2298654"/>
        </a:xfrm>
        <a:prstGeom prst="rect">
          <a:avLst/>
        </a:prstGeom>
      </xdr:spPr>
    </xdr:pic>
    <xdr:clientData/>
  </xdr:twoCellAnchor>
  <xdr:twoCellAnchor editAs="oneCell">
    <xdr:from>
      <xdr:col>0</xdr:col>
      <xdr:colOff>154781</xdr:colOff>
      <xdr:row>97</xdr:row>
      <xdr:rowOff>2743375</xdr:rowOff>
    </xdr:from>
    <xdr:to>
      <xdr:col>2</xdr:col>
      <xdr:colOff>1285873</xdr:colOff>
      <xdr:row>97</xdr:row>
      <xdr:rowOff>5010994</xdr:rowOff>
    </xdr:to>
    <xdr:pic>
      <xdr:nvPicPr>
        <xdr:cNvPr id="34" name="Imagen 33">
          <a:extLst>
            <a:ext uri="{FF2B5EF4-FFF2-40B4-BE49-F238E27FC236}">
              <a16:creationId xmlns:a16="http://schemas.microsoft.com/office/drawing/2014/main" id="{D5DCB788-E24B-452B-8300-886516B5487F}"/>
            </a:ext>
          </a:extLst>
        </xdr:cNvPr>
        <xdr:cNvPicPr>
          <a:picLocks noChangeAspect="1"/>
        </xdr:cNvPicPr>
      </xdr:nvPicPr>
      <xdr:blipFill>
        <a:blip xmlns:r="http://schemas.openxmlformats.org/officeDocument/2006/relationships" r:embed="rId11"/>
        <a:stretch>
          <a:fillRect/>
        </a:stretch>
      </xdr:blipFill>
      <xdr:spPr>
        <a:xfrm>
          <a:off x="404812" y="19447844"/>
          <a:ext cx="3298031" cy="2267619"/>
        </a:xfrm>
        <a:prstGeom prst="rect">
          <a:avLst/>
        </a:prstGeom>
      </xdr:spPr>
    </xdr:pic>
    <xdr:clientData/>
  </xdr:twoCellAnchor>
  <xdr:oneCellAnchor>
    <xdr:from>
      <xdr:col>1</xdr:col>
      <xdr:colOff>375516</xdr:colOff>
      <xdr:row>97</xdr:row>
      <xdr:rowOff>4964602</xdr:rowOff>
    </xdr:from>
    <xdr:ext cx="1991446" cy="450359"/>
    <xdr:sp macro="" textlink="">
      <xdr:nvSpPr>
        <xdr:cNvPr id="35" name="CuadroTexto 34">
          <a:extLst>
            <a:ext uri="{FF2B5EF4-FFF2-40B4-BE49-F238E27FC236}">
              <a16:creationId xmlns:a16="http://schemas.microsoft.com/office/drawing/2014/main" id="{FC2EFF5B-3B49-4915-BECF-D10051F40590}"/>
            </a:ext>
          </a:extLst>
        </xdr:cNvPr>
        <xdr:cNvSpPr txBox="1"/>
      </xdr:nvSpPr>
      <xdr:spPr>
        <a:xfrm>
          <a:off x="1709016" y="21669071"/>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MUROS NIVEL</a:t>
          </a:r>
          <a:r>
            <a:rPr lang="es-PA" sz="1100" baseline="0"/>
            <a:t> 1</a:t>
          </a:r>
          <a:r>
            <a:rPr lang="es-PA" sz="1100"/>
            <a:t> FASE 2</a:t>
          </a:r>
        </a:p>
        <a:p>
          <a:endParaRPr lang="es-PA" sz="1100"/>
        </a:p>
      </xdr:txBody>
    </xdr:sp>
    <xdr:clientData/>
  </xdr:oneCellAnchor>
  <xdr:oneCellAnchor>
    <xdr:from>
      <xdr:col>3</xdr:col>
      <xdr:colOff>504103</xdr:colOff>
      <xdr:row>97</xdr:row>
      <xdr:rowOff>4986033</xdr:rowOff>
    </xdr:from>
    <xdr:ext cx="1991446" cy="450359"/>
    <xdr:sp macro="" textlink="">
      <xdr:nvSpPr>
        <xdr:cNvPr id="36" name="CuadroTexto 35">
          <a:extLst>
            <a:ext uri="{FF2B5EF4-FFF2-40B4-BE49-F238E27FC236}">
              <a16:creationId xmlns:a16="http://schemas.microsoft.com/office/drawing/2014/main" id="{E7E42DAC-3309-4839-A1CD-C843A91A5E4D}"/>
            </a:ext>
          </a:extLst>
        </xdr:cNvPr>
        <xdr:cNvSpPr txBox="1"/>
      </xdr:nvSpPr>
      <xdr:spPr>
        <a:xfrm>
          <a:off x="5028478" y="21690502"/>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LOSA NIVEL</a:t>
          </a:r>
          <a:r>
            <a:rPr lang="es-PA" sz="1100" baseline="0"/>
            <a:t> 1</a:t>
          </a:r>
          <a:r>
            <a:rPr lang="es-PA" sz="1100"/>
            <a:t> FASE 2</a:t>
          </a:r>
        </a:p>
        <a:p>
          <a:endParaRPr lang="es-PA" sz="1100"/>
        </a:p>
      </xdr:txBody>
    </xdr:sp>
    <xdr:clientData/>
  </xdr:oneCellAnchor>
  <xdr:oneCellAnchor>
    <xdr:from>
      <xdr:col>7</xdr:col>
      <xdr:colOff>531064</xdr:colOff>
      <xdr:row>97</xdr:row>
      <xdr:rowOff>4698252</xdr:rowOff>
    </xdr:from>
    <xdr:ext cx="1549354" cy="439693"/>
    <xdr:sp macro="" textlink="">
      <xdr:nvSpPr>
        <xdr:cNvPr id="37" name="CuadroTexto 5">
          <a:extLst>
            <a:ext uri="{FF2B5EF4-FFF2-40B4-BE49-F238E27FC236}">
              <a16:creationId xmlns:a16="http://schemas.microsoft.com/office/drawing/2014/main" id="{FDCDC39E-C55F-498A-8062-2A5B549EAFAB}"/>
            </a:ext>
          </a:extLst>
        </xdr:cNvPr>
        <xdr:cNvSpPr txBox="1"/>
      </xdr:nvSpPr>
      <xdr:spPr>
        <a:xfrm>
          <a:off x="9365502" y="24736471"/>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TOTAL PLANTA NIVEL 1 FASE 2</a:t>
          </a:r>
          <a:endParaRPr lang="es-PA" sz="1100"/>
        </a:p>
        <a:p>
          <a:endParaRPr lang="es-PA" sz="1100"/>
        </a:p>
      </xdr:txBody>
    </xdr:sp>
    <xdr:clientData/>
  </xdr:oneCellAnchor>
  <xdr:twoCellAnchor editAs="oneCell">
    <xdr:from>
      <xdr:col>6</xdr:col>
      <xdr:colOff>380288</xdr:colOff>
      <xdr:row>98</xdr:row>
      <xdr:rowOff>114393</xdr:rowOff>
    </xdr:from>
    <xdr:to>
      <xdr:col>7</xdr:col>
      <xdr:colOff>2104762</xdr:colOff>
      <xdr:row>98</xdr:row>
      <xdr:rowOff>2282542</xdr:rowOff>
    </xdr:to>
    <xdr:pic>
      <xdr:nvPicPr>
        <xdr:cNvPr id="38" name="Imagen 37">
          <a:extLst>
            <a:ext uri="{FF2B5EF4-FFF2-40B4-BE49-F238E27FC236}">
              <a16:creationId xmlns:a16="http://schemas.microsoft.com/office/drawing/2014/main" id="{D1F9EB35-254E-45ED-BC08-837CF37FBC69}"/>
            </a:ext>
          </a:extLst>
        </xdr:cNvPr>
        <xdr:cNvPicPr>
          <a:picLocks noChangeAspect="1"/>
        </xdr:cNvPicPr>
      </xdr:nvPicPr>
      <xdr:blipFill>
        <a:blip xmlns:r="http://schemas.openxmlformats.org/officeDocument/2006/relationships" r:embed="rId12"/>
        <a:stretch>
          <a:fillRect/>
        </a:stretch>
      </xdr:blipFill>
      <xdr:spPr>
        <a:xfrm>
          <a:off x="7916944" y="29225174"/>
          <a:ext cx="3105599" cy="2168149"/>
        </a:xfrm>
        <a:prstGeom prst="rect">
          <a:avLst/>
        </a:prstGeom>
      </xdr:spPr>
    </xdr:pic>
    <xdr:clientData/>
  </xdr:twoCellAnchor>
  <xdr:twoCellAnchor editAs="oneCell">
    <xdr:from>
      <xdr:col>2</xdr:col>
      <xdr:colOff>892021</xdr:colOff>
      <xdr:row>98</xdr:row>
      <xdr:rowOff>321468</xdr:rowOff>
    </xdr:from>
    <xdr:to>
      <xdr:col>5</xdr:col>
      <xdr:colOff>104600</xdr:colOff>
      <xdr:row>98</xdr:row>
      <xdr:rowOff>2496692</xdr:rowOff>
    </xdr:to>
    <xdr:pic>
      <xdr:nvPicPr>
        <xdr:cNvPr id="39" name="Imagen 38">
          <a:extLst>
            <a:ext uri="{FF2B5EF4-FFF2-40B4-BE49-F238E27FC236}">
              <a16:creationId xmlns:a16="http://schemas.microsoft.com/office/drawing/2014/main" id="{80D77B40-126D-4A8F-8BB4-8F35E1BF5988}"/>
            </a:ext>
          </a:extLst>
        </xdr:cNvPr>
        <xdr:cNvPicPr>
          <a:picLocks noChangeAspect="1"/>
        </xdr:cNvPicPr>
      </xdr:nvPicPr>
      <xdr:blipFill>
        <a:blip xmlns:r="http://schemas.openxmlformats.org/officeDocument/2006/relationships" r:embed="rId13"/>
        <a:stretch>
          <a:fillRect/>
        </a:stretch>
      </xdr:blipFill>
      <xdr:spPr>
        <a:xfrm>
          <a:off x="3154209" y="25562718"/>
          <a:ext cx="3659960" cy="2175224"/>
        </a:xfrm>
        <a:prstGeom prst="rect">
          <a:avLst/>
        </a:prstGeom>
      </xdr:spPr>
    </xdr:pic>
    <xdr:clientData/>
  </xdr:twoCellAnchor>
  <xdr:twoCellAnchor editAs="oneCell">
    <xdr:from>
      <xdr:col>0</xdr:col>
      <xdr:colOff>107157</xdr:colOff>
      <xdr:row>98</xdr:row>
      <xdr:rowOff>231154</xdr:rowOff>
    </xdr:from>
    <xdr:to>
      <xdr:col>2</xdr:col>
      <xdr:colOff>1021555</xdr:colOff>
      <xdr:row>98</xdr:row>
      <xdr:rowOff>2503666</xdr:rowOff>
    </xdr:to>
    <xdr:pic>
      <xdr:nvPicPr>
        <xdr:cNvPr id="40" name="Imagen 39">
          <a:extLst>
            <a:ext uri="{FF2B5EF4-FFF2-40B4-BE49-F238E27FC236}">
              <a16:creationId xmlns:a16="http://schemas.microsoft.com/office/drawing/2014/main" id="{E8178AAF-0E69-41F5-AE5F-8CCDFC3E5F6A}"/>
            </a:ext>
          </a:extLst>
        </xdr:cNvPr>
        <xdr:cNvPicPr>
          <a:picLocks noChangeAspect="1"/>
        </xdr:cNvPicPr>
      </xdr:nvPicPr>
      <xdr:blipFill>
        <a:blip xmlns:r="http://schemas.openxmlformats.org/officeDocument/2006/relationships" r:embed="rId14"/>
        <a:stretch>
          <a:fillRect/>
        </a:stretch>
      </xdr:blipFill>
      <xdr:spPr>
        <a:xfrm>
          <a:off x="107157" y="25472404"/>
          <a:ext cx="3170236" cy="2278862"/>
        </a:xfrm>
        <a:prstGeom prst="rect">
          <a:avLst/>
        </a:prstGeom>
      </xdr:spPr>
    </xdr:pic>
    <xdr:clientData/>
  </xdr:twoCellAnchor>
  <xdr:oneCellAnchor>
    <xdr:from>
      <xdr:col>0</xdr:col>
      <xdr:colOff>646979</xdr:colOff>
      <xdr:row>98</xdr:row>
      <xdr:rowOff>2485721</xdr:rowOff>
    </xdr:from>
    <xdr:ext cx="1991446" cy="450359"/>
    <xdr:sp macro="" textlink="">
      <xdr:nvSpPr>
        <xdr:cNvPr id="41" name="CuadroTexto 40">
          <a:extLst>
            <a:ext uri="{FF2B5EF4-FFF2-40B4-BE49-F238E27FC236}">
              <a16:creationId xmlns:a16="http://schemas.microsoft.com/office/drawing/2014/main" id="{5CE00975-0563-4016-854A-826742CC9D52}"/>
            </a:ext>
          </a:extLst>
        </xdr:cNvPr>
        <xdr:cNvSpPr txBox="1"/>
      </xdr:nvSpPr>
      <xdr:spPr>
        <a:xfrm>
          <a:off x="897010" y="24393221"/>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MUROS </a:t>
          </a:r>
          <a:r>
            <a:rPr lang="es-PA" sz="1100" baseline="0">
              <a:solidFill>
                <a:schemeClr val="dk1"/>
              </a:solidFill>
              <a:effectLst/>
              <a:latin typeface="+mn-lt"/>
              <a:ea typeface="+mn-ea"/>
              <a:cs typeface="+mn-cs"/>
            </a:rPr>
            <a:t>ULTIMO NIVEL FASE 3</a:t>
          </a:r>
          <a:endParaRPr lang="es-MX">
            <a:effectLst/>
          </a:endParaRPr>
        </a:p>
        <a:p>
          <a:endParaRPr lang="es-PA" sz="1100"/>
        </a:p>
      </xdr:txBody>
    </xdr:sp>
    <xdr:clientData/>
  </xdr:oneCellAnchor>
  <xdr:oneCellAnchor>
    <xdr:from>
      <xdr:col>3</xdr:col>
      <xdr:colOff>73097</xdr:colOff>
      <xdr:row>98</xdr:row>
      <xdr:rowOff>2566683</xdr:rowOff>
    </xdr:from>
    <xdr:ext cx="1991446" cy="450359"/>
    <xdr:sp macro="" textlink="">
      <xdr:nvSpPr>
        <xdr:cNvPr id="42" name="CuadroTexto 41">
          <a:extLst>
            <a:ext uri="{FF2B5EF4-FFF2-40B4-BE49-F238E27FC236}">
              <a16:creationId xmlns:a16="http://schemas.microsoft.com/office/drawing/2014/main" id="{69941C59-4FFB-4F21-848C-825741BD627C}"/>
            </a:ext>
          </a:extLst>
        </xdr:cNvPr>
        <xdr:cNvSpPr txBox="1"/>
      </xdr:nvSpPr>
      <xdr:spPr>
        <a:xfrm>
          <a:off x="4597472" y="24474183"/>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LOSA </a:t>
          </a:r>
          <a:r>
            <a:rPr lang="es-PA" sz="1100" baseline="0">
              <a:solidFill>
                <a:schemeClr val="dk1"/>
              </a:solidFill>
              <a:effectLst/>
              <a:latin typeface="+mn-lt"/>
              <a:ea typeface="+mn-ea"/>
              <a:cs typeface="+mn-cs"/>
            </a:rPr>
            <a:t>ULTIMO NIVEL FASE 3</a:t>
          </a:r>
          <a:endParaRPr lang="es-MX">
            <a:effectLst/>
          </a:endParaRPr>
        </a:p>
        <a:p>
          <a:endParaRPr lang="es-PA" sz="1100"/>
        </a:p>
      </xdr:txBody>
    </xdr:sp>
    <xdr:clientData/>
  </xdr:oneCellAnchor>
  <xdr:oneCellAnchor>
    <xdr:from>
      <xdr:col>7</xdr:col>
      <xdr:colOff>728708</xdr:colOff>
      <xdr:row>98</xdr:row>
      <xdr:rowOff>1904252</xdr:rowOff>
    </xdr:from>
    <xdr:ext cx="1549354" cy="439693"/>
    <xdr:sp macro="" textlink="">
      <xdr:nvSpPr>
        <xdr:cNvPr id="43" name="CuadroTexto 5">
          <a:extLst>
            <a:ext uri="{FF2B5EF4-FFF2-40B4-BE49-F238E27FC236}">
              <a16:creationId xmlns:a16="http://schemas.microsoft.com/office/drawing/2014/main" id="{2A5FFC0A-8538-4E87-BC86-4A7F7CD34BE1}"/>
            </a:ext>
          </a:extLst>
        </xdr:cNvPr>
        <xdr:cNvSpPr txBox="1"/>
      </xdr:nvSpPr>
      <xdr:spPr>
        <a:xfrm>
          <a:off x="9646489" y="31015033"/>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TOTAL ULTIMO NIVEL FASE 3</a:t>
          </a:r>
          <a:endParaRPr lang="es-PA" sz="1100"/>
        </a:p>
        <a:p>
          <a:endParaRPr lang="es-PA" sz="1100"/>
        </a:p>
      </xdr:txBody>
    </xdr:sp>
    <xdr:clientData/>
  </xdr:oneCellAnchor>
  <xdr:twoCellAnchor editAs="oneCell">
    <xdr:from>
      <xdr:col>0</xdr:col>
      <xdr:colOff>59530</xdr:colOff>
      <xdr:row>98</xdr:row>
      <xdr:rowOff>3163887</xdr:rowOff>
    </xdr:from>
    <xdr:to>
      <xdr:col>2</xdr:col>
      <xdr:colOff>469917</xdr:colOff>
      <xdr:row>98</xdr:row>
      <xdr:rowOff>4738687</xdr:rowOff>
    </xdr:to>
    <xdr:pic>
      <xdr:nvPicPr>
        <xdr:cNvPr id="44" name="Imagen 43">
          <a:extLst>
            <a:ext uri="{FF2B5EF4-FFF2-40B4-BE49-F238E27FC236}">
              <a16:creationId xmlns:a16="http://schemas.microsoft.com/office/drawing/2014/main" id="{A9E95989-BC26-42EF-B12A-81147CB2D200}"/>
            </a:ext>
          </a:extLst>
        </xdr:cNvPr>
        <xdr:cNvPicPr>
          <a:picLocks noChangeAspect="1"/>
        </xdr:cNvPicPr>
      </xdr:nvPicPr>
      <xdr:blipFill rotWithShape="1">
        <a:blip xmlns:r="http://schemas.openxmlformats.org/officeDocument/2006/relationships" r:embed="rId15"/>
        <a:srcRect l="2841" t="3926" r="3020"/>
        <a:stretch>
          <a:fillRect/>
        </a:stretch>
      </xdr:blipFill>
      <xdr:spPr>
        <a:xfrm>
          <a:off x="59530" y="32274668"/>
          <a:ext cx="2672575" cy="1574800"/>
        </a:xfrm>
        <a:prstGeom prst="rect">
          <a:avLst/>
        </a:prstGeom>
      </xdr:spPr>
    </xdr:pic>
    <xdr:clientData/>
  </xdr:twoCellAnchor>
  <xdr:twoCellAnchor editAs="oneCell">
    <xdr:from>
      <xdr:col>2</xdr:col>
      <xdr:colOff>666748</xdr:colOff>
      <xdr:row>98</xdr:row>
      <xdr:rowOff>3093373</xdr:rowOff>
    </xdr:from>
    <xdr:to>
      <xdr:col>2</xdr:col>
      <xdr:colOff>1937543</xdr:colOff>
      <xdr:row>98</xdr:row>
      <xdr:rowOff>4505894</xdr:rowOff>
    </xdr:to>
    <xdr:pic>
      <xdr:nvPicPr>
        <xdr:cNvPr id="46" name="Imagen 45">
          <a:extLst>
            <a:ext uri="{FF2B5EF4-FFF2-40B4-BE49-F238E27FC236}">
              <a16:creationId xmlns:a16="http://schemas.microsoft.com/office/drawing/2014/main" id="{AE761EBB-4F2A-4ACC-8F57-5D990742F7C1}"/>
            </a:ext>
          </a:extLst>
        </xdr:cNvPr>
        <xdr:cNvPicPr>
          <a:picLocks noChangeAspect="1"/>
        </xdr:cNvPicPr>
      </xdr:nvPicPr>
      <xdr:blipFill rotWithShape="1">
        <a:blip xmlns:r="http://schemas.openxmlformats.org/officeDocument/2006/relationships" r:embed="rId16"/>
        <a:srcRect l="8397" r="5639"/>
        <a:stretch>
          <a:fillRect/>
        </a:stretch>
      </xdr:blipFill>
      <xdr:spPr>
        <a:xfrm>
          <a:off x="2928936" y="32204154"/>
          <a:ext cx="1270795" cy="1412521"/>
        </a:xfrm>
        <a:prstGeom prst="rect">
          <a:avLst/>
        </a:prstGeom>
      </xdr:spPr>
    </xdr:pic>
    <xdr:clientData/>
  </xdr:twoCellAnchor>
  <xdr:oneCellAnchor>
    <xdr:from>
      <xdr:col>0</xdr:col>
      <xdr:colOff>326305</xdr:colOff>
      <xdr:row>98</xdr:row>
      <xdr:rowOff>4772515</xdr:rowOff>
    </xdr:from>
    <xdr:ext cx="1415184" cy="290817"/>
    <xdr:sp macro="" textlink="">
      <xdr:nvSpPr>
        <xdr:cNvPr id="47" name="CuadroTexto 46">
          <a:extLst>
            <a:ext uri="{FF2B5EF4-FFF2-40B4-BE49-F238E27FC236}">
              <a16:creationId xmlns:a16="http://schemas.microsoft.com/office/drawing/2014/main" id="{9E9CEB5F-DDB4-43C0-9AAF-1097E3DA872B}"/>
            </a:ext>
          </a:extLst>
        </xdr:cNvPr>
        <xdr:cNvSpPr txBox="1"/>
      </xdr:nvSpPr>
      <xdr:spPr>
        <a:xfrm>
          <a:off x="326305" y="33883296"/>
          <a:ext cx="1415184" cy="2908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PRETIL</a:t>
          </a:r>
          <a:endParaRPr lang="es-MX">
            <a:effectLst/>
          </a:endParaRPr>
        </a:p>
        <a:p>
          <a:endParaRPr lang="es-PA" sz="1100"/>
        </a:p>
      </xdr:txBody>
    </xdr:sp>
    <xdr:clientData/>
  </xdr:oneCellAnchor>
  <xdr:oneCellAnchor>
    <xdr:from>
      <xdr:col>2</xdr:col>
      <xdr:colOff>276296</xdr:colOff>
      <xdr:row>98</xdr:row>
      <xdr:rowOff>4600271</xdr:rowOff>
    </xdr:from>
    <xdr:ext cx="1691409" cy="340823"/>
    <xdr:sp macro="" textlink="">
      <xdr:nvSpPr>
        <xdr:cNvPr id="48" name="CuadroTexto 47">
          <a:extLst>
            <a:ext uri="{FF2B5EF4-FFF2-40B4-BE49-F238E27FC236}">
              <a16:creationId xmlns:a16="http://schemas.microsoft.com/office/drawing/2014/main" id="{EFDE7C38-D748-474F-A451-DE2E35A844FE}"/>
            </a:ext>
          </a:extLst>
        </xdr:cNvPr>
        <xdr:cNvSpPr txBox="1"/>
      </xdr:nvSpPr>
      <xdr:spPr>
        <a:xfrm>
          <a:off x="2538484" y="33711052"/>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TINACOS</a:t>
          </a:r>
          <a:endParaRPr lang="es-MX">
            <a:effectLst/>
          </a:endParaRPr>
        </a:p>
        <a:p>
          <a:endParaRPr lang="es-PA" sz="1100"/>
        </a:p>
      </xdr:txBody>
    </xdr:sp>
    <xdr:clientData/>
  </xdr:oneCellAnchor>
  <xdr:twoCellAnchor editAs="oneCell">
    <xdr:from>
      <xdr:col>3</xdr:col>
      <xdr:colOff>130967</xdr:colOff>
      <xdr:row>98</xdr:row>
      <xdr:rowOff>3140245</xdr:rowOff>
    </xdr:from>
    <xdr:to>
      <xdr:col>4</xdr:col>
      <xdr:colOff>527049</xdr:colOff>
      <xdr:row>98</xdr:row>
      <xdr:rowOff>4628303</xdr:rowOff>
    </xdr:to>
    <xdr:pic>
      <xdr:nvPicPr>
        <xdr:cNvPr id="52" name="Imagen 51">
          <a:extLst>
            <a:ext uri="{FF2B5EF4-FFF2-40B4-BE49-F238E27FC236}">
              <a16:creationId xmlns:a16="http://schemas.microsoft.com/office/drawing/2014/main" id="{0B809AAA-150B-4DC0-8B8C-409945B7C01D}"/>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1745" r="7362"/>
        <a:stretch>
          <a:fillRect/>
        </a:stretch>
      </xdr:blipFill>
      <xdr:spPr>
        <a:xfrm>
          <a:off x="4595811" y="32251026"/>
          <a:ext cx="1515269" cy="1488058"/>
        </a:xfrm>
        <a:prstGeom prst="rect">
          <a:avLst/>
        </a:prstGeom>
      </xdr:spPr>
    </xdr:pic>
    <xdr:clientData/>
  </xdr:twoCellAnchor>
  <xdr:oneCellAnchor>
    <xdr:from>
      <xdr:col>2</xdr:col>
      <xdr:colOff>2107477</xdr:colOff>
      <xdr:row>98</xdr:row>
      <xdr:rowOff>4618527</xdr:rowOff>
    </xdr:from>
    <xdr:ext cx="1691409" cy="340823"/>
    <xdr:sp macro="" textlink="">
      <xdr:nvSpPr>
        <xdr:cNvPr id="53" name="CuadroTexto 52">
          <a:extLst>
            <a:ext uri="{FF2B5EF4-FFF2-40B4-BE49-F238E27FC236}">
              <a16:creationId xmlns:a16="http://schemas.microsoft.com/office/drawing/2014/main" id="{9F26D34B-AF33-4DDC-9639-A339C20EBB42}"/>
            </a:ext>
          </a:extLst>
        </xdr:cNvPr>
        <xdr:cNvSpPr txBox="1"/>
      </xdr:nvSpPr>
      <xdr:spPr>
        <a:xfrm>
          <a:off x="4369665" y="33729308"/>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ESCALERA</a:t>
          </a:r>
          <a:endParaRPr lang="es-PA" sz="1100"/>
        </a:p>
      </xdr:txBody>
    </xdr:sp>
    <xdr:clientData/>
  </xdr:oneCellAnchor>
  <xdr:oneCellAnchor>
    <xdr:from>
      <xdr:col>7</xdr:col>
      <xdr:colOff>704895</xdr:colOff>
      <xdr:row>98</xdr:row>
      <xdr:rowOff>4684758</xdr:rowOff>
    </xdr:from>
    <xdr:ext cx="1549354" cy="439693"/>
    <xdr:sp macro="" textlink="">
      <xdr:nvSpPr>
        <xdr:cNvPr id="54" name="CuadroTexto 5">
          <a:extLst>
            <a:ext uri="{FF2B5EF4-FFF2-40B4-BE49-F238E27FC236}">
              <a16:creationId xmlns:a16="http://schemas.microsoft.com/office/drawing/2014/main" id="{892CC0F0-FCB2-4A27-935E-ED0259693756}"/>
            </a:ext>
          </a:extLst>
        </xdr:cNvPr>
        <xdr:cNvSpPr txBox="1"/>
      </xdr:nvSpPr>
      <xdr:spPr>
        <a:xfrm>
          <a:off x="9622676" y="33795539"/>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COMPLETO BIENESTAR MILENIO</a:t>
          </a:r>
          <a:endParaRPr lang="es-PA" sz="1100"/>
        </a:p>
        <a:p>
          <a:endParaRPr lang="es-PA" sz="1100"/>
        </a:p>
      </xdr:txBody>
    </xdr:sp>
    <xdr:clientData/>
  </xdr:oneCellAnchor>
  <xdr:twoCellAnchor editAs="oneCell">
    <xdr:from>
      <xdr:col>6</xdr:col>
      <xdr:colOff>523875</xdr:colOff>
      <xdr:row>0</xdr:row>
      <xdr:rowOff>413544</xdr:rowOff>
    </xdr:from>
    <xdr:to>
      <xdr:col>7</xdr:col>
      <xdr:colOff>1527174</xdr:colOff>
      <xdr:row>0</xdr:row>
      <xdr:rowOff>1249425</xdr:rowOff>
    </xdr:to>
    <xdr:pic>
      <xdr:nvPicPr>
        <xdr:cNvPr id="55" name="Imagen 54">
          <a:extLst>
            <a:ext uri="{FF2B5EF4-FFF2-40B4-BE49-F238E27FC236}">
              <a16:creationId xmlns:a16="http://schemas.microsoft.com/office/drawing/2014/main" id="{764614EE-17FC-4AC6-BED5-249E64973A9A}"/>
            </a:ext>
          </a:extLst>
        </xdr:cNvPr>
        <xdr:cNvPicPr>
          <a:picLocks noChangeAspect="1"/>
        </xdr:cNvPicPr>
      </xdr:nvPicPr>
      <xdr:blipFill rotWithShape="1">
        <a:blip xmlns:r="http://schemas.openxmlformats.org/officeDocument/2006/relationships" r:embed="rId18"/>
        <a:srcRect t="32574" b="14725"/>
        <a:stretch>
          <a:fillRect/>
        </a:stretch>
      </xdr:blipFill>
      <xdr:spPr>
        <a:xfrm>
          <a:off x="8060531" y="413544"/>
          <a:ext cx="2384424" cy="839056"/>
        </a:xfrm>
        <a:prstGeom prst="rect">
          <a:avLst/>
        </a:prstGeom>
      </xdr:spPr>
    </xdr:pic>
    <xdr:clientData/>
  </xdr:twoCellAnchor>
  <xdr:twoCellAnchor editAs="oneCell">
    <xdr:from>
      <xdr:col>9</xdr:col>
      <xdr:colOff>0</xdr:colOff>
      <xdr:row>89</xdr:row>
      <xdr:rowOff>0</xdr:rowOff>
    </xdr:from>
    <xdr:to>
      <xdr:col>9</xdr:col>
      <xdr:colOff>304800</xdr:colOff>
      <xdr:row>96</xdr:row>
      <xdr:rowOff>121444</xdr:rowOff>
    </xdr:to>
    <xdr:sp macro="" textlink="">
      <xdr:nvSpPr>
        <xdr:cNvPr id="18" name="AutoShape 1">
          <a:extLst>
            <a:ext uri="{FF2B5EF4-FFF2-40B4-BE49-F238E27FC236}">
              <a16:creationId xmlns:a16="http://schemas.microsoft.com/office/drawing/2014/main" id="{722812C9-524F-4D5D-B254-70D3B328950D}"/>
            </a:ext>
          </a:extLst>
        </xdr:cNvPr>
        <xdr:cNvSpPr>
          <a:spLocks noChangeAspect="1" noChangeArrowheads="1"/>
        </xdr:cNvSpPr>
      </xdr:nvSpPr>
      <xdr:spPr bwMode="auto">
        <a:xfrm>
          <a:off x="12563475" y="15154275"/>
          <a:ext cx="304800" cy="644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89</xdr:row>
      <xdr:rowOff>0</xdr:rowOff>
    </xdr:from>
    <xdr:to>
      <xdr:col>11</xdr:col>
      <xdr:colOff>304800</xdr:colOff>
      <xdr:row>96</xdr:row>
      <xdr:rowOff>121444</xdr:rowOff>
    </xdr:to>
    <xdr:sp macro="" textlink="">
      <xdr:nvSpPr>
        <xdr:cNvPr id="19" name="AutoShape 2">
          <a:extLst>
            <a:ext uri="{FF2B5EF4-FFF2-40B4-BE49-F238E27FC236}">
              <a16:creationId xmlns:a16="http://schemas.microsoft.com/office/drawing/2014/main" id="{0E57CC97-10E5-422C-A0FC-E948A2EB99A5}"/>
            </a:ext>
          </a:extLst>
        </xdr:cNvPr>
        <xdr:cNvSpPr>
          <a:spLocks noChangeAspect="1" noChangeArrowheads="1"/>
        </xdr:cNvSpPr>
      </xdr:nvSpPr>
      <xdr:spPr bwMode="auto">
        <a:xfrm>
          <a:off x="15097125" y="15154275"/>
          <a:ext cx="304800" cy="644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9</xdr:col>
      <xdr:colOff>0</xdr:colOff>
      <xdr:row>91</xdr:row>
      <xdr:rowOff>0</xdr:rowOff>
    </xdr:from>
    <xdr:ext cx="304800" cy="304800"/>
    <xdr:sp macro="" textlink="">
      <xdr:nvSpPr>
        <xdr:cNvPr id="20" name="AutoShape 1">
          <a:extLst>
            <a:ext uri="{FF2B5EF4-FFF2-40B4-BE49-F238E27FC236}">
              <a16:creationId xmlns:a16="http://schemas.microsoft.com/office/drawing/2014/main" id="{F4573348-A32C-42C6-B6E4-0F05ACBF32BC}"/>
            </a:ext>
          </a:extLst>
        </xdr:cNvPr>
        <xdr:cNvSpPr>
          <a:spLocks noChangeAspect="1" noChangeArrowheads="1"/>
        </xdr:cNvSpPr>
      </xdr:nvSpPr>
      <xdr:spPr bwMode="auto">
        <a:xfrm>
          <a:off x="12563475" y="1565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91</xdr:row>
      <xdr:rowOff>0</xdr:rowOff>
    </xdr:from>
    <xdr:ext cx="304800" cy="304800"/>
    <xdr:sp macro="" textlink="">
      <xdr:nvSpPr>
        <xdr:cNvPr id="21" name="AutoShape 2">
          <a:extLst>
            <a:ext uri="{FF2B5EF4-FFF2-40B4-BE49-F238E27FC236}">
              <a16:creationId xmlns:a16="http://schemas.microsoft.com/office/drawing/2014/main" id="{1D4A5364-8B50-4CB2-BBEB-D76DF46A061D}"/>
            </a:ext>
          </a:extLst>
        </xdr:cNvPr>
        <xdr:cNvSpPr>
          <a:spLocks noChangeAspect="1" noChangeArrowheads="1"/>
        </xdr:cNvSpPr>
      </xdr:nvSpPr>
      <xdr:spPr bwMode="auto">
        <a:xfrm>
          <a:off x="15097125" y="1565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94</xdr:row>
      <xdr:rowOff>0</xdr:rowOff>
    </xdr:from>
    <xdr:ext cx="304800" cy="304800"/>
    <xdr:sp macro="" textlink="">
      <xdr:nvSpPr>
        <xdr:cNvPr id="22" name="AutoShape 1">
          <a:extLst>
            <a:ext uri="{FF2B5EF4-FFF2-40B4-BE49-F238E27FC236}">
              <a16:creationId xmlns:a16="http://schemas.microsoft.com/office/drawing/2014/main" id="{6E6A5556-6CDF-41A5-B7C1-27CFC7F46B17}"/>
            </a:ext>
          </a:extLst>
        </xdr:cNvPr>
        <xdr:cNvSpPr>
          <a:spLocks noChangeAspect="1" noChangeArrowheads="1"/>
        </xdr:cNvSpPr>
      </xdr:nvSpPr>
      <xdr:spPr bwMode="auto">
        <a:xfrm>
          <a:off x="12563475" y="1616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94</xdr:row>
      <xdr:rowOff>0</xdr:rowOff>
    </xdr:from>
    <xdr:ext cx="304800" cy="304800"/>
    <xdr:sp macro="" textlink="">
      <xdr:nvSpPr>
        <xdr:cNvPr id="23" name="AutoShape 2">
          <a:extLst>
            <a:ext uri="{FF2B5EF4-FFF2-40B4-BE49-F238E27FC236}">
              <a16:creationId xmlns:a16="http://schemas.microsoft.com/office/drawing/2014/main" id="{C412000B-08EC-41FB-B2F6-B216F7FC1D40}"/>
            </a:ext>
          </a:extLst>
        </xdr:cNvPr>
        <xdr:cNvSpPr>
          <a:spLocks noChangeAspect="1" noChangeArrowheads="1"/>
        </xdr:cNvSpPr>
      </xdr:nvSpPr>
      <xdr:spPr bwMode="auto">
        <a:xfrm>
          <a:off x="15097125" y="1616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94</xdr:row>
      <xdr:rowOff>0</xdr:rowOff>
    </xdr:from>
    <xdr:ext cx="304800" cy="304800"/>
    <xdr:sp macro="" textlink="">
      <xdr:nvSpPr>
        <xdr:cNvPr id="24" name="AutoShape 1">
          <a:extLst>
            <a:ext uri="{FF2B5EF4-FFF2-40B4-BE49-F238E27FC236}">
              <a16:creationId xmlns:a16="http://schemas.microsoft.com/office/drawing/2014/main" id="{E1194696-9D33-4917-9393-10386FA1F0AC}"/>
            </a:ext>
          </a:extLst>
        </xdr:cNvPr>
        <xdr:cNvSpPr>
          <a:spLocks noChangeAspect="1" noChangeArrowheads="1"/>
        </xdr:cNvSpPr>
      </xdr:nvSpPr>
      <xdr:spPr bwMode="auto">
        <a:xfrm>
          <a:off x="12563475" y="1616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94</xdr:row>
      <xdr:rowOff>0</xdr:rowOff>
    </xdr:from>
    <xdr:ext cx="304800" cy="304800"/>
    <xdr:sp macro="" textlink="">
      <xdr:nvSpPr>
        <xdr:cNvPr id="25" name="AutoShape 2">
          <a:extLst>
            <a:ext uri="{FF2B5EF4-FFF2-40B4-BE49-F238E27FC236}">
              <a16:creationId xmlns:a16="http://schemas.microsoft.com/office/drawing/2014/main" id="{F2C3C852-4DFF-48A3-AFDA-58AC501218DF}"/>
            </a:ext>
          </a:extLst>
        </xdr:cNvPr>
        <xdr:cNvSpPr>
          <a:spLocks noChangeAspect="1" noChangeArrowheads="1"/>
        </xdr:cNvSpPr>
      </xdr:nvSpPr>
      <xdr:spPr bwMode="auto">
        <a:xfrm>
          <a:off x="15097125" y="1616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94</xdr:row>
      <xdr:rowOff>0</xdr:rowOff>
    </xdr:from>
    <xdr:ext cx="304800" cy="304800"/>
    <xdr:sp macro="" textlink="">
      <xdr:nvSpPr>
        <xdr:cNvPr id="29" name="AutoShape 1">
          <a:extLst>
            <a:ext uri="{FF2B5EF4-FFF2-40B4-BE49-F238E27FC236}">
              <a16:creationId xmlns:a16="http://schemas.microsoft.com/office/drawing/2014/main" id="{165C04B4-4556-44F0-87A5-9E39C1E17E28}"/>
            </a:ext>
          </a:extLst>
        </xdr:cNvPr>
        <xdr:cNvSpPr>
          <a:spLocks noChangeAspect="1" noChangeArrowheads="1"/>
        </xdr:cNvSpPr>
      </xdr:nvSpPr>
      <xdr:spPr bwMode="auto">
        <a:xfrm>
          <a:off x="12563475" y="1616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94</xdr:row>
      <xdr:rowOff>0</xdr:rowOff>
    </xdr:from>
    <xdr:ext cx="304800" cy="304800"/>
    <xdr:sp macro="" textlink="">
      <xdr:nvSpPr>
        <xdr:cNvPr id="30" name="AutoShape 2">
          <a:extLst>
            <a:ext uri="{FF2B5EF4-FFF2-40B4-BE49-F238E27FC236}">
              <a16:creationId xmlns:a16="http://schemas.microsoft.com/office/drawing/2014/main" id="{DC368EF7-E0EC-456A-8E11-E40A026D4B97}"/>
            </a:ext>
          </a:extLst>
        </xdr:cNvPr>
        <xdr:cNvSpPr>
          <a:spLocks noChangeAspect="1" noChangeArrowheads="1"/>
        </xdr:cNvSpPr>
      </xdr:nvSpPr>
      <xdr:spPr bwMode="auto">
        <a:xfrm>
          <a:off x="15097125" y="1616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90</xdr:row>
      <xdr:rowOff>0</xdr:rowOff>
    </xdr:from>
    <xdr:ext cx="304800" cy="304800"/>
    <xdr:sp macro="" textlink="">
      <xdr:nvSpPr>
        <xdr:cNvPr id="45" name="AutoShape 1">
          <a:extLst>
            <a:ext uri="{FF2B5EF4-FFF2-40B4-BE49-F238E27FC236}">
              <a16:creationId xmlns:a16="http://schemas.microsoft.com/office/drawing/2014/main" id="{93F2AAF1-39BE-4E10-B9DC-7F6C655D434F}"/>
            </a:ext>
          </a:extLst>
        </xdr:cNvPr>
        <xdr:cNvSpPr>
          <a:spLocks noChangeAspect="1" noChangeArrowheads="1"/>
        </xdr:cNvSpPr>
      </xdr:nvSpPr>
      <xdr:spPr bwMode="auto">
        <a:xfrm>
          <a:off x="12668250" y="2101453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90</xdr:row>
      <xdr:rowOff>0</xdr:rowOff>
    </xdr:from>
    <xdr:ext cx="304800" cy="304800"/>
    <xdr:sp macro="" textlink="">
      <xdr:nvSpPr>
        <xdr:cNvPr id="49" name="AutoShape 2">
          <a:extLst>
            <a:ext uri="{FF2B5EF4-FFF2-40B4-BE49-F238E27FC236}">
              <a16:creationId xmlns:a16="http://schemas.microsoft.com/office/drawing/2014/main" id="{F08124F1-7690-4378-BB83-D4190916D050}"/>
            </a:ext>
          </a:extLst>
        </xdr:cNvPr>
        <xdr:cNvSpPr>
          <a:spLocks noChangeAspect="1" noChangeArrowheads="1"/>
        </xdr:cNvSpPr>
      </xdr:nvSpPr>
      <xdr:spPr bwMode="auto">
        <a:xfrm>
          <a:off x="15192375" y="2101453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xdr:col>
      <xdr:colOff>76995</xdr:colOff>
      <xdr:row>98</xdr:row>
      <xdr:rowOff>2884488</xdr:rowOff>
    </xdr:from>
    <xdr:to>
      <xdr:col>6</xdr:col>
      <xdr:colOff>398952</xdr:colOff>
      <xdr:row>98</xdr:row>
      <xdr:rowOff>4645652</xdr:rowOff>
    </xdr:to>
    <xdr:pic>
      <xdr:nvPicPr>
        <xdr:cNvPr id="2" name="Imagen 1">
          <a:extLst>
            <a:ext uri="{FF2B5EF4-FFF2-40B4-BE49-F238E27FC236}">
              <a16:creationId xmlns:a16="http://schemas.microsoft.com/office/drawing/2014/main" id="{34C220F2-1D6B-4A46-B56C-6E708E504232}"/>
            </a:ext>
          </a:extLst>
        </xdr:cNvPr>
        <xdr:cNvPicPr>
          <a:picLocks noChangeAspect="1"/>
        </xdr:cNvPicPr>
      </xdr:nvPicPr>
      <xdr:blipFill rotWithShape="1">
        <a:blip xmlns:r="http://schemas.openxmlformats.org/officeDocument/2006/relationships" r:embed="rId19"/>
        <a:srcRect t="4040"/>
        <a:stretch>
          <a:fillRect/>
        </a:stretch>
      </xdr:blipFill>
      <xdr:spPr>
        <a:xfrm>
          <a:off x="6780214" y="31995269"/>
          <a:ext cx="1155394" cy="1761164"/>
        </a:xfrm>
        <a:prstGeom prst="rect">
          <a:avLst/>
        </a:prstGeom>
      </xdr:spPr>
    </xdr:pic>
    <xdr:clientData/>
  </xdr:twoCellAnchor>
  <xdr:oneCellAnchor>
    <xdr:from>
      <xdr:col>4</xdr:col>
      <xdr:colOff>881063</xdr:colOff>
      <xdr:row>98</xdr:row>
      <xdr:rowOff>4702969</xdr:rowOff>
    </xdr:from>
    <xdr:ext cx="1691409" cy="340823"/>
    <xdr:sp macro="" textlink="">
      <xdr:nvSpPr>
        <xdr:cNvPr id="3" name="CuadroTexto 2">
          <a:extLst>
            <a:ext uri="{FF2B5EF4-FFF2-40B4-BE49-F238E27FC236}">
              <a16:creationId xmlns:a16="http://schemas.microsoft.com/office/drawing/2014/main" id="{8AED5AF8-D2B0-460C-B503-D52423C9DC28}"/>
            </a:ext>
          </a:extLst>
        </xdr:cNvPr>
        <xdr:cNvSpPr txBox="1"/>
      </xdr:nvSpPr>
      <xdr:spPr>
        <a:xfrm>
          <a:off x="6465094" y="33813750"/>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NICHO</a:t>
          </a:r>
          <a:r>
            <a:rPr lang="es-PA" sz="1100" baseline="0"/>
            <a:t> DE MEDIDORES</a:t>
          </a:r>
          <a:endParaRPr lang="es-PA" sz="1100"/>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7</xdr:col>
      <xdr:colOff>178595</xdr:colOff>
      <xdr:row>68</xdr:row>
      <xdr:rowOff>2568522</xdr:rowOff>
    </xdr:from>
    <xdr:to>
      <xdr:col>8</xdr:col>
      <xdr:colOff>1401763</xdr:colOff>
      <xdr:row>68</xdr:row>
      <xdr:rowOff>5030496</xdr:rowOff>
    </xdr:to>
    <xdr:pic>
      <xdr:nvPicPr>
        <xdr:cNvPr id="2" name="Imagen 1">
          <a:extLst>
            <a:ext uri="{FF2B5EF4-FFF2-40B4-BE49-F238E27FC236}">
              <a16:creationId xmlns:a16="http://schemas.microsoft.com/office/drawing/2014/main" id="{4D9677D7-8ABF-4A45-8632-41B9EA9DB6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3195" y="24710972"/>
          <a:ext cx="2597943" cy="2465149"/>
        </a:xfrm>
        <a:prstGeom prst="rect">
          <a:avLst/>
        </a:prstGeom>
      </xdr:spPr>
    </xdr:pic>
    <xdr:clientData/>
  </xdr:twoCellAnchor>
  <xdr:twoCellAnchor editAs="oneCell">
    <xdr:from>
      <xdr:col>1</xdr:col>
      <xdr:colOff>119063</xdr:colOff>
      <xdr:row>67</xdr:row>
      <xdr:rowOff>72611</xdr:rowOff>
    </xdr:from>
    <xdr:to>
      <xdr:col>3</xdr:col>
      <xdr:colOff>1273968</xdr:colOff>
      <xdr:row>67</xdr:row>
      <xdr:rowOff>2374639</xdr:rowOff>
    </xdr:to>
    <xdr:pic>
      <xdr:nvPicPr>
        <xdr:cNvPr id="3" name="Imagen 2">
          <a:extLst>
            <a:ext uri="{FF2B5EF4-FFF2-40B4-BE49-F238E27FC236}">
              <a16:creationId xmlns:a16="http://schemas.microsoft.com/office/drawing/2014/main" id="{58CC244F-230C-40B7-914C-FFCCAE942DAD}"/>
            </a:ext>
          </a:extLst>
        </xdr:cNvPr>
        <xdr:cNvPicPr>
          <a:picLocks noChangeAspect="1"/>
        </xdr:cNvPicPr>
      </xdr:nvPicPr>
      <xdr:blipFill>
        <a:blip xmlns:r="http://schemas.openxmlformats.org/officeDocument/2006/relationships" r:embed="rId2"/>
        <a:stretch>
          <a:fillRect/>
        </a:stretch>
      </xdr:blipFill>
      <xdr:spPr>
        <a:xfrm>
          <a:off x="379413" y="17014411"/>
          <a:ext cx="3418680" cy="2302028"/>
        </a:xfrm>
        <a:prstGeom prst="rect">
          <a:avLst/>
        </a:prstGeom>
      </xdr:spPr>
    </xdr:pic>
    <xdr:clientData/>
  </xdr:twoCellAnchor>
  <xdr:twoCellAnchor editAs="oneCell">
    <xdr:from>
      <xdr:col>3</xdr:col>
      <xdr:colOff>1537847</xdr:colOff>
      <xdr:row>67</xdr:row>
      <xdr:rowOff>47623</xdr:rowOff>
    </xdr:from>
    <xdr:to>
      <xdr:col>7</xdr:col>
      <xdr:colOff>47420</xdr:colOff>
      <xdr:row>67</xdr:row>
      <xdr:rowOff>2202405</xdr:rowOff>
    </xdr:to>
    <xdr:pic>
      <xdr:nvPicPr>
        <xdr:cNvPr id="4" name="Imagen 3">
          <a:extLst>
            <a:ext uri="{FF2B5EF4-FFF2-40B4-BE49-F238E27FC236}">
              <a16:creationId xmlns:a16="http://schemas.microsoft.com/office/drawing/2014/main" id="{566B6D50-BD81-4823-BE71-CD47809CBA97}"/>
            </a:ext>
          </a:extLst>
        </xdr:cNvPr>
        <xdr:cNvPicPr>
          <a:picLocks noChangeAspect="1"/>
        </xdr:cNvPicPr>
      </xdr:nvPicPr>
      <xdr:blipFill>
        <a:blip xmlns:r="http://schemas.openxmlformats.org/officeDocument/2006/relationships" r:embed="rId3"/>
        <a:stretch>
          <a:fillRect/>
        </a:stretch>
      </xdr:blipFill>
      <xdr:spPr>
        <a:xfrm>
          <a:off x="4058797" y="16995773"/>
          <a:ext cx="3583223" cy="2148432"/>
        </a:xfrm>
        <a:prstGeom prst="rect">
          <a:avLst/>
        </a:prstGeom>
      </xdr:spPr>
    </xdr:pic>
    <xdr:clientData/>
  </xdr:twoCellAnchor>
  <xdr:twoCellAnchor editAs="oneCell">
    <xdr:from>
      <xdr:col>7</xdr:col>
      <xdr:colOff>154782</xdr:colOff>
      <xdr:row>67</xdr:row>
      <xdr:rowOff>62044</xdr:rowOff>
    </xdr:from>
    <xdr:to>
      <xdr:col>8</xdr:col>
      <xdr:colOff>2354263</xdr:colOff>
      <xdr:row>67</xdr:row>
      <xdr:rowOff>2562735</xdr:rowOff>
    </xdr:to>
    <xdr:pic>
      <xdr:nvPicPr>
        <xdr:cNvPr id="5" name="Imagen 4">
          <a:extLst>
            <a:ext uri="{FF2B5EF4-FFF2-40B4-BE49-F238E27FC236}">
              <a16:creationId xmlns:a16="http://schemas.microsoft.com/office/drawing/2014/main" id="{1CA20C86-A76C-4995-9C98-1A8D8202AC95}"/>
            </a:ext>
          </a:extLst>
        </xdr:cNvPr>
        <xdr:cNvPicPr>
          <a:picLocks noChangeAspect="1"/>
        </xdr:cNvPicPr>
      </xdr:nvPicPr>
      <xdr:blipFill>
        <a:blip xmlns:r="http://schemas.openxmlformats.org/officeDocument/2006/relationships" r:embed="rId4"/>
        <a:stretch>
          <a:fillRect/>
        </a:stretch>
      </xdr:blipFill>
      <xdr:spPr>
        <a:xfrm>
          <a:off x="7746207" y="17010194"/>
          <a:ext cx="3577431" cy="2494341"/>
        </a:xfrm>
        <a:prstGeom prst="rect">
          <a:avLst/>
        </a:prstGeom>
      </xdr:spPr>
    </xdr:pic>
    <xdr:clientData/>
  </xdr:twoCellAnchor>
  <xdr:twoCellAnchor editAs="oneCell">
    <xdr:from>
      <xdr:col>1</xdr:col>
      <xdr:colOff>154782</xdr:colOff>
      <xdr:row>0</xdr:row>
      <xdr:rowOff>80053</xdr:rowOff>
    </xdr:from>
    <xdr:to>
      <xdr:col>2</xdr:col>
      <xdr:colOff>943769</xdr:colOff>
      <xdr:row>0</xdr:row>
      <xdr:rowOff>1187450</xdr:rowOff>
    </xdr:to>
    <xdr:pic>
      <xdr:nvPicPr>
        <xdr:cNvPr id="6" name="Imagen 1" descr="logo-01.jpg">
          <a:extLst>
            <a:ext uri="{FF2B5EF4-FFF2-40B4-BE49-F238E27FC236}">
              <a16:creationId xmlns:a16="http://schemas.microsoft.com/office/drawing/2014/main" id="{B3DD1F8E-771E-488D-9F80-3D92379DBC3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5862" r="5809"/>
        <a:stretch>
          <a:fillRect/>
        </a:stretch>
      </xdr:blipFill>
      <xdr:spPr>
        <a:xfrm>
          <a:off x="411957" y="83228"/>
          <a:ext cx="1919287" cy="1107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28575</xdr:colOff>
      <xdr:row>91</xdr:row>
      <xdr:rowOff>38100</xdr:rowOff>
    </xdr:from>
    <xdr:to>
      <xdr:col>8</xdr:col>
      <xdr:colOff>1276350</xdr:colOff>
      <xdr:row>91</xdr:row>
      <xdr:rowOff>828675</xdr:rowOff>
    </xdr:to>
    <xdr:pic>
      <xdr:nvPicPr>
        <xdr:cNvPr id="7" name="Imagen 6" descr="Imagen de WhatsApp 2023-03-09 a las 17.44.48">
          <a:extLst>
            <a:ext uri="{FF2B5EF4-FFF2-40B4-BE49-F238E27FC236}">
              <a16:creationId xmlns:a16="http://schemas.microsoft.com/office/drawing/2014/main" id="{1774811E-11C1-43A0-BDD7-4AE7DA68CEA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a:xfrm>
          <a:off x="8997950" y="34442400"/>
          <a:ext cx="125095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257175</xdr:colOff>
      <xdr:row>92</xdr:row>
      <xdr:rowOff>47625</xdr:rowOff>
    </xdr:from>
    <xdr:to>
      <xdr:col>8</xdr:col>
      <xdr:colOff>828675</xdr:colOff>
      <xdr:row>92</xdr:row>
      <xdr:rowOff>647700</xdr:rowOff>
    </xdr:to>
    <xdr:pic>
      <xdr:nvPicPr>
        <xdr:cNvPr id="8" name="Imagen 10">
          <a:extLst>
            <a:ext uri="{FF2B5EF4-FFF2-40B4-BE49-F238E27FC236}">
              <a16:creationId xmlns:a16="http://schemas.microsoft.com/office/drawing/2014/main" id="{8730F24C-2D9C-4C00-A177-EAA82E89DC4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9996" t="46437" r="77777" b="29472"/>
        <a:stretch>
          <a:fillRect/>
        </a:stretch>
      </xdr:blipFill>
      <xdr:spPr>
        <a:xfrm>
          <a:off x="9226550" y="35296475"/>
          <a:ext cx="571500" cy="603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357188</xdr:colOff>
      <xdr:row>67</xdr:row>
      <xdr:rowOff>424675</xdr:rowOff>
    </xdr:from>
    <xdr:to>
      <xdr:col>35</xdr:col>
      <xdr:colOff>287574</xdr:colOff>
      <xdr:row>67</xdr:row>
      <xdr:rowOff>2893219</xdr:rowOff>
    </xdr:to>
    <xdr:pic>
      <xdr:nvPicPr>
        <xdr:cNvPr id="9" name="Imagen 8">
          <a:extLst>
            <a:ext uri="{FF2B5EF4-FFF2-40B4-BE49-F238E27FC236}">
              <a16:creationId xmlns:a16="http://schemas.microsoft.com/office/drawing/2014/main" id="{4FF56203-DF5B-4843-8F8D-70AED084255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t="10521" r="2648" b="4876"/>
        <a:stretch>
          <a:fillRect/>
        </a:stretch>
      </xdr:blipFill>
      <xdr:spPr>
        <a:xfrm>
          <a:off x="37739638" y="17372825"/>
          <a:ext cx="3886436" cy="2465369"/>
        </a:xfrm>
        <a:prstGeom prst="rect">
          <a:avLst/>
        </a:prstGeom>
      </xdr:spPr>
    </xdr:pic>
    <xdr:clientData/>
  </xdr:twoCellAnchor>
  <xdr:oneCellAnchor>
    <xdr:from>
      <xdr:col>8</xdr:col>
      <xdr:colOff>977151</xdr:colOff>
      <xdr:row>67</xdr:row>
      <xdr:rowOff>2012995</xdr:rowOff>
    </xdr:from>
    <xdr:ext cx="1439817" cy="439693"/>
    <xdr:sp macro="" textlink="">
      <xdr:nvSpPr>
        <xdr:cNvPr id="10" name="CuadroTexto 5">
          <a:extLst>
            <a:ext uri="{FF2B5EF4-FFF2-40B4-BE49-F238E27FC236}">
              <a16:creationId xmlns:a16="http://schemas.microsoft.com/office/drawing/2014/main" id="{66F09C98-0CE0-4EA9-BF45-1E2F2954C3AC}"/>
            </a:ext>
          </a:extLst>
        </xdr:cNvPr>
        <xdr:cNvSpPr txBox="1"/>
      </xdr:nvSpPr>
      <xdr:spPr>
        <a:xfrm>
          <a:off x="9952876" y="18954795"/>
          <a:ext cx="1439817"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TOTAL BASE PLANTA BAJA FASE 1</a:t>
          </a:r>
          <a:endParaRPr lang="es-PA" sz="1100"/>
        </a:p>
        <a:p>
          <a:endParaRPr lang="es-PA" sz="1100"/>
        </a:p>
      </xdr:txBody>
    </xdr:sp>
    <xdr:clientData/>
  </xdr:oneCellAnchor>
  <xdr:oneCellAnchor>
    <xdr:from>
      <xdr:col>2</xdr:col>
      <xdr:colOff>627928</xdr:colOff>
      <xdr:row>67</xdr:row>
      <xdr:rowOff>2109483</xdr:rowOff>
    </xdr:from>
    <xdr:ext cx="1991446" cy="450359"/>
    <xdr:sp macro="" textlink="">
      <xdr:nvSpPr>
        <xdr:cNvPr id="11" name="CuadroTexto 10">
          <a:extLst>
            <a:ext uri="{FF2B5EF4-FFF2-40B4-BE49-F238E27FC236}">
              <a16:creationId xmlns:a16="http://schemas.microsoft.com/office/drawing/2014/main" id="{D193A8E5-24FD-42BE-9E2D-61285E909B86}"/>
            </a:ext>
          </a:extLst>
        </xdr:cNvPr>
        <xdr:cNvSpPr txBox="1"/>
      </xdr:nvSpPr>
      <xdr:spPr>
        <a:xfrm>
          <a:off x="2018578" y="19051283"/>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MUROS PLANTA BAJA FASE 1 </a:t>
          </a:r>
        </a:p>
        <a:p>
          <a:endParaRPr lang="es-PA" sz="1100"/>
        </a:p>
      </xdr:txBody>
    </xdr:sp>
    <xdr:clientData/>
  </xdr:oneCellAnchor>
  <xdr:oneCellAnchor>
    <xdr:from>
      <xdr:col>4</xdr:col>
      <xdr:colOff>887484</xdr:colOff>
      <xdr:row>67</xdr:row>
      <xdr:rowOff>2071383</xdr:rowOff>
    </xdr:from>
    <xdr:ext cx="1991446" cy="450359"/>
    <xdr:sp macro="" textlink="">
      <xdr:nvSpPr>
        <xdr:cNvPr id="12" name="CuadroTexto 11">
          <a:extLst>
            <a:ext uri="{FF2B5EF4-FFF2-40B4-BE49-F238E27FC236}">
              <a16:creationId xmlns:a16="http://schemas.microsoft.com/office/drawing/2014/main" id="{64725690-1E29-4EE4-ACE4-4E5C502DFA96}"/>
            </a:ext>
          </a:extLst>
        </xdr:cNvPr>
        <xdr:cNvSpPr txBox="1"/>
      </xdr:nvSpPr>
      <xdr:spPr>
        <a:xfrm>
          <a:off x="5608709" y="19013183"/>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LOSA PLANTA BAJA FASE 1 </a:t>
          </a:r>
        </a:p>
        <a:p>
          <a:endParaRPr lang="es-PA" sz="1100"/>
        </a:p>
      </xdr:txBody>
    </xdr:sp>
    <xdr:clientData/>
  </xdr:oneCellAnchor>
  <xdr:twoCellAnchor editAs="oneCell">
    <xdr:from>
      <xdr:col>7</xdr:col>
      <xdr:colOff>506675</xdr:colOff>
      <xdr:row>67</xdr:row>
      <xdr:rowOff>2670275</xdr:rowOff>
    </xdr:from>
    <xdr:to>
      <xdr:col>8</xdr:col>
      <xdr:colOff>2372518</xdr:colOff>
      <xdr:row>67</xdr:row>
      <xdr:rowOff>4962559</xdr:rowOff>
    </xdr:to>
    <xdr:pic>
      <xdr:nvPicPr>
        <xdr:cNvPr id="13" name="Imagen 12">
          <a:extLst>
            <a:ext uri="{FF2B5EF4-FFF2-40B4-BE49-F238E27FC236}">
              <a16:creationId xmlns:a16="http://schemas.microsoft.com/office/drawing/2014/main" id="{886EE8B0-7F51-4736-BBF5-AB04BBEB0A2E}"/>
            </a:ext>
          </a:extLst>
        </xdr:cNvPr>
        <xdr:cNvPicPr>
          <a:picLocks noChangeAspect="1"/>
        </xdr:cNvPicPr>
      </xdr:nvPicPr>
      <xdr:blipFill>
        <a:blip xmlns:r="http://schemas.openxmlformats.org/officeDocument/2006/relationships" r:embed="rId9"/>
        <a:stretch>
          <a:fillRect/>
        </a:stretch>
      </xdr:blipFill>
      <xdr:spPr>
        <a:xfrm>
          <a:off x="8094925" y="19618425"/>
          <a:ext cx="3246968" cy="2285934"/>
        </a:xfrm>
        <a:prstGeom prst="rect">
          <a:avLst/>
        </a:prstGeom>
      </xdr:spPr>
    </xdr:pic>
    <xdr:clientData/>
  </xdr:twoCellAnchor>
  <xdr:twoCellAnchor editAs="oneCell">
    <xdr:from>
      <xdr:col>3</xdr:col>
      <xdr:colOff>1512095</xdr:colOff>
      <xdr:row>67</xdr:row>
      <xdr:rowOff>2678905</xdr:rowOff>
    </xdr:from>
    <xdr:to>
      <xdr:col>7</xdr:col>
      <xdr:colOff>235053</xdr:colOff>
      <xdr:row>67</xdr:row>
      <xdr:rowOff>4974384</xdr:rowOff>
    </xdr:to>
    <xdr:pic>
      <xdr:nvPicPr>
        <xdr:cNvPr id="14" name="Imagen 13">
          <a:extLst>
            <a:ext uri="{FF2B5EF4-FFF2-40B4-BE49-F238E27FC236}">
              <a16:creationId xmlns:a16="http://schemas.microsoft.com/office/drawing/2014/main" id="{6FDB2B33-8169-47FA-A422-D7690E24E12E}"/>
            </a:ext>
          </a:extLst>
        </xdr:cNvPr>
        <xdr:cNvPicPr>
          <a:picLocks noChangeAspect="1"/>
        </xdr:cNvPicPr>
      </xdr:nvPicPr>
      <xdr:blipFill>
        <a:blip xmlns:r="http://schemas.openxmlformats.org/officeDocument/2006/relationships" r:embed="rId10"/>
        <a:stretch>
          <a:fillRect/>
        </a:stretch>
      </xdr:blipFill>
      <xdr:spPr>
        <a:xfrm>
          <a:off x="4039395" y="19620705"/>
          <a:ext cx="3790258" cy="2298654"/>
        </a:xfrm>
        <a:prstGeom prst="rect">
          <a:avLst/>
        </a:prstGeom>
      </xdr:spPr>
    </xdr:pic>
    <xdr:clientData/>
  </xdr:twoCellAnchor>
  <xdr:twoCellAnchor editAs="oneCell">
    <xdr:from>
      <xdr:col>1</xdr:col>
      <xdr:colOff>154781</xdr:colOff>
      <xdr:row>67</xdr:row>
      <xdr:rowOff>2743375</xdr:rowOff>
    </xdr:from>
    <xdr:to>
      <xdr:col>3</xdr:col>
      <xdr:colOff>1289049</xdr:colOff>
      <xdr:row>67</xdr:row>
      <xdr:rowOff>5010994</xdr:rowOff>
    </xdr:to>
    <xdr:pic>
      <xdr:nvPicPr>
        <xdr:cNvPr id="15" name="Imagen 14">
          <a:extLst>
            <a:ext uri="{FF2B5EF4-FFF2-40B4-BE49-F238E27FC236}">
              <a16:creationId xmlns:a16="http://schemas.microsoft.com/office/drawing/2014/main" id="{22834B22-4B98-45C1-BD3B-D686B721CB7A}"/>
            </a:ext>
          </a:extLst>
        </xdr:cNvPr>
        <xdr:cNvPicPr>
          <a:picLocks noChangeAspect="1"/>
        </xdr:cNvPicPr>
      </xdr:nvPicPr>
      <xdr:blipFill>
        <a:blip xmlns:r="http://schemas.openxmlformats.org/officeDocument/2006/relationships" r:embed="rId11"/>
        <a:stretch>
          <a:fillRect/>
        </a:stretch>
      </xdr:blipFill>
      <xdr:spPr>
        <a:xfrm>
          <a:off x="411956" y="19688350"/>
          <a:ext cx="3398043" cy="2267619"/>
        </a:xfrm>
        <a:prstGeom prst="rect">
          <a:avLst/>
        </a:prstGeom>
      </xdr:spPr>
    </xdr:pic>
    <xdr:clientData/>
  </xdr:twoCellAnchor>
  <xdr:oneCellAnchor>
    <xdr:from>
      <xdr:col>2</xdr:col>
      <xdr:colOff>375516</xdr:colOff>
      <xdr:row>67</xdr:row>
      <xdr:rowOff>4964602</xdr:rowOff>
    </xdr:from>
    <xdr:ext cx="1991446" cy="450359"/>
    <xdr:sp macro="" textlink="">
      <xdr:nvSpPr>
        <xdr:cNvPr id="16" name="CuadroTexto 15">
          <a:extLst>
            <a:ext uri="{FF2B5EF4-FFF2-40B4-BE49-F238E27FC236}">
              <a16:creationId xmlns:a16="http://schemas.microsoft.com/office/drawing/2014/main" id="{6FDCC801-3D95-4EF7-A005-63035405C6AE}"/>
            </a:ext>
          </a:extLst>
        </xdr:cNvPr>
        <xdr:cNvSpPr txBox="1"/>
      </xdr:nvSpPr>
      <xdr:spPr>
        <a:xfrm>
          <a:off x="1762991" y="21906402"/>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MUROS NIVEL</a:t>
          </a:r>
          <a:r>
            <a:rPr lang="es-PA" sz="1100" baseline="0"/>
            <a:t> 1</a:t>
          </a:r>
          <a:r>
            <a:rPr lang="es-PA" sz="1100"/>
            <a:t> FASE 2</a:t>
          </a:r>
        </a:p>
        <a:p>
          <a:endParaRPr lang="es-PA" sz="1100"/>
        </a:p>
      </xdr:txBody>
    </xdr:sp>
    <xdr:clientData/>
  </xdr:oneCellAnchor>
  <xdr:oneCellAnchor>
    <xdr:from>
      <xdr:col>4</xdr:col>
      <xdr:colOff>504103</xdr:colOff>
      <xdr:row>67</xdr:row>
      <xdr:rowOff>4986033</xdr:rowOff>
    </xdr:from>
    <xdr:ext cx="1991446" cy="450359"/>
    <xdr:sp macro="" textlink="">
      <xdr:nvSpPr>
        <xdr:cNvPr id="17" name="CuadroTexto 16">
          <a:extLst>
            <a:ext uri="{FF2B5EF4-FFF2-40B4-BE49-F238E27FC236}">
              <a16:creationId xmlns:a16="http://schemas.microsoft.com/office/drawing/2014/main" id="{B908B11E-BF6C-4CA3-AEBF-ABA3F6D97540}"/>
            </a:ext>
          </a:extLst>
        </xdr:cNvPr>
        <xdr:cNvSpPr txBox="1"/>
      </xdr:nvSpPr>
      <xdr:spPr>
        <a:xfrm>
          <a:off x="5231678" y="21927833"/>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LOSA NIVEL</a:t>
          </a:r>
          <a:r>
            <a:rPr lang="es-PA" sz="1100" baseline="0"/>
            <a:t> 1</a:t>
          </a:r>
          <a:r>
            <a:rPr lang="es-PA" sz="1100"/>
            <a:t> FASE 2</a:t>
          </a:r>
        </a:p>
        <a:p>
          <a:endParaRPr lang="es-PA" sz="1100"/>
        </a:p>
      </xdr:txBody>
    </xdr:sp>
    <xdr:clientData/>
  </xdr:oneCellAnchor>
  <xdr:oneCellAnchor>
    <xdr:from>
      <xdr:col>8</xdr:col>
      <xdr:colOff>867614</xdr:colOff>
      <xdr:row>67</xdr:row>
      <xdr:rowOff>4701427</xdr:rowOff>
    </xdr:from>
    <xdr:ext cx="1549354" cy="439693"/>
    <xdr:sp macro="" textlink="">
      <xdr:nvSpPr>
        <xdr:cNvPr id="18" name="CuadroTexto 5">
          <a:extLst>
            <a:ext uri="{FF2B5EF4-FFF2-40B4-BE49-F238E27FC236}">
              <a16:creationId xmlns:a16="http://schemas.microsoft.com/office/drawing/2014/main" id="{8DEB168B-25AF-48C0-B935-7F8E094F0DED}"/>
            </a:ext>
          </a:extLst>
        </xdr:cNvPr>
        <xdr:cNvSpPr txBox="1"/>
      </xdr:nvSpPr>
      <xdr:spPr>
        <a:xfrm>
          <a:off x="9836989" y="21643227"/>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TOTAL PLANTA NIVEL 1 FASE 2</a:t>
          </a:r>
          <a:endParaRPr lang="es-PA" sz="1100"/>
        </a:p>
        <a:p>
          <a:endParaRPr lang="es-PA" sz="1100"/>
        </a:p>
      </xdr:txBody>
    </xdr:sp>
    <xdr:clientData/>
  </xdr:oneCellAnchor>
  <xdr:twoCellAnchor editAs="oneCell">
    <xdr:from>
      <xdr:col>7</xdr:col>
      <xdr:colOff>582694</xdr:colOff>
      <xdr:row>68</xdr:row>
      <xdr:rowOff>292986</xdr:rowOff>
    </xdr:from>
    <xdr:to>
      <xdr:col>8</xdr:col>
      <xdr:colOff>2307168</xdr:colOff>
      <xdr:row>68</xdr:row>
      <xdr:rowOff>2457960</xdr:rowOff>
    </xdr:to>
    <xdr:pic>
      <xdr:nvPicPr>
        <xdr:cNvPr id="19" name="Imagen 18">
          <a:extLst>
            <a:ext uri="{FF2B5EF4-FFF2-40B4-BE49-F238E27FC236}">
              <a16:creationId xmlns:a16="http://schemas.microsoft.com/office/drawing/2014/main" id="{24FC04A9-19D3-41BD-8DBA-33660026B567}"/>
            </a:ext>
          </a:extLst>
        </xdr:cNvPr>
        <xdr:cNvPicPr>
          <a:picLocks noChangeAspect="1"/>
        </xdr:cNvPicPr>
      </xdr:nvPicPr>
      <xdr:blipFill>
        <a:blip xmlns:r="http://schemas.openxmlformats.org/officeDocument/2006/relationships" r:embed="rId12"/>
        <a:stretch>
          <a:fillRect/>
        </a:stretch>
      </xdr:blipFill>
      <xdr:spPr>
        <a:xfrm>
          <a:off x="8170944" y="22441786"/>
          <a:ext cx="3108774" cy="2161799"/>
        </a:xfrm>
        <a:prstGeom prst="rect">
          <a:avLst/>
        </a:prstGeom>
      </xdr:spPr>
    </xdr:pic>
    <xdr:clientData/>
  </xdr:twoCellAnchor>
  <xdr:twoCellAnchor editAs="oneCell">
    <xdr:from>
      <xdr:col>3</xdr:col>
      <xdr:colOff>1317471</xdr:colOff>
      <xdr:row>68</xdr:row>
      <xdr:rowOff>321468</xdr:rowOff>
    </xdr:from>
    <xdr:to>
      <xdr:col>6</xdr:col>
      <xdr:colOff>536400</xdr:colOff>
      <xdr:row>68</xdr:row>
      <xdr:rowOff>2496692</xdr:rowOff>
    </xdr:to>
    <xdr:pic>
      <xdr:nvPicPr>
        <xdr:cNvPr id="20" name="Imagen 19">
          <a:extLst>
            <a:ext uri="{FF2B5EF4-FFF2-40B4-BE49-F238E27FC236}">
              <a16:creationId xmlns:a16="http://schemas.microsoft.com/office/drawing/2014/main" id="{463D36AC-FEF1-4D72-84D5-1E9239C02EE3}"/>
            </a:ext>
          </a:extLst>
        </xdr:cNvPr>
        <xdr:cNvPicPr>
          <a:picLocks noChangeAspect="1"/>
        </xdr:cNvPicPr>
      </xdr:nvPicPr>
      <xdr:blipFill>
        <a:blip xmlns:r="http://schemas.openxmlformats.org/officeDocument/2006/relationships" r:embed="rId13"/>
        <a:stretch>
          <a:fillRect/>
        </a:stretch>
      </xdr:blipFill>
      <xdr:spPr>
        <a:xfrm>
          <a:off x="3841596" y="22467093"/>
          <a:ext cx="3648054" cy="2175224"/>
        </a:xfrm>
        <a:prstGeom prst="rect">
          <a:avLst/>
        </a:prstGeom>
      </xdr:spPr>
    </xdr:pic>
    <xdr:clientData/>
  </xdr:twoCellAnchor>
  <xdr:twoCellAnchor editAs="oneCell">
    <xdr:from>
      <xdr:col>1</xdr:col>
      <xdr:colOff>226219</xdr:colOff>
      <xdr:row>68</xdr:row>
      <xdr:rowOff>251791</xdr:rowOff>
    </xdr:from>
    <xdr:to>
      <xdr:col>3</xdr:col>
      <xdr:colOff>1134268</xdr:colOff>
      <xdr:row>68</xdr:row>
      <xdr:rowOff>2533828</xdr:rowOff>
    </xdr:to>
    <xdr:pic>
      <xdr:nvPicPr>
        <xdr:cNvPr id="21" name="Imagen 20">
          <a:extLst>
            <a:ext uri="{FF2B5EF4-FFF2-40B4-BE49-F238E27FC236}">
              <a16:creationId xmlns:a16="http://schemas.microsoft.com/office/drawing/2014/main" id="{39427271-992A-49F8-A3C4-AC84770000BA}"/>
            </a:ext>
          </a:extLst>
        </xdr:cNvPr>
        <xdr:cNvPicPr>
          <a:picLocks noChangeAspect="1"/>
        </xdr:cNvPicPr>
      </xdr:nvPicPr>
      <xdr:blipFill>
        <a:blip xmlns:r="http://schemas.openxmlformats.org/officeDocument/2006/relationships" r:embed="rId14"/>
        <a:stretch>
          <a:fillRect/>
        </a:stretch>
      </xdr:blipFill>
      <xdr:spPr>
        <a:xfrm>
          <a:off x="483394" y="22400591"/>
          <a:ext cx="3171824" cy="2278862"/>
        </a:xfrm>
        <a:prstGeom prst="rect">
          <a:avLst/>
        </a:prstGeom>
      </xdr:spPr>
    </xdr:pic>
    <xdr:clientData/>
  </xdr:twoCellAnchor>
  <xdr:oneCellAnchor>
    <xdr:from>
      <xdr:col>1</xdr:col>
      <xdr:colOff>646979</xdr:colOff>
      <xdr:row>68</xdr:row>
      <xdr:rowOff>2485721</xdr:rowOff>
    </xdr:from>
    <xdr:ext cx="1991446" cy="450359"/>
    <xdr:sp macro="" textlink="">
      <xdr:nvSpPr>
        <xdr:cNvPr id="22" name="CuadroTexto 21">
          <a:extLst>
            <a:ext uri="{FF2B5EF4-FFF2-40B4-BE49-F238E27FC236}">
              <a16:creationId xmlns:a16="http://schemas.microsoft.com/office/drawing/2014/main" id="{D39552D0-89A4-4A3A-9F08-7C2D44BBF7E6}"/>
            </a:ext>
          </a:extLst>
        </xdr:cNvPr>
        <xdr:cNvSpPr txBox="1"/>
      </xdr:nvSpPr>
      <xdr:spPr>
        <a:xfrm>
          <a:off x="904154" y="24634521"/>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MUROS </a:t>
          </a:r>
          <a:r>
            <a:rPr lang="es-PA" sz="1100" baseline="0">
              <a:solidFill>
                <a:schemeClr val="dk1"/>
              </a:solidFill>
              <a:effectLst/>
              <a:latin typeface="+mn-lt"/>
              <a:ea typeface="+mn-ea"/>
              <a:cs typeface="+mn-cs"/>
            </a:rPr>
            <a:t>ULTIMO NIVEL FASE 3</a:t>
          </a:r>
          <a:endParaRPr lang="es-MX">
            <a:effectLst/>
          </a:endParaRPr>
        </a:p>
        <a:p>
          <a:endParaRPr lang="es-PA" sz="1100"/>
        </a:p>
      </xdr:txBody>
    </xdr:sp>
    <xdr:clientData/>
  </xdr:oneCellAnchor>
  <xdr:oneCellAnchor>
    <xdr:from>
      <xdr:col>4</xdr:col>
      <xdr:colOff>73097</xdr:colOff>
      <xdr:row>68</xdr:row>
      <xdr:rowOff>2566683</xdr:rowOff>
    </xdr:from>
    <xdr:ext cx="1991446" cy="450359"/>
    <xdr:sp macro="" textlink="">
      <xdr:nvSpPr>
        <xdr:cNvPr id="23" name="CuadroTexto 22">
          <a:extLst>
            <a:ext uri="{FF2B5EF4-FFF2-40B4-BE49-F238E27FC236}">
              <a16:creationId xmlns:a16="http://schemas.microsoft.com/office/drawing/2014/main" id="{BEB0123D-B9D7-4347-AB20-20B7A25D1BCA}"/>
            </a:ext>
          </a:extLst>
        </xdr:cNvPr>
        <xdr:cNvSpPr txBox="1"/>
      </xdr:nvSpPr>
      <xdr:spPr>
        <a:xfrm>
          <a:off x="4797497" y="24709133"/>
          <a:ext cx="1991446" cy="45035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LOSA </a:t>
          </a:r>
          <a:r>
            <a:rPr lang="es-PA" sz="1100" baseline="0">
              <a:solidFill>
                <a:schemeClr val="dk1"/>
              </a:solidFill>
              <a:effectLst/>
              <a:latin typeface="+mn-lt"/>
              <a:ea typeface="+mn-ea"/>
              <a:cs typeface="+mn-cs"/>
            </a:rPr>
            <a:t>ULTIMO NIVEL FASE 3</a:t>
          </a:r>
          <a:endParaRPr lang="es-MX">
            <a:effectLst/>
          </a:endParaRPr>
        </a:p>
        <a:p>
          <a:endParaRPr lang="es-PA" sz="1100"/>
        </a:p>
      </xdr:txBody>
    </xdr:sp>
    <xdr:clientData/>
  </xdr:oneCellAnchor>
  <xdr:oneCellAnchor>
    <xdr:from>
      <xdr:col>8</xdr:col>
      <xdr:colOff>900951</xdr:colOff>
      <xdr:row>68</xdr:row>
      <xdr:rowOff>2103483</xdr:rowOff>
    </xdr:from>
    <xdr:ext cx="1549354" cy="439693"/>
    <xdr:sp macro="" textlink="">
      <xdr:nvSpPr>
        <xdr:cNvPr id="24" name="CuadroTexto 5">
          <a:extLst>
            <a:ext uri="{FF2B5EF4-FFF2-40B4-BE49-F238E27FC236}">
              <a16:creationId xmlns:a16="http://schemas.microsoft.com/office/drawing/2014/main" id="{E4124D8D-050E-4F73-B360-3B90A8201100}"/>
            </a:ext>
          </a:extLst>
        </xdr:cNvPr>
        <xdr:cNvSpPr txBox="1"/>
      </xdr:nvSpPr>
      <xdr:spPr>
        <a:xfrm>
          <a:off x="9876676" y="24252283"/>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TOTAL ULTIMO NIVEL FASE 3</a:t>
          </a:r>
          <a:endParaRPr lang="es-PA" sz="1100"/>
        </a:p>
        <a:p>
          <a:endParaRPr lang="es-PA" sz="1100"/>
        </a:p>
      </xdr:txBody>
    </xdr:sp>
    <xdr:clientData/>
  </xdr:oneCellAnchor>
  <xdr:twoCellAnchor editAs="oneCell">
    <xdr:from>
      <xdr:col>1</xdr:col>
      <xdr:colOff>47625</xdr:colOff>
      <xdr:row>68</xdr:row>
      <xdr:rowOff>3101171</xdr:rowOff>
    </xdr:from>
    <xdr:to>
      <xdr:col>3</xdr:col>
      <xdr:colOff>827049</xdr:colOff>
      <xdr:row>68</xdr:row>
      <xdr:rowOff>4857750</xdr:rowOff>
    </xdr:to>
    <xdr:pic>
      <xdr:nvPicPr>
        <xdr:cNvPr id="25" name="Imagen 24">
          <a:extLst>
            <a:ext uri="{FF2B5EF4-FFF2-40B4-BE49-F238E27FC236}">
              <a16:creationId xmlns:a16="http://schemas.microsoft.com/office/drawing/2014/main" id="{F0F68AC6-2446-4418-877C-AF194BABD835}"/>
            </a:ext>
          </a:extLst>
        </xdr:cNvPr>
        <xdr:cNvPicPr>
          <a:picLocks noChangeAspect="1"/>
        </xdr:cNvPicPr>
      </xdr:nvPicPr>
      <xdr:blipFill>
        <a:blip xmlns:r="http://schemas.openxmlformats.org/officeDocument/2006/relationships" r:embed="rId15"/>
        <a:stretch>
          <a:fillRect/>
        </a:stretch>
      </xdr:blipFill>
      <xdr:spPr>
        <a:xfrm>
          <a:off x="301625" y="25243621"/>
          <a:ext cx="3052724" cy="1759754"/>
        </a:xfrm>
        <a:prstGeom prst="rect">
          <a:avLst/>
        </a:prstGeom>
      </xdr:spPr>
    </xdr:pic>
    <xdr:clientData/>
  </xdr:twoCellAnchor>
  <xdr:twoCellAnchor editAs="oneCell">
    <xdr:from>
      <xdr:col>3</xdr:col>
      <xdr:colOff>1066203</xdr:colOff>
      <xdr:row>68</xdr:row>
      <xdr:rowOff>3105279</xdr:rowOff>
    </xdr:from>
    <xdr:to>
      <xdr:col>4</xdr:col>
      <xdr:colOff>345281</xdr:colOff>
      <xdr:row>68</xdr:row>
      <xdr:rowOff>4517800</xdr:rowOff>
    </xdr:to>
    <xdr:pic>
      <xdr:nvPicPr>
        <xdr:cNvPr id="26" name="Imagen 25">
          <a:extLst>
            <a:ext uri="{FF2B5EF4-FFF2-40B4-BE49-F238E27FC236}">
              <a16:creationId xmlns:a16="http://schemas.microsoft.com/office/drawing/2014/main" id="{0DCFDBE8-2142-4C7D-82D6-3BE8A004BB62}"/>
            </a:ext>
          </a:extLst>
        </xdr:cNvPr>
        <xdr:cNvPicPr>
          <a:picLocks noChangeAspect="1"/>
        </xdr:cNvPicPr>
      </xdr:nvPicPr>
      <xdr:blipFill>
        <a:blip xmlns:r="http://schemas.openxmlformats.org/officeDocument/2006/relationships" r:embed="rId16"/>
        <a:stretch>
          <a:fillRect/>
        </a:stretch>
      </xdr:blipFill>
      <xdr:spPr>
        <a:xfrm>
          <a:off x="3590328" y="25250904"/>
          <a:ext cx="1479353" cy="1412521"/>
        </a:xfrm>
        <a:prstGeom prst="rect">
          <a:avLst/>
        </a:prstGeom>
      </xdr:spPr>
    </xdr:pic>
    <xdr:clientData/>
  </xdr:twoCellAnchor>
  <xdr:oneCellAnchor>
    <xdr:from>
      <xdr:col>2</xdr:col>
      <xdr:colOff>275504</xdr:colOff>
      <xdr:row>68</xdr:row>
      <xdr:rowOff>4674090</xdr:rowOff>
    </xdr:from>
    <xdr:ext cx="1415184" cy="290817"/>
    <xdr:sp macro="" textlink="">
      <xdr:nvSpPr>
        <xdr:cNvPr id="27" name="CuadroTexto 26">
          <a:extLst>
            <a:ext uri="{FF2B5EF4-FFF2-40B4-BE49-F238E27FC236}">
              <a16:creationId xmlns:a16="http://schemas.microsoft.com/office/drawing/2014/main" id="{EE1397AE-11FC-494F-808B-F029A27E9BCF}"/>
            </a:ext>
          </a:extLst>
        </xdr:cNvPr>
        <xdr:cNvSpPr txBox="1"/>
      </xdr:nvSpPr>
      <xdr:spPr>
        <a:xfrm>
          <a:off x="1669329" y="26822890"/>
          <a:ext cx="1415184" cy="2908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PRETIL</a:t>
          </a:r>
          <a:endParaRPr lang="es-MX">
            <a:effectLst/>
          </a:endParaRPr>
        </a:p>
        <a:p>
          <a:endParaRPr lang="es-PA" sz="1100"/>
        </a:p>
      </xdr:txBody>
    </xdr:sp>
    <xdr:clientData/>
  </xdr:oneCellAnchor>
  <xdr:oneCellAnchor>
    <xdr:from>
      <xdr:col>3</xdr:col>
      <xdr:colOff>892246</xdr:colOff>
      <xdr:row>68</xdr:row>
      <xdr:rowOff>4624083</xdr:rowOff>
    </xdr:from>
    <xdr:ext cx="1691409" cy="340823"/>
    <xdr:sp macro="" textlink="">
      <xdr:nvSpPr>
        <xdr:cNvPr id="28" name="CuadroTexto 27">
          <a:extLst>
            <a:ext uri="{FF2B5EF4-FFF2-40B4-BE49-F238E27FC236}">
              <a16:creationId xmlns:a16="http://schemas.microsoft.com/office/drawing/2014/main" id="{B874BF76-7A68-44F5-A5D8-A20AA82DD3B2}"/>
            </a:ext>
          </a:extLst>
        </xdr:cNvPr>
        <xdr:cNvSpPr txBox="1"/>
      </xdr:nvSpPr>
      <xdr:spPr>
        <a:xfrm>
          <a:off x="3416371" y="26766533"/>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TINACOS</a:t>
          </a:r>
          <a:endParaRPr lang="es-MX">
            <a:effectLst/>
          </a:endParaRPr>
        </a:p>
        <a:p>
          <a:endParaRPr lang="es-PA" sz="1100"/>
        </a:p>
      </xdr:txBody>
    </xdr:sp>
    <xdr:clientData/>
  </xdr:oneCellAnchor>
  <xdr:twoCellAnchor editAs="oneCell">
    <xdr:from>
      <xdr:col>4</xdr:col>
      <xdr:colOff>590532</xdr:colOff>
      <xdr:row>68</xdr:row>
      <xdr:rowOff>3148976</xdr:rowOff>
    </xdr:from>
    <xdr:to>
      <xdr:col>6</xdr:col>
      <xdr:colOff>217487</xdr:colOff>
      <xdr:row>68</xdr:row>
      <xdr:rowOff>4640209</xdr:rowOff>
    </xdr:to>
    <xdr:pic>
      <xdr:nvPicPr>
        <xdr:cNvPr id="29" name="Imagen 28">
          <a:extLst>
            <a:ext uri="{FF2B5EF4-FFF2-40B4-BE49-F238E27FC236}">
              <a16:creationId xmlns:a16="http://schemas.microsoft.com/office/drawing/2014/main" id="{C39C4C8E-0A70-4094-B4C6-0C5B1F4EDF4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5314932" y="25297776"/>
          <a:ext cx="1858980" cy="1484883"/>
        </a:xfrm>
        <a:prstGeom prst="rect">
          <a:avLst/>
        </a:prstGeom>
      </xdr:spPr>
    </xdr:pic>
    <xdr:clientData/>
  </xdr:twoCellAnchor>
  <xdr:oneCellAnchor>
    <xdr:from>
      <xdr:col>4</xdr:col>
      <xdr:colOff>651740</xdr:colOff>
      <xdr:row>68</xdr:row>
      <xdr:rowOff>4585983</xdr:rowOff>
    </xdr:from>
    <xdr:ext cx="1691409" cy="340823"/>
    <xdr:sp macro="" textlink="">
      <xdr:nvSpPr>
        <xdr:cNvPr id="30" name="CuadroTexto 29">
          <a:extLst>
            <a:ext uri="{FF2B5EF4-FFF2-40B4-BE49-F238E27FC236}">
              <a16:creationId xmlns:a16="http://schemas.microsoft.com/office/drawing/2014/main" id="{45F11CCD-026D-4A0D-9D8E-06CD09D4FAF1}"/>
            </a:ext>
          </a:extLst>
        </xdr:cNvPr>
        <xdr:cNvSpPr txBox="1"/>
      </xdr:nvSpPr>
      <xdr:spPr>
        <a:xfrm>
          <a:off x="5379315" y="26728433"/>
          <a:ext cx="1691409" cy="34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 PARA </a:t>
          </a:r>
          <a:r>
            <a:rPr lang="es-MX" sz="1100"/>
            <a:t>ESCALERA</a:t>
          </a:r>
          <a:endParaRPr lang="es-PA" sz="1100"/>
        </a:p>
      </xdr:txBody>
    </xdr:sp>
    <xdr:clientData/>
  </xdr:oneCellAnchor>
  <xdr:oneCellAnchor>
    <xdr:from>
      <xdr:col>8</xdr:col>
      <xdr:colOff>779507</xdr:colOff>
      <xdr:row>68</xdr:row>
      <xdr:rowOff>4589508</xdr:rowOff>
    </xdr:from>
    <xdr:ext cx="1549354" cy="439693"/>
    <xdr:sp macro="" textlink="">
      <xdr:nvSpPr>
        <xdr:cNvPr id="31" name="CuadroTexto 5">
          <a:extLst>
            <a:ext uri="{FF2B5EF4-FFF2-40B4-BE49-F238E27FC236}">
              <a16:creationId xmlns:a16="http://schemas.microsoft.com/office/drawing/2014/main" id="{083713D2-1292-4733-9267-F9C6C2928AF0}"/>
            </a:ext>
          </a:extLst>
        </xdr:cNvPr>
        <xdr:cNvSpPr txBox="1"/>
      </xdr:nvSpPr>
      <xdr:spPr>
        <a:xfrm>
          <a:off x="9752057" y="26735133"/>
          <a:ext cx="1549354" cy="43969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s-PA" sz="1100"/>
            <a:t>EQUIPO</a:t>
          </a:r>
          <a:r>
            <a:rPr lang="es-PA" sz="1100" baseline="0"/>
            <a:t> COMPLETO BIENESTAR MILENIO</a:t>
          </a:r>
          <a:endParaRPr lang="es-PA" sz="1100"/>
        </a:p>
        <a:p>
          <a:endParaRPr lang="es-PA" sz="1100"/>
        </a:p>
      </xdr:txBody>
    </xdr:sp>
    <xdr:clientData/>
  </xdr:oneCellAnchor>
  <xdr:twoCellAnchor editAs="oneCell">
    <xdr:from>
      <xdr:col>7</xdr:col>
      <xdr:colOff>821529</xdr:colOff>
      <xdr:row>0</xdr:row>
      <xdr:rowOff>107157</xdr:rowOff>
    </xdr:from>
    <xdr:to>
      <xdr:col>8</xdr:col>
      <xdr:colOff>1384299</xdr:colOff>
      <xdr:row>0</xdr:row>
      <xdr:rowOff>1393031</xdr:rowOff>
    </xdr:to>
    <xdr:pic>
      <xdr:nvPicPr>
        <xdr:cNvPr id="32" name="Imagen 31">
          <a:extLst>
            <a:ext uri="{FF2B5EF4-FFF2-40B4-BE49-F238E27FC236}">
              <a16:creationId xmlns:a16="http://schemas.microsoft.com/office/drawing/2014/main" id="{3CAD9064-711F-49C1-86E2-46933D69FB58}"/>
            </a:ext>
          </a:extLst>
        </xdr:cNvPr>
        <xdr:cNvPicPr>
          <a:picLocks noChangeAspect="1"/>
        </xdr:cNvPicPr>
      </xdr:nvPicPr>
      <xdr:blipFill>
        <a:blip xmlns:r="http://schemas.openxmlformats.org/officeDocument/2006/relationships" r:embed="rId18"/>
        <a:stretch>
          <a:fillRect/>
        </a:stretch>
      </xdr:blipFill>
      <xdr:spPr>
        <a:xfrm>
          <a:off x="8412954" y="103982"/>
          <a:ext cx="1940720" cy="12890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deco.manzanillo@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Kdeco.manzanillo@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Kdeco.manzanillo@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Kdeco.manzanillo@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mailto:Kdeco.manzanillo@gmail.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mailto:Kdeco.manzanillo@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mailto:Kdeco.manzanill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DADAD-812D-44A5-9FD3-8294FD93E9C6}">
  <dimension ref="A1:S121"/>
  <sheetViews>
    <sheetView view="pageBreakPreview" topLeftCell="A91" zoomScale="75" zoomScaleNormal="80" zoomScaleSheetLayoutView="75" workbookViewId="0">
      <selection activeCell="G1" sqref="A1:H121"/>
    </sheetView>
  </sheetViews>
  <sheetFormatPr baseColWidth="10" defaultColWidth="11.26953125" defaultRowHeight="12.5"/>
  <cols>
    <col min="1" max="2" width="16.26953125" style="9" customWidth="1"/>
    <col min="3" max="3" width="31.54296875" style="9" customWidth="1"/>
    <col min="4" max="5" width="16" style="9" customWidth="1"/>
    <col min="6" max="6" width="15" style="9" customWidth="1"/>
    <col min="7" max="7" width="19.81640625" style="10" customWidth="1"/>
    <col min="8" max="8" width="36.81640625" style="10" customWidth="1"/>
    <col min="9" max="9" width="20.54296875" style="9" customWidth="1"/>
    <col min="10" max="10" width="17.453125" style="9" customWidth="1"/>
    <col min="11" max="11" width="18.81640625" style="9" customWidth="1"/>
    <col min="12" max="14" width="11.26953125" style="9" customWidth="1"/>
    <col min="15" max="15" width="11.26953125" style="9"/>
    <col min="16" max="16" width="16.453125" style="9" customWidth="1"/>
    <col min="17" max="17" width="14.1796875" style="9" customWidth="1"/>
    <col min="18" max="18" width="14.81640625" style="9" customWidth="1"/>
    <col min="19" max="19" width="16.26953125" style="9" customWidth="1"/>
    <col min="20" max="16384" width="11.26953125" style="9"/>
  </cols>
  <sheetData>
    <row r="1" spans="1:18" ht="119.25" customHeight="1">
      <c r="A1" s="150"/>
      <c r="B1" s="150"/>
      <c r="C1" s="258" t="s">
        <v>0</v>
      </c>
      <c r="D1" s="259"/>
      <c r="E1" s="259"/>
      <c r="F1" s="259"/>
      <c r="G1" s="162"/>
      <c r="H1" s="162"/>
    </row>
    <row r="2" spans="1:18" ht="25.15" customHeight="1">
      <c r="A2" s="31" t="s">
        <v>1</v>
      </c>
      <c r="B2" s="11">
        <f ca="1">TODAY()</f>
        <v>46303</v>
      </c>
      <c r="C2" s="260"/>
      <c r="D2" s="260"/>
      <c r="E2" s="260"/>
      <c r="F2" s="260"/>
      <c r="G2" s="12" t="s">
        <v>2</v>
      </c>
      <c r="H2" s="20" t="s">
        <v>128</v>
      </c>
    </row>
    <row r="3" spans="1:18" ht="25.15" customHeight="1">
      <c r="A3" s="157" t="s">
        <v>4</v>
      </c>
      <c r="B3" s="157"/>
      <c r="C3" s="257" t="s">
        <v>5</v>
      </c>
      <c r="D3" s="257"/>
      <c r="E3" s="257"/>
      <c r="F3" s="257"/>
      <c r="G3" s="257"/>
      <c r="H3" s="257"/>
    </row>
    <row r="4" spans="1:18" ht="55" customHeight="1">
      <c r="A4" s="157" t="s">
        <v>6</v>
      </c>
      <c r="B4" s="157"/>
      <c r="C4" s="254" t="s">
        <v>160</v>
      </c>
      <c r="D4" s="255"/>
      <c r="E4" s="255"/>
      <c r="F4" s="255"/>
      <c r="G4" s="255"/>
      <c r="H4" s="256"/>
      <c r="J4" s="32"/>
    </row>
    <row r="5" spans="1:18" ht="17.5" customHeight="1">
      <c r="A5" s="157" t="s">
        <v>8</v>
      </c>
      <c r="B5" s="157"/>
      <c r="C5" s="257" t="s">
        <v>9</v>
      </c>
      <c r="D5" s="257"/>
      <c r="E5" s="257"/>
      <c r="F5" s="257"/>
      <c r="G5" s="257"/>
      <c r="H5" s="257"/>
    </row>
    <row r="6" spans="1:18" ht="26.5" customHeight="1">
      <c r="A6" s="157" t="s">
        <v>10</v>
      </c>
      <c r="B6" s="157"/>
      <c r="C6" s="257" t="s">
        <v>11</v>
      </c>
      <c r="D6" s="257"/>
      <c r="E6" s="257"/>
      <c r="F6" s="257"/>
      <c r="G6" s="13" t="s">
        <v>12</v>
      </c>
      <c r="H6" s="33" t="s">
        <v>13</v>
      </c>
    </row>
    <row r="7" spans="1:18" ht="11" customHeight="1">
      <c r="A7" s="245"/>
      <c r="B7" s="245"/>
      <c r="C7" s="245"/>
      <c r="D7" s="245"/>
      <c r="E7" s="245"/>
      <c r="F7" s="245"/>
      <c r="G7" s="245"/>
      <c r="H7" s="245"/>
    </row>
    <row r="8" spans="1:18" ht="38.15" hidden="1" customHeight="1">
      <c r="A8" s="59">
        <v>0</v>
      </c>
      <c r="B8" s="60" t="s">
        <v>14</v>
      </c>
      <c r="C8" s="261" t="s">
        <v>15</v>
      </c>
      <c r="D8" s="262"/>
      <c r="E8" s="262"/>
      <c r="F8" s="263"/>
      <c r="G8" s="61">
        <v>270</v>
      </c>
      <c r="H8" s="62">
        <f>G8*A8</f>
        <v>0</v>
      </c>
    </row>
    <row r="9" spans="1:18" ht="15.5" hidden="1">
      <c r="A9" s="242"/>
      <c r="B9" s="243"/>
      <c r="C9" s="243"/>
      <c r="D9" s="243"/>
      <c r="E9" s="243"/>
      <c r="F9" s="243"/>
      <c r="G9" s="243"/>
      <c r="H9" s="244"/>
    </row>
    <row r="10" spans="1:18" s="35" customFormat="1" ht="26" customHeight="1">
      <c r="A10" s="249" t="s">
        <v>161</v>
      </c>
      <c r="B10" s="164"/>
      <c r="C10" s="164"/>
      <c r="D10" s="164"/>
      <c r="E10" s="164"/>
      <c r="F10" s="164"/>
      <c r="G10" s="164"/>
      <c r="H10" s="164"/>
      <c r="R10" s="35" t="s">
        <v>17</v>
      </c>
    </row>
    <row r="11" spans="1:18" s="39" customFormat="1" ht="14">
      <c r="A11" s="36" t="s">
        <v>18</v>
      </c>
      <c r="B11" s="37" t="s">
        <v>19</v>
      </c>
      <c r="C11" s="239" t="s">
        <v>20</v>
      </c>
      <c r="D11" s="239"/>
      <c r="E11" s="239"/>
      <c r="F11" s="239"/>
      <c r="G11" s="38" t="s">
        <v>21</v>
      </c>
      <c r="H11" s="38" t="s">
        <v>17</v>
      </c>
      <c r="K11" s="40"/>
      <c r="L11" s="41"/>
      <c r="N11" s="41"/>
      <c r="Q11" s="39">
        <v>270</v>
      </c>
    </row>
    <row r="12" spans="1:18" s="271" customFormat="1" ht="25.9" customHeight="1">
      <c r="A12" s="267">
        <f>N12</f>
        <v>509.9375</v>
      </c>
      <c r="B12" s="268" t="s">
        <v>14</v>
      </c>
      <c r="C12" s="269" t="s">
        <v>146</v>
      </c>
      <c r="D12" s="269"/>
      <c r="E12" s="269"/>
      <c r="F12" s="269"/>
      <c r="G12" s="270">
        <f>Q11</f>
        <v>270</v>
      </c>
      <c r="H12" s="24">
        <f>G12*A12</f>
        <v>137683.125</v>
      </c>
      <c r="J12" s="271">
        <f>444.5+53</f>
        <v>497.5</v>
      </c>
      <c r="K12" s="272">
        <v>2.5000000000000001E-2</v>
      </c>
      <c r="L12" s="271">
        <f t="shared" ref="L12:L15" si="0">J12*K12</f>
        <v>12.4375</v>
      </c>
      <c r="N12" s="271">
        <f t="shared" ref="N12:N14" si="1">J12+L12</f>
        <v>509.9375</v>
      </c>
    </row>
    <row r="13" spans="1:18" s="271" customFormat="1" ht="25.9" customHeight="1">
      <c r="A13" s="267">
        <f>N13</f>
        <v>43.357499999999995</v>
      </c>
      <c r="B13" s="268" t="s">
        <v>14</v>
      </c>
      <c r="C13" s="306" t="s">
        <v>147</v>
      </c>
      <c r="D13" s="307"/>
      <c r="E13" s="307"/>
      <c r="F13" s="308"/>
      <c r="G13" s="270">
        <f>Q11</f>
        <v>270</v>
      </c>
      <c r="H13" s="24">
        <f>G13*A13</f>
        <v>11706.524999999998</v>
      </c>
      <c r="J13" s="271">
        <f>35.5+6.8</f>
        <v>42.3</v>
      </c>
      <c r="K13" s="272">
        <v>2.5000000000000001E-2</v>
      </c>
      <c r="L13" s="271">
        <f t="shared" si="0"/>
        <v>1.0574999999999999</v>
      </c>
      <c r="N13" s="271">
        <f t="shared" si="1"/>
        <v>43.357499999999995</v>
      </c>
      <c r="Q13" s="271" t="s">
        <v>24</v>
      </c>
    </row>
    <row r="14" spans="1:18" s="271" customFormat="1" ht="25.9" customHeight="1">
      <c r="A14" s="267">
        <f t="shared" ref="A14" si="2">N14</f>
        <v>154.3168</v>
      </c>
      <c r="B14" s="268" t="s">
        <v>14</v>
      </c>
      <c r="C14" s="269" t="s">
        <v>136</v>
      </c>
      <c r="D14" s="269"/>
      <c r="E14" s="269"/>
      <c r="F14" s="269"/>
      <c r="G14" s="270">
        <f>Q11</f>
        <v>270</v>
      </c>
      <c r="H14" s="24">
        <f>A14*G14</f>
        <v>41665.536</v>
      </c>
      <c r="J14" s="271">
        <f>141+9.7</f>
        <v>150.69999999999999</v>
      </c>
      <c r="K14" s="272">
        <v>2.4E-2</v>
      </c>
      <c r="L14" s="271">
        <f t="shared" si="0"/>
        <v>3.6168</v>
      </c>
      <c r="N14" s="271">
        <f t="shared" si="1"/>
        <v>154.3168</v>
      </c>
    </row>
    <row r="15" spans="1:18" s="313" customFormat="1" ht="23.15" customHeight="1">
      <c r="A15" s="309">
        <f>N15</f>
        <v>105.575</v>
      </c>
      <c r="B15" s="310" t="s">
        <v>26</v>
      </c>
      <c r="C15" s="311" t="s">
        <v>27</v>
      </c>
      <c r="D15" s="311"/>
      <c r="E15" s="311"/>
      <c r="F15" s="311"/>
      <c r="G15" s="312">
        <v>25</v>
      </c>
      <c r="H15" s="24">
        <f>A15*G15</f>
        <v>2639.375</v>
      </c>
      <c r="J15" s="313">
        <v>103</v>
      </c>
      <c r="K15" s="314">
        <v>2.5000000000000001E-2</v>
      </c>
      <c r="L15" s="313">
        <f t="shared" si="0"/>
        <v>2.5750000000000002</v>
      </c>
      <c r="N15" s="313">
        <f>J15+L15</f>
        <v>105.575</v>
      </c>
    </row>
    <row r="16" spans="1:18" s="41" customFormat="1" ht="34" customHeight="1">
      <c r="A16" s="241" t="s">
        <v>117</v>
      </c>
      <c r="B16" s="158"/>
      <c r="C16" s="158"/>
      <c r="D16" s="158"/>
      <c r="E16" s="158"/>
      <c r="F16" s="158"/>
      <c r="G16" s="45"/>
      <c r="H16" s="45"/>
      <c r="J16" s="266">
        <f>SUM(J12:J14)</f>
        <v>690.5</v>
      </c>
      <c r="K16" s="40"/>
      <c r="R16" s="46" t="e">
        <f>#REF!+A12</f>
        <v>#REF!</v>
      </c>
    </row>
    <row r="17" spans="1:19" s="47" customFormat="1" ht="15.5">
      <c r="A17" s="14">
        <f>A12+A13+A14</f>
        <v>707.6117999999999</v>
      </c>
      <c r="B17" s="30" t="s">
        <v>29</v>
      </c>
      <c r="C17" s="234"/>
      <c r="D17" s="234"/>
      <c r="E17" s="234"/>
      <c r="F17" s="234"/>
      <c r="G17" s="30" t="s">
        <v>30</v>
      </c>
      <c r="H17" s="26">
        <f>SUM(H12:H16)</f>
        <v>193694.56099999999</v>
      </c>
      <c r="J17" s="41"/>
      <c r="K17" s="40"/>
      <c r="L17" s="41"/>
      <c r="N17" s="41"/>
      <c r="P17" s="48">
        <f>H17</f>
        <v>193694.56099999999</v>
      </c>
      <c r="R17" s="49" t="e">
        <f>#REF!+A14</f>
        <v>#REF!</v>
      </c>
    </row>
    <row r="18" spans="1:19" s="8" customFormat="1" ht="15.5">
      <c r="A18" s="14">
        <f>A15</f>
        <v>105.575</v>
      </c>
      <c r="B18" s="30" t="s">
        <v>31</v>
      </c>
      <c r="C18" s="251"/>
      <c r="D18" s="251"/>
      <c r="E18" s="251"/>
      <c r="F18" s="251"/>
      <c r="G18" s="252"/>
      <c r="H18" s="251"/>
      <c r="K18" s="25"/>
      <c r="L18" s="7"/>
      <c r="N18" s="7"/>
    </row>
    <row r="19" spans="1:19" s="47" customFormat="1" ht="15.5">
      <c r="A19" s="242"/>
      <c r="B19" s="243"/>
      <c r="C19" s="243"/>
      <c r="D19" s="243"/>
      <c r="E19" s="243"/>
      <c r="F19" s="243"/>
      <c r="G19" s="243"/>
      <c r="H19" s="244"/>
      <c r="I19" s="35"/>
      <c r="J19" s="41"/>
      <c r="K19" s="40"/>
      <c r="L19" s="41"/>
      <c r="M19" s="41"/>
      <c r="N19" s="41"/>
    </row>
    <row r="20" spans="1:19" s="35" customFormat="1" ht="25.5" customHeight="1">
      <c r="A20" s="249" t="s">
        <v>162</v>
      </c>
      <c r="B20" s="164"/>
      <c r="C20" s="164"/>
      <c r="D20" s="164"/>
      <c r="E20" s="164"/>
      <c r="F20" s="164"/>
      <c r="G20" s="164"/>
      <c r="H20" s="164"/>
      <c r="K20" s="40"/>
      <c r="L20" s="41"/>
      <c r="N20" s="41"/>
      <c r="Q20" s="35" t="s">
        <v>33</v>
      </c>
    </row>
    <row r="21" spans="1:19" s="39" customFormat="1" ht="14">
      <c r="A21" s="36" t="s">
        <v>18</v>
      </c>
      <c r="B21" s="37" t="s">
        <v>19</v>
      </c>
      <c r="C21" s="239" t="s">
        <v>20</v>
      </c>
      <c r="D21" s="239"/>
      <c r="E21" s="239"/>
      <c r="F21" s="239"/>
      <c r="G21" s="38" t="s">
        <v>21</v>
      </c>
      <c r="H21" s="38" t="s">
        <v>17</v>
      </c>
      <c r="J21" s="39" t="s">
        <v>34</v>
      </c>
      <c r="K21" s="39" t="s">
        <v>35</v>
      </c>
      <c r="L21" s="39" t="s">
        <v>36</v>
      </c>
      <c r="N21" s="39" t="s">
        <v>37</v>
      </c>
      <c r="Q21" s="39">
        <v>216</v>
      </c>
    </row>
    <row r="22" spans="1:19" s="271" customFormat="1" ht="25.9" customHeight="1">
      <c r="A22" s="267">
        <f t="shared" ref="A22" si="3">N22</f>
        <v>20.377599999999997</v>
      </c>
      <c r="B22" s="268" t="s">
        <v>14</v>
      </c>
      <c r="C22" s="273" t="s">
        <v>150</v>
      </c>
      <c r="D22" s="273"/>
      <c r="E22" s="273"/>
      <c r="F22" s="273"/>
      <c r="G22" s="270">
        <f>Q11</f>
        <v>270</v>
      </c>
      <c r="H22" s="24">
        <f>A22*G22</f>
        <v>5501.9519999999993</v>
      </c>
      <c r="J22" s="271">
        <v>19.899999999999999</v>
      </c>
      <c r="K22" s="272">
        <v>2.4E-2</v>
      </c>
      <c r="L22" s="271">
        <f t="shared" ref="L22" si="4">J22*K22</f>
        <v>0.47759999999999997</v>
      </c>
      <c r="N22" s="271">
        <f t="shared" ref="N22" si="5">J22+L22</f>
        <v>20.377599999999997</v>
      </c>
    </row>
    <row r="23" spans="1:19" s="271" customFormat="1" ht="25.9" customHeight="1">
      <c r="A23" s="267">
        <f>N23</f>
        <v>11.742000000000001</v>
      </c>
      <c r="B23" s="268" t="s">
        <v>14</v>
      </c>
      <c r="C23" s="269" t="s">
        <v>148</v>
      </c>
      <c r="D23" s="269"/>
      <c r="E23" s="269"/>
      <c r="F23" s="269"/>
      <c r="G23" s="270">
        <f>Q11</f>
        <v>270</v>
      </c>
      <c r="H23" s="24">
        <f>G23*A23</f>
        <v>3170.34</v>
      </c>
      <c r="J23" s="271">
        <v>11.4</v>
      </c>
      <c r="K23" s="272">
        <v>0.03</v>
      </c>
      <c r="L23" s="271">
        <f>J23*K23</f>
        <v>0.34199999999999997</v>
      </c>
      <c r="N23" s="271">
        <f>J23+L23</f>
        <v>11.742000000000001</v>
      </c>
    </row>
    <row r="24" spans="1:19" s="271" customFormat="1" ht="25.9" customHeight="1">
      <c r="A24" s="267">
        <f t="shared" ref="A24" si="6">N24</f>
        <v>27.135999999999999</v>
      </c>
      <c r="B24" s="268" t="s">
        <v>14</v>
      </c>
      <c r="C24" s="269" t="s">
        <v>149</v>
      </c>
      <c r="D24" s="269"/>
      <c r="E24" s="269"/>
      <c r="F24" s="269"/>
      <c r="G24" s="270">
        <f>Q11</f>
        <v>270</v>
      </c>
      <c r="H24" s="24">
        <f>A24*G24</f>
        <v>7326.7199999999993</v>
      </c>
      <c r="J24" s="271">
        <v>26.5</v>
      </c>
      <c r="K24" s="272">
        <v>2.4E-2</v>
      </c>
      <c r="L24" s="271">
        <f t="shared" ref="L24" si="7">J24*K24</f>
        <v>0.63600000000000001</v>
      </c>
      <c r="N24" s="271">
        <f t="shared" ref="N24" si="8">J24+L24</f>
        <v>27.135999999999999</v>
      </c>
    </row>
    <row r="25" spans="1:19" s="41" customFormat="1" ht="35.15" customHeight="1">
      <c r="A25" s="241" t="s">
        <v>117</v>
      </c>
      <c r="B25" s="158"/>
      <c r="C25" s="158"/>
      <c r="D25" s="158"/>
      <c r="E25" s="158"/>
      <c r="F25" s="158"/>
      <c r="G25" s="45"/>
      <c r="H25" s="45"/>
      <c r="J25" s="266">
        <f>SUM(J22:J24)</f>
        <v>57.8</v>
      </c>
      <c r="K25" s="40"/>
      <c r="R25" s="46" t="e">
        <f>#REF!+A23</f>
        <v>#REF!</v>
      </c>
    </row>
    <row r="26" spans="1:19" s="47" customFormat="1" ht="15.5">
      <c r="A26" s="14">
        <f>A22+A23+A24</f>
        <v>59.255600000000001</v>
      </c>
      <c r="B26" s="30" t="s">
        <v>29</v>
      </c>
      <c r="C26" s="234"/>
      <c r="D26" s="234"/>
      <c r="E26" s="234"/>
      <c r="F26" s="234"/>
      <c r="G26" s="30" t="s">
        <v>30</v>
      </c>
      <c r="H26" s="26">
        <f>H22+H23+H24</f>
        <v>15999.011999999999</v>
      </c>
      <c r="J26" s="41"/>
      <c r="K26" s="40"/>
      <c r="L26" s="41"/>
      <c r="M26" s="41"/>
      <c r="N26" s="41"/>
      <c r="P26" s="48">
        <f>H26</f>
        <v>15999.011999999999</v>
      </c>
      <c r="R26" s="49" t="e">
        <f>#REF!+#REF!</f>
        <v>#REF!</v>
      </c>
    </row>
    <row r="27" spans="1:19" s="47" customFormat="1" ht="15.5">
      <c r="A27" s="242"/>
      <c r="B27" s="243"/>
      <c r="C27" s="243"/>
      <c r="D27" s="243"/>
      <c r="E27" s="243"/>
      <c r="F27" s="243"/>
      <c r="G27" s="243"/>
      <c r="H27" s="244"/>
      <c r="I27" s="35"/>
      <c r="J27" s="41"/>
      <c r="K27" s="40"/>
      <c r="L27" s="41"/>
      <c r="M27" s="41"/>
      <c r="N27" s="41"/>
    </row>
    <row r="28" spans="1:19" s="35" customFormat="1" ht="18">
      <c r="A28" s="164" t="s">
        <v>153</v>
      </c>
      <c r="B28" s="164"/>
      <c r="C28" s="164"/>
      <c r="D28" s="164"/>
      <c r="E28" s="164"/>
      <c r="F28" s="164"/>
      <c r="G28" s="164"/>
      <c r="H28" s="164"/>
      <c r="S28" s="35" t="s">
        <v>17</v>
      </c>
    </row>
    <row r="29" spans="1:19" s="39" customFormat="1" ht="14">
      <c r="A29" s="36" t="s">
        <v>18</v>
      </c>
      <c r="B29" s="37" t="s">
        <v>19</v>
      </c>
      <c r="C29" s="239" t="s">
        <v>20</v>
      </c>
      <c r="D29" s="239"/>
      <c r="E29" s="239"/>
      <c r="F29" s="239"/>
      <c r="G29" s="38" t="s">
        <v>21</v>
      </c>
      <c r="H29" s="38" t="s">
        <v>17</v>
      </c>
      <c r="J29" s="39" t="s">
        <v>34</v>
      </c>
      <c r="K29" s="39" t="s">
        <v>35</v>
      </c>
      <c r="L29" s="39" t="s">
        <v>36</v>
      </c>
      <c r="N29" s="39" t="s">
        <v>37</v>
      </c>
      <c r="S29" s="39">
        <v>216</v>
      </c>
    </row>
    <row r="30" spans="1:19" s="271" customFormat="1" ht="23.15" customHeight="1">
      <c r="A30" s="267">
        <f>N30</f>
        <v>61.532200000000003</v>
      </c>
      <c r="B30" s="268" t="s">
        <v>14</v>
      </c>
      <c r="C30" s="269" t="s">
        <v>152</v>
      </c>
      <c r="D30" s="269"/>
      <c r="E30" s="269"/>
      <c r="F30" s="269"/>
      <c r="G30" s="270">
        <f>Q11</f>
        <v>270</v>
      </c>
      <c r="H30" s="24">
        <f>G30*A30</f>
        <v>16613.694</v>
      </c>
      <c r="J30" s="271">
        <v>59.74</v>
      </c>
      <c r="K30" s="272">
        <v>0.03</v>
      </c>
      <c r="L30" s="271">
        <f>J30*K30</f>
        <v>1.7922</v>
      </c>
      <c r="N30" s="271">
        <f>J30+L30</f>
        <v>61.532200000000003</v>
      </c>
    </row>
    <row r="31" spans="1:19" s="41" customFormat="1" ht="23.25" hidden="1" customHeight="1">
      <c r="A31" s="241" t="s">
        <v>41</v>
      </c>
      <c r="B31" s="158"/>
      <c r="C31" s="158"/>
      <c r="D31" s="158"/>
      <c r="E31" s="158"/>
      <c r="F31" s="158"/>
      <c r="G31" s="45"/>
      <c r="H31" s="45"/>
      <c r="K31" s="40"/>
      <c r="N31" s="41" t="e">
        <f>N30+#REF!</f>
        <v>#REF!</v>
      </c>
    </row>
    <row r="32" spans="1:19" s="47" customFormat="1" ht="15.5">
      <c r="A32" s="14">
        <f>SUM(A30:A30)</f>
        <v>61.532200000000003</v>
      </c>
      <c r="B32" s="30" t="s">
        <v>29</v>
      </c>
      <c r="C32" s="234"/>
      <c r="D32" s="234"/>
      <c r="E32" s="234"/>
      <c r="F32" s="234"/>
      <c r="G32" s="30" t="s">
        <v>30</v>
      </c>
      <c r="H32" s="26">
        <f>SUM(H30:H31)</f>
        <v>16613.694</v>
      </c>
      <c r="K32" s="40"/>
      <c r="L32" s="41"/>
      <c r="N32" s="41"/>
      <c r="P32" s="48">
        <f>H32</f>
        <v>16613.694</v>
      </c>
    </row>
    <row r="33" spans="1:19" s="47" customFormat="1" ht="15.5">
      <c r="A33" s="245"/>
      <c r="B33" s="245"/>
      <c r="C33" s="245"/>
      <c r="D33" s="245"/>
      <c r="E33" s="245"/>
      <c r="F33" s="245"/>
      <c r="G33" s="245"/>
      <c r="H33" s="245"/>
      <c r="K33" s="40"/>
      <c r="L33" s="41"/>
      <c r="N33" s="41"/>
    </row>
    <row r="34" spans="1:19" s="35" customFormat="1" ht="18">
      <c r="A34" s="164" t="s">
        <v>155</v>
      </c>
      <c r="B34" s="164"/>
      <c r="C34" s="164"/>
      <c r="D34" s="164"/>
      <c r="E34" s="164"/>
      <c r="F34" s="164"/>
      <c r="G34" s="164"/>
      <c r="H34" s="164"/>
      <c r="S34" s="35" t="s">
        <v>17</v>
      </c>
    </row>
    <row r="35" spans="1:19" s="39" customFormat="1" ht="14">
      <c r="A35" s="36" t="s">
        <v>18</v>
      </c>
      <c r="B35" s="37" t="s">
        <v>19</v>
      </c>
      <c r="C35" s="239" t="s">
        <v>20</v>
      </c>
      <c r="D35" s="239"/>
      <c r="E35" s="239"/>
      <c r="F35" s="239"/>
      <c r="G35" s="38" t="s">
        <v>21</v>
      </c>
      <c r="H35" s="38" t="s">
        <v>17</v>
      </c>
      <c r="J35" s="39" t="s">
        <v>34</v>
      </c>
      <c r="K35" s="39" t="s">
        <v>35</v>
      </c>
      <c r="L35" s="39" t="s">
        <v>36</v>
      </c>
      <c r="N35" s="39" t="s">
        <v>37</v>
      </c>
      <c r="S35" s="39">
        <v>216</v>
      </c>
    </row>
    <row r="36" spans="1:19" s="271" customFormat="1" ht="21.65" customHeight="1">
      <c r="A36" s="267">
        <f>N36</f>
        <v>47.071000000000005</v>
      </c>
      <c r="B36" s="268" t="s">
        <v>14</v>
      </c>
      <c r="C36" s="269" t="s">
        <v>157</v>
      </c>
      <c r="D36" s="269"/>
      <c r="E36" s="269"/>
      <c r="F36" s="269"/>
      <c r="G36" s="270">
        <f>Q11</f>
        <v>270</v>
      </c>
      <c r="H36" s="24">
        <f>G36*A36</f>
        <v>12709.170000000002</v>
      </c>
      <c r="J36" s="271">
        <v>45.7</v>
      </c>
      <c r="K36" s="272">
        <v>0.03</v>
      </c>
      <c r="L36" s="271">
        <f>J36*K36</f>
        <v>1.371</v>
      </c>
      <c r="N36" s="271">
        <f>J36+L36</f>
        <v>47.071000000000005</v>
      </c>
    </row>
    <row r="37" spans="1:19" s="41" customFormat="1" ht="37.5" hidden="1" customHeight="1">
      <c r="A37" s="241" t="s">
        <v>28</v>
      </c>
      <c r="B37" s="158"/>
      <c r="C37" s="158"/>
      <c r="D37" s="158"/>
      <c r="E37" s="158"/>
      <c r="F37" s="158"/>
      <c r="G37" s="45"/>
      <c r="H37" s="45"/>
      <c r="K37" s="40"/>
      <c r="N37" s="41" t="e">
        <f>N36+#REF!</f>
        <v>#REF!</v>
      </c>
    </row>
    <row r="38" spans="1:19" s="47" customFormat="1" ht="15.5">
      <c r="A38" s="14">
        <f>SUM(A36:A36)</f>
        <v>47.071000000000005</v>
      </c>
      <c r="B38" s="30" t="s">
        <v>29</v>
      </c>
      <c r="C38" s="234"/>
      <c r="D38" s="234"/>
      <c r="E38" s="234"/>
      <c r="F38" s="234"/>
      <c r="G38" s="30" t="s">
        <v>30</v>
      </c>
      <c r="H38" s="26">
        <f>SUM(H36:H37)</f>
        <v>12709.170000000002</v>
      </c>
      <c r="K38" s="40"/>
      <c r="L38" s="41"/>
      <c r="N38" s="41"/>
      <c r="P38" s="48">
        <f>H38</f>
        <v>12709.170000000002</v>
      </c>
    </row>
    <row r="39" spans="1:19" s="47" customFormat="1" ht="15.5">
      <c r="A39" s="242"/>
      <c r="B39" s="243"/>
      <c r="C39" s="243"/>
      <c r="D39" s="243"/>
      <c r="E39" s="243"/>
      <c r="F39" s="243"/>
      <c r="G39" s="243"/>
      <c r="H39" s="244"/>
      <c r="K39" s="40"/>
      <c r="L39" s="41"/>
      <c r="N39" s="41"/>
    </row>
    <row r="40" spans="1:19" s="47" customFormat="1" ht="15.5" hidden="1">
      <c r="A40" s="245"/>
      <c r="B40" s="245"/>
      <c r="C40" s="245"/>
      <c r="D40" s="245"/>
      <c r="E40" s="245"/>
      <c r="F40" s="245"/>
      <c r="G40" s="245"/>
      <c r="H40" s="245"/>
      <c r="I40" s="35"/>
      <c r="J40" s="41"/>
      <c r="K40" s="40"/>
      <c r="L40" s="41"/>
      <c r="M40" s="41"/>
      <c r="N40" s="41"/>
    </row>
    <row r="41" spans="1:19" s="35" customFormat="1" ht="18">
      <c r="A41" s="164" t="s">
        <v>154</v>
      </c>
      <c r="B41" s="164"/>
      <c r="C41" s="164"/>
      <c r="D41" s="164"/>
      <c r="E41" s="164"/>
      <c r="F41" s="164"/>
      <c r="G41" s="164"/>
      <c r="H41" s="164"/>
    </row>
    <row r="42" spans="1:19" s="39" customFormat="1" ht="14.15" customHeight="1">
      <c r="A42" s="36" t="s">
        <v>18</v>
      </c>
      <c r="B42" s="37" t="s">
        <v>19</v>
      </c>
      <c r="C42" s="239" t="s">
        <v>20</v>
      </c>
      <c r="D42" s="239"/>
      <c r="E42" s="239"/>
      <c r="F42" s="239"/>
      <c r="G42" s="38" t="s">
        <v>21</v>
      </c>
      <c r="H42" s="38" t="s">
        <v>17</v>
      </c>
      <c r="I42" s="35"/>
    </row>
    <row r="43" spans="1:19" s="271" customFormat="1" ht="23" customHeight="1">
      <c r="A43" s="267">
        <f>N43</f>
        <v>30.75</v>
      </c>
      <c r="B43" s="268" t="s">
        <v>14</v>
      </c>
      <c r="C43" s="269" t="s">
        <v>156</v>
      </c>
      <c r="D43" s="269"/>
      <c r="E43" s="269"/>
      <c r="F43" s="269"/>
      <c r="G43" s="270">
        <f>Q11</f>
        <v>270</v>
      </c>
      <c r="H43" s="24">
        <f>G43*A43</f>
        <v>8302.5</v>
      </c>
      <c r="I43" s="315"/>
      <c r="J43" s="316">
        <v>20.5</v>
      </c>
      <c r="K43" s="272">
        <v>0.5</v>
      </c>
      <c r="L43" s="271">
        <f>J43*K43</f>
        <v>10.25</v>
      </c>
      <c r="N43" s="271">
        <f>J43+L43</f>
        <v>30.75</v>
      </c>
    </row>
    <row r="44" spans="1:19" s="271" customFormat="1" ht="24.5" customHeight="1">
      <c r="A44" s="267">
        <f>N44</f>
        <v>10.5</v>
      </c>
      <c r="B44" s="268" t="s">
        <v>14</v>
      </c>
      <c r="C44" s="269" t="s">
        <v>151</v>
      </c>
      <c r="D44" s="269"/>
      <c r="E44" s="269"/>
      <c r="F44" s="269"/>
      <c r="G44" s="270">
        <f>Q11</f>
        <v>270</v>
      </c>
      <c r="H44" s="24">
        <f>G44*A44</f>
        <v>2835</v>
      </c>
      <c r="I44" s="315"/>
      <c r="J44" s="316">
        <v>7</v>
      </c>
      <c r="K44" s="272">
        <v>0.5</v>
      </c>
      <c r="L44" s="271">
        <f>J44*K44</f>
        <v>3.5</v>
      </c>
      <c r="N44" s="271">
        <f>J44+L44</f>
        <v>10.5</v>
      </c>
    </row>
    <row r="45" spans="1:19" s="47" customFormat="1" ht="14.15" customHeight="1">
      <c r="A45" s="14">
        <f>A43+A44</f>
        <v>41.25</v>
      </c>
      <c r="B45" s="30" t="s">
        <v>29</v>
      </c>
      <c r="C45" s="234"/>
      <c r="D45" s="234"/>
      <c r="E45" s="234"/>
      <c r="F45" s="234"/>
      <c r="G45" s="30" t="s">
        <v>30</v>
      </c>
      <c r="H45" s="26">
        <f>H43+H44</f>
        <v>11137.5</v>
      </c>
      <c r="I45" s="35"/>
      <c r="J45" s="274">
        <f>SUM(J43:J44)</f>
        <v>27.5</v>
      </c>
      <c r="P45" s="48">
        <f>H45</f>
        <v>11137.5</v>
      </c>
    </row>
    <row r="46" spans="1:19" s="35" customFormat="1">
      <c r="A46" s="235"/>
      <c r="B46" s="236"/>
      <c r="C46" s="236"/>
      <c r="D46" s="236"/>
      <c r="E46" s="236"/>
      <c r="F46" s="236"/>
      <c r="G46" s="236"/>
      <c r="H46" s="237"/>
    </row>
    <row r="47" spans="1:19" s="35" customFormat="1" ht="15.65" hidden="1" customHeight="1">
      <c r="A47" s="164" t="s">
        <v>46</v>
      </c>
      <c r="B47" s="164"/>
      <c r="C47" s="164"/>
      <c r="D47" s="164"/>
      <c r="E47" s="164"/>
      <c r="F47" s="164"/>
      <c r="G47" s="164"/>
      <c r="H47" s="164"/>
    </row>
    <row r="48" spans="1:19" s="39" customFormat="1" ht="14" hidden="1">
      <c r="A48" s="36" t="s">
        <v>18</v>
      </c>
      <c r="B48" s="37" t="s">
        <v>19</v>
      </c>
      <c r="C48" s="239" t="s">
        <v>20</v>
      </c>
      <c r="D48" s="239"/>
      <c r="E48" s="239"/>
      <c r="F48" s="239"/>
      <c r="G48" s="38" t="s">
        <v>21</v>
      </c>
      <c r="H48" s="38" t="s">
        <v>17</v>
      </c>
      <c r="I48" s="35"/>
    </row>
    <row r="49" spans="1:16" s="41" customFormat="1" ht="27.75" hidden="1" customHeight="1">
      <c r="A49" s="42">
        <v>0</v>
      </c>
      <c r="B49" s="43" t="s">
        <v>14</v>
      </c>
      <c r="C49" s="240" t="s">
        <v>47</v>
      </c>
      <c r="D49" s="240"/>
      <c r="E49" s="240"/>
      <c r="F49" s="240"/>
      <c r="G49" s="44" t="e">
        <f>#REF!</f>
        <v>#REF!</v>
      </c>
      <c r="H49" s="24" t="e">
        <f>G49*A49</f>
        <v>#REF!</v>
      </c>
      <c r="I49" s="35"/>
      <c r="J49" s="51">
        <v>86</v>
      </c>
      <c r="K49" s="40">
        <v>0.1</v>
      </c>
      <c r="L49" s="41">
        <f>J49*K49</f>
        <v>8.6</v>
      </c>
      <c r="N49" s="41">
        <f>J49+L49</f>
        <v>94.6</v>
      </c>
    </row>
    <row r="50" spans="1:16" s="47" customFormat="1" ht="15.5" hidden="1">
      <c r="A50" s="14">
        <f>SUM(A49:A49)</f>
        <v>0</v>
      </c>
      <c r="B50" s="30" t="s">
        <v>29</v>
      </c>
      <c r="C50" s="234"/>
      <c r="D50" s="234"/>
      <c r="E50" s="234"/>
      <c r="F50" s="234"/>
      <c r="G50" s="30" t="s">
        <v>30</v>
      </c>
      <c r="H50" s="26" t="e">
        <f>SUM(H49:H49)</f>
        <v>#REF!</v>
      </c>
      <c r="I50" s="35"/>
    </row>
    <row r="51" spans="1:16" s="35" customFormat="1" ht="18">
      <c r="A51" s="164" t="s">
        <v>158</v>
      </c>
      <c r="B51" s="164"/>
      <c r="C51" s="164"/>
      <c r="D51" s="164"/>
      <c r="E51" s="164"/>
      <c r="F51" s="164"/>
      <c r="G51" s="164"/>
      <c r="H51" s="164"/>
    </row>
    <row r="52" spans="1:16" s="39" customFormat="1" ht="14.15" customHeight="1">
      <c r="A52" s="36" t="s">
        <v>18</v>
      </c>
      <c r="B52" s="37" t="s">
        <v>19</v>
      </c>
      <c r="C52" s="239" t="s">
        <v>20</v>
      </c>
      <c r="D52" s="239"/>
      <c r="E52" s="239"/>
      <c r="F52" s="239"/>
      <c r="G52" s="38" t="s">
        <v>21</v>
      </c>
      <c r="H52" s="38" t="s">
        <v>17</v>
      </c>
      <c r="I52" s="35"/>
    </row>
    <row r="53" spans="1:16" s="271" customFormat="1" ht="27.75" customHeight="1">
      <c r="A53" s="267">
        <f>N53</f>
        <v>32.375</v>
      </c>
      <c r="B53" s="268" t="s">
        <v>14</v>
      </c>
      <c r="C53" s="269" t="s">
        <v>159</v>
      </c>
      <c r="D53" s="269"/>
      <c r="E53" s="269"/>
      <c r="F53" s="269"/>
      <c r="G53" s="270">
        <f>Q11</f>
        <v>270</v>
      </c>
      <c r="H53" s="24">
        <f>G53*A53</f>
        <v>8741.25</v>
      </c>
      <c r="I53" s="315"/>
      <c r="J53" s="316">
        <v>25.9</v>
      </c>
      <c r="K53" s="272">
        <v>0.25</v>
      </c>
      <c r="L53" s="271">
        <f>J53*K53</f>
        <v>6.4749999999999996</v>
      </c>
      <c r="N53" s="271">
        <f>J53+L53</f>
        <v>32.375</v>
      </c>
    </row>
    <row r="54" spans="1:16" s="47" customFormat="1" ht="14.15" customHeight="1">
      <c r="A54" s="14">
        <f>SUM(A53:A53)</f>
        <v>32.375</v>
      </c>
      <c r="B54" s="30" t="s">
        <v>29</v>
      </c>
      <c r="C54" s="234"/>
      <c r="D54" s="234"/>
      <c r="E54" s="234"/>
      <c r="F54" s="234"/>
      <c r="G54" s="30" t="s">
        <v>30</v>
      </c>
      <c r="H54" s="26">
        <f>SUM(H53:H53)</f>
        <v>8741.25</v>
      </c>
      <c r="I54" s="35"/>
      <c r="P54" s="48">
        <f>H54</f>
        <v>8741.25</v>
      </c>
    </row>
    <row r="55" spans="1:16" s="35" customFormat="1">
      <c r="A55" s="235"/>
      <c r="B55" s="236"/>
      <c r="C55" s="236"/>
      <c r="D55" s="236"/>
      <c r="E55" s="236"/>
      <c r="F55" s="236"/>
      <c r="G55" s="236"/>
      <c r="H55" s="237"/>
    </row>
    <row r="56" spans="1:16" s="35" customFormat="1" ht="22.15" customHeight="1">
      <c r="A56" s="52">
        <f>A54+A45+A38+A32+A26+A17</f>
        <v>949.09559999999988</v>
      </c>
      <c r="B56" s="16" t="s">
        <v>29</v>
      </c>
      <c r="C56" s="238" t="s">
        <v>48</v>
      </c>
      <c r="D56" s="238"/>
      <c r="E56" s="238"/>
      <c r="F56" s="238"/>
      <c r="G56" s="16"/>
      <c r="H56" s="53">
        <f>H54+H45+H38+H32+H26+H17</f>
        <v>258895.18699999998</v>
      </c>
      <c r="J56" s="58">
        <f>J16+J25+J30+J36+J45+J53</f>
        <v>907.14</v>
      </c>
      <c r="L56" s="35">
        <v>7</v>
      </c>
      <c r="M56" s="67">
        <f>A56*L56</f>
        <v>6643.6691999999994</v>
      </c>
    </row>
    <row r="57" spans="1:16" s="35" customFormat="1">
      <c r="A57" s="193"/>
      <c r="B57" s="193"/>
      <c r="C57" s="193"/>
      <c r="D57" s="193"/>
      <c r="E57" s="193"/>
      <c r="F57" s="193"/>
      <c r="G57" s="193"/>
      <c r="H57" s="193"/>
    </row>
    <row r="58" spans="1:16" s="35" customFormat="1" ht="18" hidden="1">
      <c r="A58" s="164" t="s">
        <v>49</v>
      </c>
      <c r="B58" s="164"/>
      <c r="C58" s="164"/>
      <c r="D58" s="164"/>
      <c r="E58" s="164"/>
      <c r="F58" s="164"/>
      <c r="G58" s="164"/>
      <c r="H58" s="164"/>
    </row>
    <row r="59" spans="1:16" s="35" customFormat="1" ht="14" hidden="1">
      <c r="A59" s="36" t="s">
        <v>18</v>
      </c>
      <c r="B59" s="37" t="s">
        <v>19</v>
      </c>
      <c r="C59" s="239" t="s">
        <v>20</v>
      </c>
      <c r="D59" s="239"/>
      <c r="E59" s="239"/>
      <c r="F59" s="239"/>
      <c r="G59" s="38" t="s">
        <v>21</v>
      </c>
      <c r="H59" s="38" t="s">
        <v>17</v>
      </c>
    </row>
    <row r="60" spans="1:16" s="35" customFormat="1" ht="56.25" hidden="1" customHeight="1">
      <c r="A60" s="54">
        <v>0</v>
      </c>
      <c r="B60" s="54" t="s">
        <v>26</v>
      </c>
      <c r="C60" s="227" t="s">
        <v>50</v>
      </c>
      <c r="D60" s="228"/>
      <c r="E60" s="228"/>
      <c r="F60" s="229"/>
      <c r="G60" s="15">
        <v>90</v>
      </c>
      <c r="H60" s="55">
        <f>A60*G60</f>
        <v>0</v>
      </c>
    </row>
    <row r="61" spans="1:16" s="35" customFormat="1" ht="30" hidden="1" customHeight="1">
      <c r="A61" s="54">
        <v>43.1</v>
      </c>
      <c r="B61" s="54" t="s">
        <v>26</v>
      </c>
      <c r="C61" s="230" t="s">
        <v>51</v>
      </c>
      <c r="D61" s="230"/>
      <c r="E61" s="230"/>
      <c r="F61" s="230"/>
      <c r="G61" s="15">
        <v>0</v>
      </c>
      <c r="H61" s="55">
        <f>A61*G61</f>
        <v>0</v>
      </c>
    </row>
    <row r="62" spans="1:16" s="35" customFormat="1" ht="44.25" hidden="1" customHeight="1">
      <c r="A62" s="54">
        <v>0</v>
      </c>
      <c r="B62" s="54" t="s">
        <v>52</v>
      </c>
      <c r="C62" s="227" t="s">
        <v>53</v>
      </c>
      <c r="D62" s="228"/>
      <c r="E62" s="228"/>
      <c r="F62" s="229"/>
      <c r="G62" s="15">
        <v>1300</v>
      </c>
      <c r="H62" s="55">
        <f>A62*G62</f>
        <v>0</v>
      </c>
      <c r="P62" s="56"/>
    </row>
    <row r="63" spans="1:16" s="35" customFormat="1" ht="15.5" hidden="1">
      <c r="A63" s="16"/>
      <c r="B63" s="16" t="s">
        <v>37</v>
      </c>
      <c r="C63" s="231"/>
      <c r="D63" s="231"/>
      <c r="E63" s="231"/>
      <c r="F63" s="231"/>
      <c r="G63" s="17" t="s">
        <v>54</v>
      </c>
      <c r="H63" s="21">
        <f>SUM(H60:H62)</f>
        <v>0</v>
      </c>
    </row>
    <row r="64" spans="1:16" s="68" customFormat="1" ht="18">
      <c r="A64" s="232" t="s">
        <v>49</v>
      </c>
      <c r="B64" s="232"/>
      <c r="C64" s="232"/>
      <c r="D64" s="232"/>
      <c r="E64" s="232"/>
      <c r="F64" s="232"/>
      <c r="G64" s="232"/>
      <c r="H64" s="232"/>
      <c r="J64" s="68">
        <v>20</v>
      </c>
    </row>
    <row r="65" spans="1:12" s="68" customFormat="1" ht="14">
      <c r="A65" s="134" t="s">
        <v>18</v>
      </c>
      <c r="B65" s="135" t="s">
        <v>19</v>
      </c>
      <c r="C65" s="265" t="s">
        <v>164</v>
      </c>
      <c r="D65" s="265"/>
      <c r="E65" s="265"/>
      <c r="F65" s="265"/>
      <c r="G65" s="136" t="s">
        <v>21</v>
      </c>
      <c r="H65" s="136" t="s">
        <v>17</v>
      </c>
      <c r="J65" s="137">
        <f>J63*J64</f>
        <v>0</v>
      </c>
    </row>
    <row r="66" spans="1:12" s="68" customFormat="1" ht="72.75" hidden="1" customHeight="1">
      <c r="A66" s="69">
        <v>110</v>
      </c>
      <c r="B66" s="69" t="s">
        <v>26</v>
      </c>
      <c r="C66" s="209" t="s">
        <v>133</v>
      </c>
      <c r="D66" s="210"/>
      <c r="E66" s="210"/>
      <c r="F66" s="211"/>
      <c r="G66" s="15">
        <v>0</v>
      </c>
      <c r="H66" s="138">
        <f>A66*G66</f>
        <v>0</v>
      </c>
      <c r="J66" s="68">
        <v>142</v>
      </c>
      <c r="K66" s="68">
        <f>J66/2</f>
        <v>71</v>
      </c>
    </row>
    <row r="67" spans="1:12" s="68" customFormat="1" ht="51" hidden="1" customHeight="1">
      <c r="A67" s="69">
        <v>110</v>
      </c>
      <c r="B67" s="69" t="s">
        <v>26</v>
      </c>
      <c r="C67" s="264" t="s">
        <v>130</v>
      </c>
      <c r="D67" s="264"/>
      <c r="E67" s="264"/>
      <c r="F67" s="264"/>
      <c r="G67" s="15">
        <v>0</v>
      </c>
      <c r="H67" s="138">
        <f>A67*G67</f>
        <v>0</v>
      </c>
    </row>
    <row r="68" spans="1:12" s="103" customFormat="1" ht="39" customHeight="1">
      <c r="A68" s="281">
        <v>1</v>
      </c>
      <c r="B68" s="281" t="s">
        <v>52</v>
      </c>
      <c r="C68" s="282" t="s">
        <v>75</v>
      </c>
      <c r="D68" s="282"/>
      <c r="E68" s="282"/>
      <c r="F68" s="282"/>
      <c r="G68" s="283">
        <v>1800</v>
      </c>
      <c r="H68" s="284">
        <f t="shared" ref="H68" si="9">A68*G68</f>
        <v>1800</v>
      </c>
      <c r="J68" s="104"/>
      <c r="L68" s="104"/>
    </row>
    <row r="69" spans="1:12" s="68" customFormat="1" ht="40.5" hidden="1" customHeight="1">
      <c r="A69" s="69">
        <v>1</v>
      </c>
      <c r="B69" s="69" t="s">
        <v>52</v>
      </c>
      <c r="C69" s="264" t="s">
        <v>131</v>
      </c>
      <c r="D69" s="264"/>
      <c r="E69" s="264"/>
      <c r="F69" s="264"/>
      <c r="G69" s="15">
        <v>0</v>
      </c>
      <c r="H69" s="138">
        <f>A69*G69</f>
        <v>0</v>
      </c>
    </row>
    <row r="70" spans="1:12" s="68" customFormat="1" ht="39.65" customHeight="1">
      <c r="A70" s="275">
        <v>1</v>
      </c>
      <c r="B70" s="275" t="s">
        <v>52</v>
      </c>
      <c r="C70" s="276" t="s">
        <v>163</v>
      </c>
      <c r="D70" s="277"/>
      <c r="E70" s="277"/>
      <c r="F70" s="278"/>
      <c r="G70" s="279">
        <v>9000</v>
      </c>
      <c r="H70" s="280">
        <f>G70*A70</f>
        <v>9000</v>
      </c>
    </row>
    <row r="71" spans="1:12" s="68" customFormat="1" ht="21.5" customHeight="1">
      <c r="A71" s="70"/>
      <c r="B71" s="71" t="s">
        <v>37</v>
      </c>
      <c r="C71" s="189" t="s">
        <v>165</v>
      </c>
      <c r="D71" s="189"/>
      <c r="E71" s="189"/>
      <c r="F71" s="189"/>
      <c r="G71" s="72" t="s">
        <v>54</v>
      </c>
      <c r="H71" s="73">
        <f>H68+H70</f>
        <v>10800</v>
      </c>
      <c r="J71" s="68">
        <v>36</v>
      </c>
      <c r="K71" s="68">
        <v>6</v>
      </c>
    </row>
    <row r="72" spans="1:12" s="68" customFormat="1" ht="17.149999999999999" hidden="1" customHeight="1">
      <c r="A72" s="70"/>
      <c r="B72" s="71" t="s">
        <v>37</v>
      </c>
      <c r="C72" s="189" t="s">
        <v>76</v>
      </c>
      <c r="D72" s="189"/>
      <c r="E72" s="189"/>
      <c r="F72" s="189"/>
      <c r="G72" s="72" t="s">
        <v>54</v>
      </c>
      <c r="H72" s="73" t="e">
        <f>#REF!+#REF!+H66</f>
        <v>#REF!</v>
      </c>
    </row>
    <row r="73" spans="1:12" s="68" customFormat="1" ht="15.65" hidden="1" customHeight="1">
      <c r="A73" s="74"/>
      <c r="B73" s="66"/>
      <c r="C73" s="190"/>
      <c r="D73" s="191"/>
      <c r="E73" s="191"/>
      <c r="F73" s="192"/>
      <c r="G73" s="75"/>
      <c r="H73" s="76"/>
      <c r="J73"/>
      <c r="L73"/>
    </row>
    <row r="74" spans="1:12" s="35" customFormat="1">
      <c r="A74" s="193"/>
      <c r="B74" s="193"/>
      <c r="C74" s="193"/>
      <c r="D74" s="193"/>
      <c r="E74" s="193"/>
      <c r="F74" s="193"/>
      <c r="G74" s="193"/>
      <c r="H74" s="193"/>
    </row>
    <row r="75" spans="1:12" s="35" customFormat="1" ht="14">
      <c r="A75" s="285" t="s">
        <v>18</v>
      </c>
      <c r="B75" s="286" t="s">
        <v>19</v>
      </c>
      <c r="C75" s="287" t="s">
        <v>166</v>
      </c>
      <c r="D75" s="287"/>
      <c r="E75" s="287"/>
      <c r="F75" s="287"/>
      <c r="G75" s="288" t="s">
        <v>21</v>
      </c>
      <c r="H75" s="288" t="s">
        <v>17</v>
      </c>
      <c r="J75" s="35">
        <f>J73/A76</f>
        <v>0</v>
      </c>
    </row>
    <row r="76" spans="1:12" s="35" customFormat="1" ht="73.5" customHeight="1">
      <c r="A76" s="289">
        <v>105.6</v>
      </c>
      <c r="B76" s="289" t="s">
        <v>26</v>
      </c>
      <c r="C76" s="290" t="s">
        <v>167</v>
      </c>
      <c r="D76" s="291"/>
      <c r="E76" s="291"/>
      <c r="F76" s="292"/>
      <c r="G76" s="279">
        <v>120</v>
      </c>
      <c r="H76" s="293">
        <f>A76*G76</f>
        <v>12672</v>
      </c>
      <c r="K76" s="57">
        <f>H68+H80</f>
        <v>29100</v>
      </c>
    </row>
    <row r="77" spans="1:12" s="35" customFormat="1" ht="68.25" customHeight="1">
      <c r="A77" s="289">
        <v>63.8</v>
      </c>
      <c r="B77" s="289" t="s">
        <v>26</v>
      </c>
      <c r="C77" s="294" t="s">
        <v>168</v>
      </c>
      <c r="D77" s="294"/>
      <c r="E77" s="294"/>
      <c r="F77" s="294"/>
      <c r="G77" s="279">
        <v>60</v>
      </c>
      <c r="H77" s="293">
        <f>A77*G77</f>
        <v>3828</v>
      </c>
    </row>
    <row r="78" spans="1:12" s="68" customFormat="1" ht="15.5">
      <c r="A78" s="70"/>
      <c r="B78" s="71" t="s">
        <v>37</v>
      </c>
      <c r="C78" s="189" t="s">
        <v>169</v>
      </c>
      <c r="D78" s="189"/>
      <c r="E78" s="189"/>
      <c r="F78" s="189"/>
      <c r="G78" s="72" t="s">
        <v>54</v>
      </c>
      <c r="H78" s="73">
        <f>H76+H77</f>
        <v>16500</v>
      </c>
    </row>
    <row r="79" spans="1:12" s="68" customFormat="1" ht="9.65" customHeight="1">
      <c r="A79" s="295"/>
      <c r="B79" s="296"/>
      <c r="C79" s="296"/>
      <c r="D79" s="296"/>
      <c r="E79" s="296"/>
      <c r="F79" s="296"/>
      <c r="G79" s="296"/>
      <c r="H79" s="297"/>
    </row>
    <row r="80" spans="1:12" s="68" customFormat="1" ht="19.5" customHeight="1">
      <c r="A80" s="70"/>
      <c r="B80" s="71" t="s">
        <v>37</v>
      </c>
      <c r="C80" s="189" t="s">
        <v>77</v>
      </c>
      <c r="D80" s="189"/>
      <c r="E80" s="189"/>
      <c r="F80" s="189"/>
      <c r="G80" s="72" t="s">
        <v>54</v>
      </c>
      <c r="H80" s="73">
        <f>H71+H78</f>
        <v>27300</v>
      </c>
    </row>
    <row r="81" spans="1:18" s="68" customFormat="1">
      <c r="A81" s="298"/>
      <c r="B81" s="298"/>
      <c r="C81" s="298"/>
      <c r="D81" s="298"/>
      <c r="E81" s="298"/>
      <c r="F81" s="298"/>
      <c r="G81" s="298"/>
      <c r="H81" s="298"/>
    </row>
    <row r="82" spans="1:18" s="35" customFormat="1" ht="21.65" customHeight="1">
      <c r="A82" s="170" t="s">
        <v>78</v>
      </c>
      <c r="B82" s="170"/>
      <c r="C82" s="170"/>
      <c r="D82" s="170"/>
      <c r="E82" s="170"/>
      <c r="F82" s="170"/>
      <c r="G82" s="170"/>
      <c r="H82" s="170"/>
      <c r="P82" s="57"/>
      <c r="Q82" s="57" t="e">
        <f>#REF!+#REF!</f>
        <v>#REF!</v>
      </c>
      <c r="R82" s="57">
        <f>H63</f>
        <v>0</v>
      </c>
    </row>
    <row r="83" spans="1:18" s="35" customFormat="1" ht="409.5" customHeight="1">
      <c r="A83" s="171"/>
      <c r="B83" s="172"/>
      <c r="C83" s="172"/>
      <c r="D83" s="172"/>
      <c r="E83" s="172"/>
      <c r="F83" s="172"/>
      <c r="G83" s="172"/>
      <c r="H83" s="173"/>
    </row>
    <row r="84" spans="1:18" s="35" customFormat="1" ht="306" customHeight="1">
      <c r="A84" s="174"/>
      <c r="B84" s="175"/>
      <c r="C84" s="175"/>
      <c r="D84" s="175"/>
      <c r="E84" s="175"/>
      <c r="F84" s="175"/>
      <c r="G84" s="175"/>
      <c r="H84" s="176"/>
    </row>
    <row r="85" spans="1:18" ht="23.15" customHeight="1">
      <c r="A85" s="177" t="s">
        <v>79</v>
      </c>
      <c r="B85" s="178"/>
      <c r="C85" s="178"/>
      <c r="D85" s="178"/>
      <c r="E85" s="178"/>
      <c r="F85" s="179"/>
      <c r="G85" s="18" t="s">
        <v>54</v>
      </c>
      <c r="H85" s="2">
        <f>H56+H80</f>
        <v>286195.18699999998</v>
      </c>
      <c r="J85" s="27">
        <v>316883.40000000002</v>
      </c>
    </row>
    <row r="86" spans="1:18" ht="28.15" hidden="1" customHeight="1">
      <c r="A86" s="180"/>
      <c r="B86" s="181"/>
      <c r="C86" s="181"/>
      <c r="D86" s="181"/>
      <c r="E86" s="181"/>
      <c r="F86" s="182"/>
      <c r="G86" s="18" t="s">
        <v>80</v>
      </c>
      <c r="H86" s="2">
        <f>H85*8%</f>
        <v>22895.614959999999</v>
      </c>
      <c r="J86" s="2"/>
    </row>
    <row r="87" spans="1:18" ht="28.15" customHeight="1">
      <c r="A87" s="183"/>
      <c r="B87" s="184"/>
      <c r="C87" s="184"/>
      <c r="D87" s="184"/>
      <c r="E87" s="184"/>
      <c r="F87" s="185"/>
      <c r="G87" s="1" t="s">
        <v>81</v>
      </c>
      <c r="H87" s="28">
        <f>H85</f>
        <v>286195.18699999998</v>
      </c>
      <c r="J87" s="2">
        <f>H91-J85</f>
        <v>22063.016919999965</v>
      </c>
    </row>
    <row r="88" spans="1:18" ht="23.5" customHeight="1">
      <c r="A88" s="164" t="s">
        <v>82</v>
      </c>
      <c r="B88" s="164"/>
      <c r="C88" s="186" t="s">
        <v>171</v>
      </c>
      <c r="D88" s="186"/>
      <c r="E88" s="186"/>
      <c r="F88" s="186"/>
      <c r="G88" s="3" t="s">
        <v>83</v>
      </c>
      <c r="H88" s="4">
        <v>6000</v>
      </c>
      <c r="J88" s="4"/>
    </row>
    <row r="89" spans="1:18" ht="25.5" customHeight="1">
      <c r="A89" s="164"/>
      <c r="B89" s="164"/>
      <c r="C89" s="186"/>
      <c r="D89" s="186"/>
      <c r="E89" s="186"/>
      <c r="F89" s="186"/>
      <c r="G89" s="1" t="s">
        <v>84</v>
      </c>
      <c r="H89" s="2">
        <f>H87+H88</f>
        <v>292195.18699999998</v>
      </c>
      <c r="J89" s="2"/>
    </row>
    <row r="90" spans="1:18" ht="23.15" customHeight="1">
      <c r="A90" s="164"/>
      <c r="B90" s="164"/>
      <c r="C90" s="186"/>
      <c r="D90" s="186"/>
      <c r="E90" s="186"/>
      <c r="F90" s="186"/>
      <c r="G90" s="3" t="s">
        <v>85</v>
      </c>
      <c r="H90" s="4">
        <f>H89*0.16</f>
        <v>46751.229919999998</v>
      </c>
      <c r="J90" s="4"/>
    </row>
    <row r="91" spans="1:18" ht="25.5" customHeight="1">
      <c r="A91" s="164"/>
      <c r="B91" s="164"/>
      <c r="C91" s="186"/>
      <c r="D91" s="186"/>
      <c r="E91" s="186"/>
      <c r="F91" s="186"/>
      <c r="G91" s="5" t="s">
        <v>86</v>
      </c>
      <c r="H91" s="6">
        <f>H89+H90</f>
        <v>338946.41691999999</v>
      </c>
      <c r="I91" s="22"/>
      <c r="J91" s="6"/>
    </row>
    <row r="92" spans="1:18">
      <c r="A92" s="150"/>
      <c r="B92" s="150"/>
      <c r="C92" s="150"/>
      <c r="D92" s="150"/>
      <c r="E92" s="150"/>
      <c r="F92" s="150"/>
      <c r="G92" s="150"/>
      <c r="H92" s="150"/>
    </row>
    <row r="93" spans="1:18" ht="23.15" customHeight="1">
      <c r="A93" s="164" t="s">
        <v>87</v>
      </c>
      <c r="B93" s="164"/>
      <c r="C93" s="164"/>
      <c r="D93" s="164"/>
      <c r="E93" s="164"/>
      <c r="F93" s="164"/>
      <c r="G93" s="164"/>
      <c r="H93" s="164"/>
      <c r="J93" s="22" t="e">
        <f>#REF!+#REF!</f>
        <v>#REF!</v>
      </c>
    </row>
    <row r="94" spans="1:18" ht="12" customHeight="1">
      <c r="A94" s="165"/>
      <c r="B94" s="165"/>
      <c r="C94" s="165"/>
      <c r="D94" s="165"/>
      <c r="E94" s="165"/>
      <c r="F94" s="165"/>
      <c r="G94" s="165"/>
      <c r="H94" s="165"/>
    </row>
    <row r="95" spans="1:18" ht="24" customHeight="1">
      <c r="A95" s="160" t="s">
        <v>88</v>
      </c>
      <c r="B95" s="160"/>
      <c r="C95" s="158" t="s">
        <v>89</v>
      </c>
      <c r="D95" s="158"/>
      <c r="E95" s="158"/>
      <c r="F95" s="158"/>
      <c r="G95" s="152" t="s">
        <v>90</v>
      </c>
      <c r="H95" s="152"/>
      <c r="J95" s="22" t="e">
        <f>H91-J93</f>
        <v>#REF!</v>
      </c>
    </row>
    <row r="96" spans="1:18" ht="19.899999999999999" customHeight="1">
      <c r="A96" s="166" t="s">
        <v>91</v>
      </c>
      <c r="B96" s="166"/>
      <c r="C96" s="158" t="s">
        <v>92</v>
      </c>
      <c r="D96" s="158"/>
      <c r="E96" s="158"/>
      <c r="F96" s="158"/>
      <c r="G96" s="162"/>
      <c r="H96" s="162"/>
    </row>
    <row r="97" spans="1:10" ht="25.5" customHeight="1">
      <c r="A97" s="168" t="s">
        <v>93</v>
      </c>
      <c r="B97" s="168"/>
      <c r="C97" s="19" t="s">
        <v>94</v>
      </c>
      <c r="D97" s="169">
        <f>H91*0.6</f>
        <v>203367.850152</v>
      </c>
      <c r="E97" s="169"/>
      <c r="F97" s="169"/>
      <c r="G97" s="167"/>
      <c r="H97" s="167"/>
    </row>
    <row r="98" spans="1:10" ht="33" customHeight="1">
      <c r="A98" s="168"/>
      <c r="B98" s="168"/>
      <c r="C98" s="19" t="s">
        <v>95</v>
      </c>
      <c r="D98" s="156">
        <f>H91*0.4</f>
        <v>135578.56676799999</v>
      </c>
      <c r="E98" s="156"/>
      <c r="F98" s="156"/>
      <c r="G98" s="167"/>
      <c r="H98" s="167"/>
    </row>
    <row r="99" spans="1:10" ht="24" customHeight="1">
      <c r="A99" s="168"/>
      <c r="B99" s="168"/>
      <c r="C99" s="19" t="s">
        <v>96</v>
      </c>
      <c r="D99" s="156">
        <f>H91</f>
        <v>338946.41691999999</v>
      </c>
      <c r="E99" s="156"/>
      <c r="F99" s="156"/>
      <c r="G99" s="167"/>
      <c r="H99" s="167"/>
      <c r="J99" s="29"/>
    </row>
    <row r="100" spans="1:10" ht="40.9" customHeight="1">
      <c r="A100" s="157" t="s">
        <v>97</v>
      </c>
      <c r="B100" s="157"/>
      <c r="C100" s="34" t="s">
        <v>98</v>
      </c>
      <c r="D100" s="158" t="s">
        <v>99</v>
      </c>
      <c r="E100" s="158"/>
      <c r="F100" s="158"/>
      <c r="G100" s="159" t="s">
        <v>100</v>
      </c>
      <c r="H100" s="159"/>
    </row>
    <row r="101" spans="1:10" ht="19.149999999999999" customHeight="1">
      <c r="A101" s="160" t="s">
        <v>101</v>
      </c>
      <c r="B101" s="160"/>
      <c r="C101" s="161" t="s">
        <v>102</v>
      </c>
      <c r="D101" s="161"/>
      <c r="E101" s="161"/>
      <c r="F101" s="161"/>
      <c r="G101" s="162"/>
      <c r="H101" s="163"/>
    </row>
    <row r="102" spans="1:10" ht="10.15" customHeight="1">
      <c r="A102" s="150"/>
      <c r="B102" s="150"/>
      <c r="C102" s="150"/>
      <c r="D102" s="150"/>
      <c r="E102" s="150"/>
      <c r="F102" s="150"/>
      <c r="G102" s="151"/>
      <c r="H102" s="151"/>
    </row>
    <row r="103" spans="1:10" ht="95.25" customHeight="1">
      <c r="A103" s="152" t="s">
        <v>103</v>
      </c>
      <c r="B103" s="152"/>
      <c r="C103" s="144" t="s">
        <v>141</v>
      </c>
      <c r="D103" s="144"/>
      <c r="E103" s="144"/>
      <c r="F103" s="144"/>
      <c r="G103" s="144"/>
      <c r="H103" s="23"/>
    </row>
    <row r="104" spans="1:10" ht="18.649999999999999" hidden="1" customHeight="1">
      <c r="A104" s="152"/>
      <c r="B104" s="152"/>
      <c r="C104" s="153" t="s">
        <v>134</v>
      </c>
      <c r="D104" s="154"/>
      <c r="E104" s="154"/>
      <c r="F104" s="154"/>
      <c r="G104" s="155"/>
      <c r="H104" s="23"/>
    </row>
    <row r="105" spans="1:10" ht="52.5" hidden="1" customHeight="1">
      <c r="A105" s="152"/>
      <c r="B105" s="152"/>
      <c r="C105" s="144" t="s">
        <v>106</v>
      </c>
      <c r="D105" s="144"/>
      <c r="E105" s="144"/>
      <c r="F105" s="144"/>
      <c r="G105" s="144"/>
      <c r="H105" s="23"/>
    </row>
    <row r="106" spans="1:10" ht="37.5" hidden="1" customHeight="1">
      <c r="A106" s="152"/>
      <c r="B106" s="152"/>
      <c r="C106" s="144" t="s">
        <v>107</v>
      </c>
      <c r="D106" s="144"/>
      <c r="E106" s="144"/>
      <c r="F106" s="144"/>
      <c r="G106" s="144"/>
      <c r="H106" s="23"/>
    </row>
    <row r="107" spans="1:10" ht="54" customHeight="1">
      <c r="A107" s="152"/>
      <c r="B107" s="152"/>
      <c r="C107" s="144" t="s">
        <v>170</v>
      </c>
      <c r="D107" s="144"/>
      <c r="E107" s="144"/>
      <c r="F107" s="144"/>
      <c r="G107" s="144"/>
      <c r="H107" s="23"/>
    </row>
    <row r="108" spans="1:10" ht="36" customHeight="1">
      <c r="A108" s="152"/>
      <c r="B108" s="152"/>
      <c r="C108" s="144" t="s">
        <v>108</v>
      </c>
      <c r="D108" s="144"/>
      <c r="E108" s="144"/>
      <c r="F108" s="144"/>
      <c r="G108" s="144"/>
      <c r="H108" s="23"/>
    </row>
    <row r="109" spans="1:10" ht="67.150000000000006" hidden="1" customHeight="1">
      <c r="A109" s="152"/>
      <c r="B109" s="152"/>
      <c r="C109" s="144" t="s">
        <v>135</v>
      </c>
      <c r="D109" s="144"/>
      <c r="E109" s="144"/>
      <c r="F109" s="144"/>
      <c r="G109" s="144"/>
      <c r="H109" s="23"/>
    </row>
    <row r="110" spans="1:10" ht="54" customHeight="1">
      <c r="A110" s="152"/>
      <c r="B110" s="152"/>
      <c r="C110" s="144" t="s">
        <v>143</v>
      </c>
      <c r="D110" s="144"/>
      <c r="E110" s="144"/>
      <c r="F110" s="144"/>
      <c r="G110" s="144"/>
      <c r="H110" s="23"/>
    </row>
    <row r="111" spans="1:10" ht="39.65" customHeight="1">
      <c r="A111" s="152"/>
      <c r="B111" s="152"/>
      <c r="C111" s="144" t="s">
        <v>111</v>
      </c>
      <c r="D111" s="144"/>
      <c r="E111" s="144"/>
      <c r="F111" s="144"/>
      <c r="G111" s="144"/>
      <c r="H111" s="23"/>
    </row>
    <row r="112" spans="1:10" ht="60" customHeight="1">
      <c r="A112" s="152"/>
      <c r="B112" s="152"/>
      <c r="C112" s="144" t="s">
        <v>112</v>
      </c>
      <c r="D112" s="144"/>
      <c r="E112" s="144"/>
      <c r="F112" s="144"/>
      <c r="G112" s="144"/>
      <c r="H112" s="23"/>
    </row>
    <row r="113" spans="1:8" ht="115.9" customHeight="1">
      <c r="A113" s="152"/>
      <c r="B113" s="152"/>
      <c r="C113" s="145" t="s">
        <v>113</v>
      </c>
      <c r="D113" s="145"/>
      <c r="E113" s="145"/>
      <c r="F113" s="145"/>
      <c r="G113" s="145"/>
      <c r="H113" s="23"/>
    </row>
    <row r="114" spans="1:8" ht="31.15" customHeight="1">
      <c r="A114" s="152"/>
      <c r="B114" s="152"/>
      <c r="C114" s="145" t="s">
        <v>114</v>
      </c>
      <c r="D114" s="145"/>
      <c r="E114" s="145"/>
      <c r="F114" s="145"/>
      <c r="G114" s="145"/>
      <c r="H114" s="23"/>
    </row>
    <row r="115" spans="1:8" ht="7.9" customHeight="1">
      <c r="A115" s="146"/>
      <c r="B115" s="146"/>
      <c r="C115" s="146"/>
      <c r="D115" s="146"/>
      <c r="E115" s="146"/>
      <c r="F115" s="146"/>
      <c r="G115" s="146"/>
      <c r="H115" s="146"/>
    </row>
    <row r="116" spans="1:8" ht="30" customHeight="1">
      <c r="A116" s="146"/>
      <c r="B116" s="146"/>
      <c r="C116" s="146"/>
      <c r="D116" s="146"/>
      <c r="E116" s="146"/>
      <c r="F116" s="146"/>
      <c r="G116" s="146"/>
      <c r="H116" s="146"/>
    </row>
    <row r="117" spans="1:8" ht="30" customHeight="1">
      <c r="A117" s="146"/>
      <c r="B117" s="146"/>
      <c r="C117" s="146"/>
      <c r="D117" s="146"/>
      <c r="E117" s="146"/>
      <c r="F117" s="146"/>
      <c r="G117" s="146"/>
      <c r="H117" s="146"/>
    </row>
    <row r="118" spans="1:8" ht="24" customHeight="1">
      <c r="A118" s="146"/>
      <c r="B118" s="146"/>
      <c r="C118" s="146"/>
      <c r="D118" s="146"/>
      <c r="E118" s="146"/>
      <c r="F118" s="146"/>
      <c r="G118" s="146"/>
      <c r="H118" s="146"/>
    </row>
    <row r="119" spans="1:8" ht="43.9" customHeight="1">
      <c r="A119" s="146"/>
      <c r="B119" s="146"/>
      <c r="C119" s="146"/>
      <c r="D119" s="146"/>
      <c r="E119" s="146"/>
      <c r="F119" s="146"/>
      <c r="G119" s="146"/>
      <c r="H119" s="146"/>
    </row>
    <row r="120" spans="1:8" ht="18">
      <c r="A120" s="147" t="s">
        <v>115</v>
      </c>
      <c r="B120" s="148"/>
      <c r="C120" s="148"/>
      <c r="D120" s="148"/>
      <c r="E120" s="148"/>
      <c r="F120" s="148"/>
      <c r="G120" s="148"/>
      <c r="H120" s="149"/>
    </row>
    <row r="121" spans="1:8" ht="13">
      <c r="A121" s="141" t="s">
        <v>116</v>
      </c>
      <c r="B121" s="142"/>
      <c r="C121" s="142"/>
      <c r="D121" s="142"/>
      <c r="E121" s="142"/>
      <c r="F121" s="142"/>
      <c r="G121" s="142"/>
      <c r="H121" s="143"/>
    </row>
  </sheetData>
  <mergeCells count="129">
    <mergeCell ref="A79:H79"/>
    <mergeCell ref="C80:F80"/>
    <mergeCell ref="A81:H81"/>
    <mergeCell ref="A120:H120"/>
    <mergeCell ref="A121:H121"/>
    <mergeCell ref="C22:F22"/>
    <mergeCell ref="C24:F24"/>
    <mergeCell ref="C44:F44"/>
    <mergeCell ref="C70:F70"/>
    <mergeCell ref="C75:F75"/>
    <mergeCell ref="C76:F76"/>
    <mergeCell ref="C77:F77"/>
    <mergeCell ref="C78:F78"/>
    <mergeCell ref="C111:G111"/>
    <mergeCell ref="C112:G112"/>
    <mergeCell ref="C113:G113"/>
    <mergeCell ref="C114:G114"/>
    <mergeCell ref="A115:H115"/>
    <mergeCell ref="A116:H119"/>
    <mergeCell ref="A102:H102"/>
    <mergeCell ref="A103:B114"/>
    <mergeCell ref="C103:G103"/>
    <mergeCell ref="C104:G104"/>
    <mergeCell ref="C105:G105"/>
    <mergeCell ref="C106:G106"/>
    <mergeCell ref="C107:G107"/>
    <mergeCell ref="C108:G108"/>
    <mergeCell ref="C109:G109"/>
    <mergeCell ref="C110:G110"/>
    <mergeCell ref="D98:F98"/>
    <mergeCell ref="D99:F99"/>
    <mergeCell ref="A100:B100"/>
    <mergeCell ref="D100:F100"/>
    <mergeCell ref="G100:H100"/>
    <mergeCell ref="A101:B101"/>
    <mergeCell ref="C101:F101"/>
    <mergeCell ref="G101:H101"/>
    <mergeCell ref="A93:H93"/>
    <mergeCell ref="A94:H94"/>
    <mergeCell ref="A95:B95"/>
    <mergeCell ref="C95:F95"/>
    <mergeCell ref="G95:H95"/>
    <mergeCell ref="A96:B96"/>
    <mergeCell ref="C96:F96"/>
    <mergeCell ref="G96:H99"/>
    <mergeCell ref="A97:B99"/>
    <mergeCell ref="D97:F97"/>
    <mergeCell ref="A82:H82"/>
    <mergeCell ref="A83:H84"/>
    <mergeCell ref="A85:F87"/>
    <mergeCell ref="A88:B91"/>
    <mergeCell ref="C88:F91"/>
    <mergeCell ref="A92:H92"/>
    <mergeCell ref="C68:F68"/>
    <mergeCell ref="C69:F69"/>
    <mergeCell ref="C71:F71"/>
    <mergeCell ref="C72:F72"/>
    <mergeCell ref="C73:F73"/>
    <mergeCell ref="A74:H74"/>
    <mergeCell ref="C62:F62"/>
    <mergeCell ref="C63:F63"/>
    <mergeCell ref="A64:H64"/>
    <mergeCell ref="C65:F65"/>
    <mergeCell ref="C66:F66"/>
    <mergeCell ref="C67:F67"/>
    <mergeCell ref="C56:F56"/>
    <mergeCell ref="A57:H57"/>
    <mergeCell ref="A58:H58"/>
    <mergeCell ref="C59:F59"/>
    <mergeCell ref="C60:F60"/>
    <mergeCell ref="C61:F61"/>
    <mergeCell ref="C50:F50"/>
    <mergeCell ref="A51:H51"/>
    <mergeCell ref="C52:F52"/>
    <mergeCell ref="C53:F53"/>
    <mergeCell ref="C54:F54"/>
    <mergeCell ref="A55:H55"/>
    <mergeCell ref="C43:F43"/>
    <mergeCell ref="C45:F45"/>
    <mergeCell ref="A46:H46"/>
    <mergeCell ref="A47:H47"/>
    <mergeCell ref="C48:F48"/>
    <mergeCell ref="C49:F49"/>
    <mergeCell ref="A37:F37"/>
    <mergeCell ref="C38:F38"/>
    <mergeCell ref="A39:H39"/>
    <mergeCell ref="A40:H40"/>
    <mergeCell ref="A41:H41"/>
    <mergeCell ref="C42:F42"/>
    <mergeCell ref="A31:F31"/>
    <mergeCell ref="C32:F32"/>
    <mergeCell ref="A33:H33"/>
    <mergeCell ref="A34:H34"/>
    <mergeCell ref="C35:F35"/>
    <mergeCell ref="C36:F36"/>
    <mergeCell ref="A28:H28"/>
    <mergeCell ref="C29:F29"/>
    <mergeCell ref="C30:F30"/>
    <mergeCell ref="A27:H27"/>
    <mergeCell ref="A19:H19"/>
    <mergeCell ref="A20:H20"/>
    <mergeCell ref="C21:F21"/>
    <mergeCell ref="C23:F23"/>
    <mergeCell ref="A25:F25"/>
    <mergeCell ref="C26:F26"/>
    <mergeCell ref="C13:F13"/>
    <mergeCell ref="C14:F14"/>
    <mergeCell ref="C15:F15"/>
    <mergeCell ref="A16:F16"/>
    <mergeCell ref="C17:F17"/>
    <mergeCell ref="C18:H18"/>
    <mergeCell ref="A7:H7"/>
    <mergeCell ref="C8:F8"/>
    <mergeCell ref="A9:H9"/>
    <mergeCell ref="A10:H10"/>
    <mergeCell ref="C11:F11"/>
    <mergeCell ref="C12:F12"/>
    <mergeCell ref="A4:B4"/>
    <mergeCell ref="C4:H4"/>
    <mergeCell ref="A5:B5"/>
    <mergeCell ref="C5:H5"/>
    <mergeCell ref="A6:B6"/>
    <mergeCell ref="C6:F6"/>
    <mergeCell ref="A1:B1"/>
    <mergeCell ref="C1:F1"/>
    <mergeCell ref="G1:H1"/>
    <mergeCell ref="C2:F2"/>
    <mergeCell ref="A3:B3"/>
    <mergeCell ref="C3:H3"/>
  </mergeCells>
  <hyperlinks>
    <hyperlink ref="H6" r:id="rId1" xr:uid="{F6B93E59-1178-4881-BF10-2E3E18DADCC9}"/>
  </hyperlinks>
  <printOptions horizontalCentered="1"/>
  <pageMargins left="3.937007874015748E-2" right="3.937007874015748E-2" top="0.35433070866141736" bottom="0.35433070866141736" header="0.31496062992125984" footer="0.31496062992125984"/>
  <pageSetup scale="60" fitToHeight="0" orientation="portrait" r:id="rId2"/>
  <rowBreaks count="5" manualBreakCount="5">
    <brk id="32" max="7" man="1"/>
    <brk id="80" max="7" man="1"/>
    <brk id="84" max="7" man="1"/>
    <brk id="101" max="7" man="1"/>
    <brk id="121"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74E02-9FC8-449C-BDCE-BF1BA6548DE7}">
  <dimension ref="A1:S128"/>
  <sheetViews>
    <sheetView tabSelected="1" view="pageBreakPreview" topLeftCell="A114" zoomScale="80" zoomScaleNormal="80" zoomScaleSheetLayoutView="80" workbookViewId="0">
      <selection activeCell="G1" sqref="A1:H128"/>
    </sheetView>
  </sheetViews>
  <sheetFormatPr baseColWidth="10" defaultColWidth="11.26953125" defaultRowHeight="12.5"/>
  <cols>
    <col min="1" max="2" width="16.26953125" style="9" customWidth="1"/>
    <col min="3" max="3" width="31.54296875" style="9" customWidth="1"/>
    <col min="4" max="5" width="16" style="9" customWidth="1"/>
    <col min="6" max="6" width="15" style="9" customWidth="1"/>
    <col min="7" max="7" width="19.81640625" style="10" customWidth="1"/>
    <col min="8" max="8" width="36.81640625" style="10" customWidth="1"/>
    <col min="9" max="9" width="20.54296875" style="9" customWidth="1"/>
    <col min="10" max="10" width="17.453125" style="9" customWidth="1"/>
    <col min="11" max="11" width="18.81640625" style="9" customWidth="1"/>
    <col min="12" max="14" width="11.26953125" style="9" customWidth="1"/>
    <col min="15" max="15" width="11.26953125" style="9"/>
    <col min="16" max="16" width="16.453125" style="9" customWidth="1"/>
    <col min="17" max="17" width="14.1796875" style="9" customWidth="1"/>
    <col min="18" max="18" width="14.81640625" style="9" customWidth="1"/>
    <col min="19" max="19" width="16.26953125" style="9" customWidth="1"/>
    <col min="20" max="16384" width="11.26953125" style="9"/>
  </cols>
  <sheetData>
    <row r="1" spans="1:18" ht="119.25" customHeight="1">
      <c r="A1" s="150"/>
      <c r="B1" s="150"/>
      <c r="C1" s="258" t="s">
        <v>0</v>
      </c>
      <c r="D1" s="259"/>
      <c r="E1" s="259"/>
      <c r="F1" s="259"/>
      <c r="G1" s="162"/>
      <c r="H1" s="162"/>
    </row>
    <row r="2" spans="1:18" ht="25.15" customHeight="1">
      <c r="A2" s="31" t="s">
        <v>1</v>
      </c>
      <c r="B2" s="11">
        <f ca="1">TODAY()</f>
        <v>46303</v>
      </c>
      <c r="C2" s="260"/>
      <c r="D2" s="260"/>
      <c r="E2" s="260"/>
      <c r="F2" s="260"/>
      <c r="G2" s="12" t="s">
        <v>2</v>
      </c>
      <c r="H2" s="20" t="s">
        <v>127</v>
      </c>
    </row>
    <row r="3" spans="1:18" ht="25.15" customHeight="1">
      <c r="A3" s="157" t="s">
        <v>4</v>
      </c>
      <c r="B3" s="157"/>
      <c r="C3" s="257" t="s">
        <v>5</v>
      </c>
      <c r="D3" s="257"/>
      <c r="E3" s="257"/>
      <c r="F3" s="257"/>
      <c r="G3" s="257"/>
      <c r="H3" s="257"/>
    </row>
    <row r="4" spans="1:18" ht="59.5" customHeight="1">
      <c r="A4" s="157" t="s">
        <v>6</v>
      </c>
      <c r="B4" s="157"/>
      <c r="C4" s="254" t="s">
        <v>175</v>
      </c>
      <c r="D4" s="255"/>
      <c r="E4" s="255"/>
      <c r="F4" s="255"/>
      <c r="G4" s="255"/>
      <c r="H4" s="256"/>
      <c r="J4" s="32"/>
    </row>
    <row r="5" spans="1:18" ht="17.5" customHeight="1">
      <c r="A5" s="157" t="s">
        <v>8</v>
      </c>
      <c r="B5" s="157"/>
      <c r="C5" s="257" t="s">
        <v>9</v>
      </c>
      <c r="D5" s="257"/>
      <c r="E5" s="257"/>
      <c r="F5" s="257"/>
      <c r="G5" s="257"/>
      <c r="H5" s="257"/>
    </row>
    <row r="6" spans="1:18" ht="26.5" customHeight="1">
      <c r="A6" s="157" t="s">
        <v>10</v>
      </c>
      <c r="B6" s="157"/>
      <c r="C6" s="257" t="s">
        <v>11</v>
      </c>
      <c r="D6" s="257"/>
      <c r="E6" s="257"/>
      <c r="F6" s="257"/>
      <c r="G6" s="13" t="s">
        <v>12</v>
      </c>
      <c r="H6" s="33" t="s">
        <v>13</v>
      </c>
    </row>
    <row r="7" spans="1:18" ht="11" customHeight="1">
      <c r="A7" s="245"/>
      <c r="B7" s="245"/>
      <c r="C7" s="245"/>
      <c r="D7" s="245"/>
      <c r="E7" s="245"/>
      <c r="F7" s="245"/>
      <c r="G7" s="245"/>
      <c r="H7" s="245"/>
    </row>
    <row r="8" spans="1:18" ht="38.15" hidden="1" customHeight="1">
      <c r="A8" s="59">
        <v>0</v>
      </c>
      <c r="B8" s="60" t="s">
        <v>14</v>
      </c>
      <c r="C8" s="261" t="s">
        <v>15</v>
      </c>
      <c r="D8" s="262"/>
      <c r="E8" s="262"/>
      <c r="F8" s="263"/>
      <c r="G8" s="61">
        <v>270</v>
      </c>
      <c r="H8" s="62">
        <f>G8*A8</f>
        <v>0</v>
      </c>
    </row>
    <row r="9" spans="1:18" ht="15.5" hidden="1">
      <c r="A9" s="242"/>
      <c r="B9" s="243"/>
      <c r="C9" s="243"/>
      <c r="D9" s="243"/>
      <c r="E9" s="243"/>
      <c r="F9" s="243"/>
      <c r="G9" s="243"/>
      <c r="H9" s="244"/>
    </row>
    <row r="10" spans="1:18" s="35" customFormat="1" ht="26" customHeight="1">
      <c r="A10" s="249" t="s">
        <v>161</v>
      </c>
      <c r="B10" s="164"/>
      <c r="C10" s="164"/>
      <c r="D10" s="164"/>
      <c r="E10" s="164"/>
      <c r="F10" s="164"/>
      <c r="G10" s="164"/>
      <c r="H10" s="164"/>
      <c r="R10" s="35" t="s">
        <v>17</v>
      </c>
    </row>
    <row r="11" spans="1:18" s="39" customFormat="1" ht="14">
      <c r="A11" s="36" t="s">
        <v>18</v>
      </c>
      <c r="B11" s="37" t="s">
        <v>19</v>
      </c>
      <c r="C11" s="239" t="s">
        <v>20</v>
      </c>
      <c r="D11" s="239"/>
      <c r="E11" s="239"/>
      <c r="F11" s="239"/>
      <c r="G11" s="38" t="s">
        <v>21</v>
      </c>
      <c r="H11" s="38" t="s">
        <v>17</v>
      </c>
      <c r="K11" s="40"/>
      <c r="L11" s="41"/>
      <c r="N11" s="41"/>
      <c r="Q11" s="39">
        <v>270</v>
      </c>
    </row>
    <row r="12" spans="1:18" s="271" customFormat="1" ht="25.9" customHeight="1">
      <c r="A12" s="267">
        <f>N12</f>
        <v>509.9375</v>
      </c>
      <c r="B12" s="268" t="s">
        <v>14</v>
      </c>
      <c r="C12" s="271" t="s">
        <v>146</v>
      </c>
      <c r="G12" s="270">
        <f>Q11</f>
        <v>270</v>
      </c>
      <c r="H12" s="24">
        <f>G12*A12</f>
        <v>137683.125</v>
      </c>
      <c r="J12" s="271">
        <f>444.5+53</f>
        <v>497.5</v>
      </c>
      <c r="K12" s="272">
        <v>2.5000000000000001E-2</v>
      </c>
      <c r="L12" s="271">
        <f t="shared" ref="L12:L15" si="0">J12*K12</f>
        <v>12.4375</v>
      </c>
      <c r="N12" s="271">
        <f t="shared" ref="N12:N14" si="1">J12+L12</f>
        <v>509.9375</v>
      </c>
    </row>
    <row r="13" spans="1:18" s="271" customFormat="1" ht="25.9" customHeight="1">
      <c r="A13" s="267">
        <f>N13</f>
        <v>43.357499999999995</v>
      </c>
      <c r="B13" s="268" t="s">
        <v>14</v>
      </c>
      <c r="C13" s="306" t="s">
        <v>147</v>
      </c>
      <c r="D13" s="307"/>
      <c r="E13" s="307"/>
      <c r="F13" s="308"/>
      <c r="G13" s="270">
        <f>Q11</f>
        <v>270</v>
      </c>
      <c r="H13" s="24">
        <f>G13*A13</f>
        <v>11706.524999999998</v>
      </c>
      <c r="J13" s="271">
        <f>35.5+6.8</f>
        <v>42.3</v>
      </c>
      <c r="K13" s="272">
        <v>2.5000000000000001E-2</v>
      </c>
      <c r="L13" s="271">
        <f t="shared" si="0"/>
        <v>1.0574999999999999</v>
      </c>
      <c r="N13" s="271">
        <f t="shared" si="1"/>
        <v>43.357499999999995</v>
      </c>
      <c r="Q13" s="271" t="s">
        <v>24</v>
      </c>
    </row>
    <row r="14" spans="1:18" s="271" customFormat="1" ht="25.9" customHeight="1">
      <c r="A14" s="267">
        <f t="shared" ref="A14" si="2">N14</f>
        <v>154.3168</v>
      </c>
      <c r="B14" s="268" t="s">
        <v>14</v>
      </c>
      <c r="C14" s="269" t="s">
        <v>136</v>
      </c>
      <c r="D14" s="269"/>
      <c r="E14" s="269"/>
      <c r="F14" s="269"/>
      <c r="G14" s="270">
        <f>Q11</f>
        <v>270</v>
      </c>
      <c r="H14" s="24">
        <f>A14*G14</f>
        <v>41665.536</v>
      </c>
      <c r="J14" s="271">
        <f>141+9.7</f>
        <v>150.69999999999999</v>
      </c>
      <c r="K14" s="272">
        <v>2.4E-2</v>
      </c>
      <c r="L14" s="271">
        <f t="shared" si="0"/>
        <v>3.6168</v>
      </c>
      <c r="N14" s="271">
        <f t="shared" si="1"/>
        <v>154.3168</v>
      </c>
    </row>
    <row r="15" spans="1:18" s="313" customFormat="1" ht="23.15" customHeight="1">
      <c r="A15" s="309">
        <f>N15</f>
        <v>105.575</v>
      </c>
      <c r="B15" s="310" t="s">
        <v>26</v>
      </c>
      <c r="C15" s="311" t="s">
        <v>27</v>
      </c>
      <c r="D15" s="311"/>
      <c r="E15" s="311"/>
      <c r="F15" s="311"/>
      <c r="G15" s="312">
        <v>25</v>
      </c>
      <c r="H15" s="24">
        <f>A15*G15</f>
        <v>2639.375</v>
      </c>
      <c r="J15" s="313">
        <v>103</v>
      </c>
      <c r="K15" s="314">
        <v>2.5000000000000001E-2</v>
      </c>
      <c r="L15" s="313">
        <f t="shared" si="0"/>
        <v>2.5750000000000002</v>
      </c>
      <c r="N15" s="313">
        <f>J15+L15</f>
        <v>105.575</v>
      </c>
    </row>
    <row r="16" spans="1:18" s="41" customFormat="1" ht="34" customHeight="1">
      <c r="A16" s="241" t="s">
        <v>179</v>
      </c>
      <c r="B16" s="158"/>
      <c r="C16" s="158"/>
      <c r="D16" s="158"/>
      <c r="E16" s="158"/>
      <c r="F16" s="158"/>
      <c r="G16" s="45"/>
      <c r="H16" s="45"/>
      <c r="J16" s="266">
        <f>SUM(J12:J14)</f>
        <v>690.5</v>
      </c>
      <c r="K16" s="40"/>
      <c r="R16" s="46" t="e">
        <f>#REF!+A12</f>
        <v>#REF!</v>
      </c>
    </row>
    <row r="17" spans="1:18" s="47" customFormat="1" ht="15.5">
      <c r="A17" s="14">
        <f>A12+A13+A14</f>
        <v>707.6117999999999</v>
      </c>
      <c r="B17" s="30" t="s">
        <v>29</v>
      </c>
      <c r="C17" s="234"/>
      <c r="D17" s="234"/>
      <c r="E17" s="234"/>
      <c r="F17" s="234"/>
      <c r="G17" s="30" t="s">
        <v>30</v>
      </c>
      <c r="H17" s="26">
        <f>SUM(H12:H16)</f>
        <v>193694.56099999999</v>
      </c>
      <c r="J17" s="41"/>
      <c r="K17" s="40"/>
      <c r="L17" s="41"/>
      <c r="N17" s="41"/>
      <c r="P17" s="48">
        <f>H17</f>
        <v>193694.56099999999</v>
      </c>
      <c r="R17" s="49" t="e">
        <f>#REF!+A14</f>
        <v>#REF!</v>
      </c>
    </row>
    <row r="18" spans="1:18" s="8" customFormat="1" ht="15.5">
      <c r="A18" s="14">
        <f>A15</f>
        <v>105.575</v>
      </c>
      <c r="B18" s="30" t="s">
        <v>31</v>
      </c>
      <c r="C18" s="251"/>
      <c r="D18" s="251"/>
      <c r="E18" s="251"/>
      <c r="F18" s="251"/>
      <c r="G18" s="252"/>
      <c r="H18" s="251"/>
      <c r="K18" s="25"/>
      <c r="L18" s="7"/>
      <c r="N18" s="7"/>
    </row>
    <row r="19" spans="1:18" s="47" customFormat="1" ht="15.5">
      <c r="A19" s="242"/>
      <c r="B19" s="243"/>
      <c r="C19" s="243"/>
      <c r="D19" s="243"/>
      <c r="E19" s="243"/>
      <c r="F19" s="243"/>
      <c r="G19" s="243"/>
      <c r="H19" s="244"/>
      <c r="I19" s="35"/>
      <c r="J19" s="41"/>
      <c r="K19" s="40"/>
      <c r="L19" s="41"/>
      <c r="M19" s="41"/>
      <c r="N19" s="41"/>
    </row>
    <row r="20" spans="1:18" s="35" customFormat="1" ht="25.5" customHeight="1">
      <c r="A20" s="299" t="s">
        <v>172</v>
      </c>
      <c r="B20" s="300"/>
      <c r="C20" s="300"/>
      <c r="D20" s="300"/>
      <c r="E20" s="300"/>
      <c r="F20" s="300"/>
      <c r="G20" s="300"/>
      <c r="H20" s="300"/>
      <c r="K20" s="40"/>
      <c r="L20" s="41"/>
      <c r="N20" s="41"/>
      <c r="Q20" s="35" t="s">
        <v>33</v>
      </c>
    </row>
    <row r="21" spans="1:18" s="39" customFormat="1" ht="14">
      <c r="A21" s="301" t="s">
        <v>18</v>
      </c>
      <c r="B21" s="302" t="s">
        <v>19</v>
      </c>
      <c r="C21" s="303" t="s">
        <v>20</v>
      </c>
      <c r="D21" s="303"/>
      <c r="E21" s="303"/>
      <c r="F21" s="303"/>
      <c r="G21" s="304" t="s">
        <v>21</v>
      </c>
      <c r="H21" s="304" t="s">
        <v>17</v>
      </c>
      <c r="J21" s="39" t="s">
        <v>34</v>
      </c>
      <c r="K21" s="39" t="s">
        <v>35</v>
      </c>
      <c r="L21" s="39" t="s">
        <v>36</v>
      </c>
      <c r="N21" s="39" t="s">
        <v>37</v>
      </c>
      <c r="Q21" s="39">
        <v>216</v>
      </c>
    </row>
    <row r="22" spans="1:18" s="271" customFormat="1" ht="25.9" customHeight="1">
      <c r="A22" s="317">
        <f>N22*-1</f>
        <v>-219.3</v>
      </c>
      <c r="B22" s="318" t="s">
        <v>14</v>
      </c>
      <c r="C22" s="319" t="s">
        <v>22</v>
      </c>
      <c r="D22" s="319"/>
      <c r="E22" s="319"/>
      <c r="F22" s="319"/>
      <c r="G22" s="320">
        <f>Q11</f>
        <v>270</v>
      </c>
      <c r="H22" s="321">
        <f>A22*G22</f>
        <v>-59211</v>
      </c>
      <c r="J22" s="271">
        <v>258</v>
      </c>
      <c r="K22" s="272">
        <v>0.15</v>
      </c>
      <c r="L22" s="271">
        <f t="shared" ref="L22" si="3">J22*K22</f>
        <v>38.699999999999996</v>
      </c>
      <c r="N22" s="271">
        <f>J22-L22</f>
        <v>219.3</v>
      </c>
    </row>
    <row r="23" spans="1:18" s="271" customFormat="1" ht="25.9" customHeight="1">
      <c r="A23" s="317">
        <f>N23*-1</f>
        <v>-23.52</v>
      </c>
      <c r="B23" s="318" t="s">
        <v>14</v>
      </c>
      <c r="C23" s="319" t="s">
        <v>173</v>
      </c>
      <c r="D23" s="319"/>
      <c r="E23" s="319"/>
      <c r="F23" s="319"/>
      <c r="G23" s="320">
        <f>Q11</f>
        <v>270</v>
      </c>
      <c r="H23" s="321">
        <f>G23*A23</f>
        <v>-6350.4</v>
      </c>
      <c r="J23" s="271">
        <v>29.4</v>
      </c>
      <c r="K23" s="272">
        <v>0.2</v>
      </c>
      <c r="L23" s="271">
        <f>J23*K23</f>
        <v>5.88</v>
      </c>
      <c r="N23" s="271">
        <f t="shared" ref="N23:N24" si="4">J23-L23</f>
        <v>23.52</v>
      </c>
    </row>
    <row r="24" spans="1:18" s="271" customFormat="1" ht="25.9" customHeight="1">
      <c r="A24" s="317">
        <f>N24*-1</f>
        <v>-93.16</v>
      </c>
      <c r="B24" s="318" t="s">
        <v>14</v>
      </c>
      <c r="C24" s="319" t="s">
        <v>174</v>
      </c>
      <c r="D24" s="319"/>
      <c r="E24" s="319"/>
      <c r="F24" s="319"/>
      <c r="G24" s="320">
        <f>Q11</f>
        <v>270</v>
      </c>
      <c r="H24" s="321">
        <f>A24*G24</f>
        <v>-25153.200000000001</v>
      </c>
      <c r="J24" s="271">
        <v>109.6</v>
      </c>
      <c r="K24" s="272">
        <v>0.15</v>
      </c>
      <c r="L24" s="271">
        <f t="shared" ref="L24" si="5">J24*K24</f>
        <v>16.439999999999998</v>
      </c>
      <c r="N24" s="271">
        <f t="shared" si="4"/>
        <v>93.16</v>
      </c>
    </row>
    <row r="25" spans="1:18" s="47" customFormat="1" ht="22.5" customHeight="1">
      <c r="A25" s="52">
        <f>A22+A23+A24</f>
        <v>-335.98</v>
      </c>
      <c r="B25" s="16" t="s">
        <v>29</v>
      </c>
      <c r="C25" s="305"/>
      <c r="D25" s="305"/>
      <c r="E25" s="305"/>
      <c r="F25" s="305"/>
      <c r="G25" s="16" t="s">
        <v>30</v>
      </c>
      <c r="H25" s="21">
        <f>H22+H23+H24</f>
        <v>-90714.599999999991</v>
      </c>
      <c r="J25" s="266">
        <f>SUM(J22:J24)</f>
        <v>397</v>
      </c>
      <c r="K25" s="40"/>
      <c r="L25" s="41"/>
      <c r="M25" s="41"/>
      <c r="N25" s="41">
        <f>SUM(N22:N24)</f>
        <v>335.98</v>
      </c>
      <c r="P25" s="48">
        <f>H25</f>
        <v>-90714.599999999991</v>
      </c>
      <c r="R25" s="49" t="e">
        <f>#REF!+#REF!</f>
        <v>#REF!</v>
      </c>
    </row>
    <row r="26" spans="1:18" s="47" customFormat="1" ht="15.5">
      <c r="A26" s="242"/>
      <c r="B26" s="243"/>
      <c r="C26" s="243"/>
      <c r="D26" s="243"/>
      <c r="E26" s="243"/>
      <c r="F26" s="243"/>
      <c r="G26" s="243"/>
      <c r="H26" s="244"/>
      <c r="I26" s="35"/>
      <c r="J26" s="41"/>
      <c r="K26" s="40"/>
      <c r="L26" s="41"/>
      <c r="M26" s="41"/>
      <c r="N26" s="41"/>
    </row>
    <row r="27" spans="1:18" s="35" customFormat="1" ht="25.5" customHeight="1">
      <c r="A27" s="249" t="s">
        <v>162</v>
      </c>
      <c r="B27" s="164"/>
      <c r="C27" s="164"/>
      <c r="D27" s="164"/>
      <c r="E27" s="164"/>
      <c r="F27" s="164"/>
      <c r="G27" s="164"/>
      <c r="H27" s="164"/>
      <c r="K27" s="40"/>
      <c r="L27" s="41"/>
      <c r="N27" s="41"/>
      <c r="Q27" s="35" t="s">
        <v>33</v>
      </c>
    </row>
    <row r="28" spans="1:18" s="39" customFormat="1" ht="14">
      <c r="A28" s="36" t="s">
        <v>18</v>
      </c>
      <c r="B28" s="37" t="s">
        <v>19</v>
      </c>
      <c r="C28" s="239" t="s">
        <v>20</v>
      </c>
      <c r="D28" s="239"/>
      <c r="E28" s="239"/>
      <c r="F28" s="239"/>
      <c r="G28" s="38" t="s">
        <v>21</v>
      </c>
      <c r="H28" s="38" t="s">
        <v>17</v>
      </c>
      <c r="J28" s="39" t="s">
        <v>34</v>
      </c>
      <c r="K28" s="39" t="s">
        <v>35</v>
      </c>
      <c r="L28" s="39" t="s">
        <v>36</v>
      </c>
      <c r="N28" s="39" t="s">
        <v>37</v>
      </c>
      <c r="Q28" s="39">
        <v>216</v>
      </c>
    </row>
    <row r="29" spans="1:18" s="271" customFormat="1" ht="25.9" customHeight="1">
      <c r="A29" s="267">
        <f t="shared" ref="A29" si="6">N29</f>
        <v>20.377599999999997</v>
      </c>
      <c r="B29" s="268" t="s">
        <v>14</v>
      </c>
      <c r="C29" s="273" t="s">
        <v>150</v>
      </c>
      <c r="D29" s="273"/>
      <c r="E29" s="273"/>
      <c r="F29" s="273"/>
      <c r="G29" s="270">
        <f>Q11</f>
        <v>270</v>
      </c>
      <c r="H29" s="24">
        <f>A29*G29</f>
        <v>5501.9519999999993</v>
      </c>
      <c r="J29" s="271">
        <v>19.899999999999999</v>
      </c>
      <c r="K29" s="272">
        <v>2.4E-2</v>
      </c>
      <c r="L29" s="271">
        <f t="shared" ref="L29" si="7">J29*K29</f>
        <v>0.47759999999999997</v>
      </c>
      <c r="N29" s="271">
        <f t="shared" ref="N29" si="8">J29+L29</f>
        <v>20.377599999999997</v>
      </c>
    </row>
    <row r="30" spans="1:18" s="271" customFormat="1" ht="25.9" customHeight="1">
      <c r="A30" s="267">
        <f>N30</f>
        <v>11.742000000000001</v>
      </c>
      <c r="B30" s="268" t="s">
        <v>14</v>
      </c>
      <c r="C30" s="269" t="s">
        <v>148</v>
      </c>
      <c r="D30" s="269"/>
      <c r="E30" s="269"/>
      <c r="F30" s="269"/>
      <c r="G30" s="270">
        <f>Q11</f>
        <v>270</v>
      </c>
      <c r="H30" s="24">
        <f>G30*A30</f>
        <v>3170.34</v>
      </c>
      <c r="J30" s="271">
        <v>11.4</v>
      </c>
      <c r="K30" s="272">
        <v>0.03</v>
      </c>
      <c r="L30" s="271">
        <f>J30*K30</f>
        <v>0.34199999999999997</v>
      </c>
      <c r="N30" s="271">
        <f>J30+L30</f>
        <v>11.742000000000001</v>
      </c>
    </row>
    <row r="31" spans="1:18" s="271" customFormat="1" ht="25.9" customHeight="1">
      <c r="A31" s="267">
        <f t="shared" ref="A31" si="9">N31</f>
        <v>27.135999999999999</v>
      </c>
      <c r="B31" s="268" t="s">
        <v>14</v>
      </c>
      <c r="C31" s="269" t="s">
        <v>149</v>
      </c>
      <c r="D31" s="269"/>
      <c r="E31" s="269"/>
      <c r="F31" s="269"/>
      <c r="G31" s="270">
        <f>Q11</f>
        <v>270</v>
      </c>
      <c r="H31" s="24">
        <f>A31*G31</f>
        <v>7326.7199999999993</v>
      </c>
      <c r="J31" s="271">
        <v>26.5</v>
      </c>
      <c r="K31" s="272">
        <v>2.4E-2</v>
      </c>
      <c r="L31" s="271">
        <f t="shared" ref="L31" si="10">J31*K31</f>
        <v>0.63600000000000001</v>
      </c>
      <c r="N31" s="271">
        <f t="shared" ref="N31" si="11">J31+L31</f>
        <v>27.135999999999999</v>
      </c>
    </row>
    <row r="32" spans="1:18" s="41" customFormat="1" ht="35.15" customHeight="1">
      <c r="A32" s="241" t="s">
        <v>179</v>
      </c>
      <c r="B32" s="158"/>
      <c r="C32" s="158"/>
      <c r="D32" s="158"/>
      <c r="E32" s="158"/>
      <c r="F32" s="158"/>
      <c r="G32" s="45"/>
      <c r="H32" s="45"/>
      <c r="J32" s="266">
        <f>SUM(J29:J31)</f>
        <v>57.8</v>
      </c>
      <c r="K32" s="40"/>
      <c r="R32" s="46" t="e">
        <f>#REF!+A30</f>
        <v>#REF!</v>
      </c>
    </row>
    <row r="33" spans="1:19" s="47" customFormat="1" ht="15.5">
      <c r="A33" s="14">
        <f>A29+A30+A31</f>
        <v>59.255600000000001</v>
      </c>
      <c r="B33" s="30" t="s">
        <v>29</v>
      </c>
      <c r="C33" s="234"/>
      <c r="D33" s="234"/>
      <c r="E33" s="234"/>
      <c r="F33" s="234"/>
      <c r="G33" s="30" t="s">
        <v>30</v>
      </c>
      <c r="H33" s="26">
        <f>H29+H30+H31</f>
        <v>15999.011999999999</v>
      </c>
      <c r="J33" s="41"/>
      <c r="K33" s="40"/>
      <c r="L33" s="41"/>
      <c r="M33" s="41"/>
      <c r="N33" s="41"/>
      <c r="P33" s="48">
        <f>H33</f>
        <v>15999.011999999999</v>
      </c>
      <c r="R33" s="49" t="e">
        <f>#REF!+#REF!</f>
        <v>#REF!</v>
      </c>
    </row>
    <row r="34" spans="1:19" s="47" customFormat="1" ht="15.5">
      <c r="A34" s="242"/>
      <c r="B34" s="243"/>
      <c r="C34" s="243"/>
      <c r="D34" s="243"/>
      <c r="E34" s="243"/>
      <c r="F34" s="243"/>
      <c r="G34" s="243"/>
      <c r="H34" s="244"/>
      <c r="I34" s="35"/>
      <c r="J34" s="41"/>
      <c r="K34" s="40"/>
      <c r="L34" s="41"/>
      <c r="M34" s="41"/>
      <c r="N34" s="41"/>
    </row>
    <row r="35" spans="1:19" s="35" customFormat="1" ht="18">
      <c r="A35" s="164" t="s">
        <v>153</v>
      </c>
      <c r="B35" s="164"/>
      <c r="C35" s="164"/>
      <c r="D35" s="164"/>
      <c r="E35" s="164"/>
      <c r="F35" s="164"/>
      <c r="G35" s="164"/>
      <c r="H35" s="164"/>
      <c r="S35" s="35" t="s">
        <v>17</v>
      </c>
    </row>
    <row r="36" spans="1:19" s="39" customFormat="1" ht="14">
      <c r="A36" s="36" t="s">
        <v>18</v>
      </c>
      <c r="B36" s="37" t="s">
        <v>19</v>
      </c>
      <c r="C36" s="239" t="s">
        <v>20</v>
      </c>
      <c r="D36" s="239"/>
      <c r="E36" s="239"/>
      <c r="F36" s="239"/>
      <c r="G36" s="38" t="s">
        <v>21</v>
      </c>
      <c r="H36" s="38" t="s">
        <v>17</v>
      </c>
      <c r="J36" s="39" t="s">
        <v>34</v>
      </c>
      <c r="K36" s="39" t="s">
        <v>35</v>
      </c>
      <c r="L36" s="39" t="s">
        <v>36</v>
      </c>
      <c r="N36" s="39" t="s">
        <v>37</v>
      </c>
      <c r="S36" s="39">
        <v>216</v>
      </c>
    </row>
    <row r="37" spans="1:19" s="271" customFormat="1" ht="23.15" customHeight="1">
      <c r="A37" s="267">
        <f>N37</f>
        <v>61.532200000000003</v>
      </c>
      <c r="B37" s="268" t="s">
        <v>14</v>
      </c>
      <c r="C37" s="269" t="s">
        <v>152</v>
      </c>
      <c r="D37" s="269"/>
      <c r="E37" s="269"/>
      <c r="F37" s="269"/>
      <c r="G37" s="270">
        <f>Q11</f>
        <v>270</v>
      </c>
      <c r="H37" s="24">
        <f>G37*A37</f>
        <v>16613.694</v>
      </c>
      <c r="J37" s="271">
        <v>59.74</v>
      </c>
      <c r="K37" s="272">
        <v>0.03</v>
      </c>
      <c r="L37" s="271">
        <f>J37*K37</f>
        <v>1.7922</v>
      </c>
      <c r="N37" s="271">
        <f>J37+L37</f>
        <v>61.532200000000003</v>
      </c>
    </row>
    <row r="38" spans="1:19" s="41" customFormat="1" ht="23.25" hidden="1" customHeight="1">
      <c r="A38" s="241" t="s">
        <v>41</v>
      </c>
      <c r="B38" s="158"/>
      <c r="C38" s="158"/>
      <c r="D38" s="158"/>
      <c r="E38" s="158"/>
      <c r="F38" s="158"/>
      <c r="G38" s="45"/>
      <c r="H38" s="45"/>
      <c r="K38" s="40"/>
      <c r="N38" s="41" t="e">
        <f>N37+#REF!</f>
        <v>#REF!</v>
      </c>
    </row>
    <row r="39" spans="1:19" s="47" customFormat="1" ht="15.5">
      <c r="A39" s="14">
        <f>SUM(A37:A37)</f>
        <v>61.532200000000003</v>
      </c>
      <c r="B39" s="30" t="s">
        <v>29</v>
      </c>
      <c r="C39" s="234"/>
      <c r="D39" s="234"/>
      <c r="E39" s="234"/>
      <c r="F39" s="234"/>
      <c r="G39" s="30" t="s">
        <v>30</v>
      </c>
      <c r="H39" s="26">
        <f>SUM(H37:H38)</f>
        <v>16613.694</v>
      </c>
      <c r="K39" s="40"/>
      <c r="L39" s="41"/>
      <c r="N39" s="41"/>
      <c r="P39" s="48">
        <f>H39</f>
        <v>16613.694</v>
      </c>
    </row>
    <row r="40" spans="1:19" s="47" customFormat="1" ht="15.5">
      <c r="A40" s="245"/>
      <c r="B40" s="245"/>
      <c r="C40" s="245"/>
      <c r="D40" s="245"/>
      <c r="E40" s="245"/>
      <c r="F40" s="245"/>
      <c r="G40" s="245"/>
      <c r="H40" s="245"/>
      <c r="K40" s="40"/>
      <c r="L40" s="41"/>
      <c r="N40" s="41"/>
    </row>
    <row r="41" spans="1:19" s="35" customFormat="1" ht="18">
      <c r="A41" s="164" t="s">
        <v>155</v>
      </c>
      <c r="B41" s="164"/>
      <c r="C41" s="164"/>
      <c r="D41" s="164"/>
      <c r="E41" s="164"/>
      <c r="F41" s="164"/>
      <c r="G41" s="164"/>
      <c r="H41" s="164"/>
      <c r="S41" s="35" t="s">
        <v>17</v>
      </c>
    </row>
    <row r="42" spans="1:19" s="39" customFormat="1" ht="14">
      <c r="A42" s="36" t="s">
        <v>18</v>
      </c>
      <c r="B42" s="37" t="s">
        <v>19</v>
      </c>
      <c r="C42" s="239" t="s">
        <v>20</v>
      </c>
      <c r="D42" s="239"/>
      <c r="E42" s="239"/>
      <c r="F42" s="239"/>
      <c r="G42" s="38" t="s">
        <v>21</v>
      </c>
      <c r="H42" s="38" t="s">
        <v>17</v>
      </c>
      <c r="J42" s="39" t="s">
        <v>34</v>
      </c>
      <c r="K42" s="39" t="s">
        <v>35</v>
      </c>
      <c r="L42" s="39" t="s">
        <v>36</v>
      </c>
      <c r="N42" s="39" t="s">
        <v>37</v>
      </c>
      <c r="S42" s="39">
        <v>216</v>
      </c>
    </row>
    <row r="43" spans="1:19" s="271" customFormat="1" ht="21.65" customHeight="1">
      <c r="A43" s="267">
        <f>N43</f>
        <v>47.071000000000005</v>
      </c>
      <c r="B43" s="268" t="s">
        <v>14</v>
      </c>
      <c r="C43" s="269" t="s">
        <v>157</v>
      </c>
      <c r="D43" s="269"/>
      <c r="E43" s="269"/>
      <c r="F43" s="269"/>
      <c r="G43" s="270">
        <f>Q11</f>
        <v>270</v>
      </c>
      <c r="H43" s="24">
        <f>G43*A43</f>
        <v>12709.170000000002</v>
      </c>
      <c r="J43" s="271">
        <v>45.7</v>
      </c>
      <c r="K43" s="272">
        <v>0.03</v>
      </c>
      <c r="L43" s="271">
        <f>J43*K43</f>
        <v>1.371</v>
      </c>
      <c r="N43" s="271">
        <f>J43+L43</f>
        <v>47.071000000000005</v>
      </c>
    </row>
    <row r="44" spans="1:19" s="41" customFormat="1" ht="37.5" hidden="1" customHeight="1">
      <c r="A44" s="241" t="s">
        <v>28</v>
      </c>
      <c r="B44" s="158"/>
      <c r="C44" s="158"/>
      <c r="D44" s="158"/>
      <c r="E44" s="158"/>
      <c r="F44" s="158"/>
      <c r="G44" s="45"/>
      <c r="H44" s="45"/>
      <c r="K44" s="40"/>
      <c r="N44" s="41" t="e">
        <f>N43+#REF!</f>
        <v>#REF!</v>
      </c>
    </row>
    <row r="45" spans="1:19" s="47" customFormat="1" ht="15.5">
      <c r="A45" s="14">
        <f>SUM(A43:A43)</f>
        <v>47.071000000000005</v>
      </c>
      <c r="B45" s="30" t="s">
        <v>29</v>
      </c>
      <c r="C45" s="234"/>
      <c r="D45" s="234"/>
      <c r="E45" s="234"/>
      <c r="F45" s="234"/>
      <c r="G45" s="30" t="s">
        <v>30</v>
      </c>
      <c r="H45" s="26">
        <f>SUM(H43:H44)</f>
        <v>12709.170000000002</v>
      </c>
      <c r="K45" s="40"/>
      <c r="L45" s="41"/>
      <c r="N45" s="41"/>
      <c r="P45" s="48">
        <f>H45</f>
        <v>12709.170000000002</v>
      </c>
    </row>
    <row r="46" spans="1:19" s="47" customFormat="1" ht="15.5">
      <c r="A46" s="242"/>
      <c r="B46" s="243"/>
      <c r="C46" s="243"/>
      <c r="D46" s="243"/>
      <c r="E46" s="243"/>
      <c r="F46" s="243"/>
      <c r="G46" s="243"/>
      <c r="H46" s="244"/>
      <c r="K46" s="40"/>
      <c r="L46" s="41"/>
      <c r="N46" s="41"/>
    </row>
    <row r="47" spans="1:19" s="47" customFormat="1" ht="15.5" hidden="1">
      <c r="A47" s="245"/>
      <c r="B47" s="245"/>
      <c r="C47" s="245"/>
      <c r="D47" s="245"/>
      <c r="E47" s="245"/>
      <c r="F47" s="245"/>
      <c r="G47" s="245"/>
      <c r="H47" s="245"/>
      <c r="I47" s="35"/>
      <c r="J47" s="41"/>
      <c r="K47" s="40"/>
      <c r="L47" s="41"/>
      <c r="M47" s="41"/>
      <c r="N47" s="41"/>
    </row>
    <row r="48" spans="1:19" s="35" customFormat="1" ht="18">
      <c r="A48" s="164" t="s">
        <v>154</v>
      </c>
      <c r="B48" s="164"/>
      <c r="C48" s="164"/>
      <c r="D48" s="164"/>
      <c r="E48" s="164"/>
      <c r="F48" s="164"/>
      <c r="G48" s="164"/>
      <c r="H48" s="164"/>
    </row>
    <row r="49" spans="1:16" s="39" customFormat="1" ht="14.15" customHeight="1">
      <c r="A49" s="36" t="s">
        <v>18</v>
      </c>
      <c r="B49" s="37" t="s">
        <v>19</v>
      </c>
      <c r="C49" s="239" t="s">
        <v>20</v>
      </c>
      <c r="D49" s="239"/>
      <c r="E49" s="239"/>
      <c r="F49" s="239"/>
      <c r="G49" s="38" t="s">
        <v>21</v>
      </c>
      <c r="H49" s="38" t="s">
        <v>17</v>
      </c>
      <c r="I49" s="35"/>
    </row>
    <row r="50" spans="1:16" s="271" customFormat="1" ht="23" customHeight="1">
      <c r="A50" s="267">
        <f>N50</f>
        <v>30.75</v>
      </c>
      <c r="B50" s="268" t="s">
        <v>14</v>
      </c>
      <c r="C50" s="269" t="s">
        <v>156</v>
      </c>
      <c r="D50" s="269"/>
      <c r="E50" s="269"/>
      <c r="F50" s="269"/>
      <c r="G50" s="270">
        <f>Q11</f>
        <v>270</v>
      </c>
      <c r="H50" s="24">
        <f>G50*A50</f>
        <v>8302.5</v>
      </c>
      <c r="I50" s="315"/>
      <c r="J50" s="316">
        <v>20.5</v>
      </c>
      <c r="K50" s="272">
        <v>0.5</v>
      </c>
      <c r="L50" s="271">
        <f>J50*K50</f>
        <v>10.25</v>
      </c>
      <c r="N50" s="271">
        <f>J50+L50</f>
        <v>30.75</v>
      </c>
    </row>
    <row r="51" spans="1:16" s="271" customFormat="1" ht="24.5" customHeight="1">
      <c r="A51" s="267">
        <f>N51</f>
        <v>10.5</v>
      </c>
      <c r="B51" s="268" t="s">
        <v>14</v>
      </c>
      <c r="C51" s="269" t="s">
        <v>151</v>
      </c>
      <c r="D51" s="269"/>
      <c r="E51" s="269"/>
      <c r="F51" s="269"/>
      <c r="G51" s="270">
        <f>Q11</f>
        <v>270</v>
      </c>
      <c r="H51" s="24">
        <f>G51*A51</f>
        <v>2835</v>
      </c>
      <c r="I51" s="315"/>
      <c r="J51" s="316">
        <v>7</v>
      </c>
      <c r="K51" s="272">
        <v>0.5</v>
      </c>
      <c r="L51" s="271">
        <f>J51*K51</f>
        <v>3.5</v>
      </c>
      <c r="N51" s="271">
        <f>J51+L51</f>
        <v>10.5</v>
      </c>
    </row>
    <row r="52" spans="1:16" s="47" customFormat="1" ht="14.15" customHeight="1">
      <c r="A52" s="14">
        <f>A50+A51</f>
        <v>41.25</v>
      </c>
      <c r="B52" s="30" t="s">
        <v>29</v>
      </c>
      <c r="C52" s="234"/>
      <c r="D52" s="234"/>
      <c r="E52" s="234"/>
      <c r="F52" s="234"/>
      <c r="G52" s="30" t="s">
        <v>30</v>
      </c>
      <c r="H52" s="26">
        <f>H50+H51</f>
        <v>11137.5</v>
      </c>
      <c r="I52" s="35"/>
      <c r="J52" s="274">
        <f>SUM(J50:J51)</f>
        <v>27.5</v>
      </c>
      <c r="P52" s="48">
        <f>H52</f>
        <v>11137.5</v>
      </c>
    </row>
    <row r="53" spans="1:16" s="35" customFormat="1">
      <c r="A53" s="235"/>
      <c r="B53" s="236"/>
      <c r="C53" s="236"/>
      <c r="D53" s="236"/>
      <c r="E53" s="236"/>
      <c r="F53" s="236"/>
      <c r="G53" s="236"/>
      <c r="H53" s="237"/>
    </row>
    <row r="54" spans="1:16" s="35" customFormat="1" ht="15.65" hidden="1" customHeight="1">
      <c r="A54" s="164" t="s">
        <v>46</v>
      </c>
      <c r="B54" s="164"/>
      <c r="C54" s="164"/>
      <c r="D54" s="164"/>
      <c r="E54" s="164"/>
      <c r="F54" s="164"/>
      <c r="G54" s="164"/>
      <c r="H54" s="164"/>
    </row>
    <row r="55" spans="1:16" s="39" customFormat="1" ht="14" hidden="1">
      <c r="A55" s="36" t="s">
        <v>18</v>
      </c>
      <c r="B55" s="37" t="s">
        <v>19</v>
      </c>
      <c r="C55" s="239" t="s">
        <v>20</v>
      </c>
      <c r="D55" s="239"/>
      <c r="E55" s="239"/>
      <c r="F55" s="239"/>
      <c r="G55" s="38" t="s">
        <v>21</v>
      </c>
      <c r="H55" s="38" t="s">
        <v>17</v>
      </c>
      <c r="I55" s="35"/>
    </row>
    <row r="56" spans="1:16" s="41" customFormat="1" ht="27.75" hidden="1" customHeight="1">
      <c r="A56" s="42">
        <v>0</v>
      </c>
      <c r="B56" s="43" t="s">
        <v>14</v>
      </c>
      <c r="C56" s="240" t="s">
        <v>47</v>
      </c>
      <c r="D56" s="240"/>
      <c r="E56" s="240"/>
      <c r="F56" s="240"/>
      <c r="G56" s="44" t="e">
        <f>#REF!</f>
        <v>#REF!</v>
      </c>
      <c r="H56" s="24" t="e">
        <f>G56*A56</f>
        <v>#REF!</v>
      </c>
      <c r="I56" s="35"/>
      <c r="J56" s="51">
        <v>86</v>
      </c>
      <c r="K56" s="40">
        <v>0.1</v>
      </c>
      <c r="L56" s="41">
        <f>J56*K56</f>
        <v>8.6</v>
      </c>
      <c r="N56" s="41">
        <f>J56+L56</f>
        <v>94.6</v>
      </c>
    </row>
    <row r="57" spans="1:16" s="47" customFormat="1" ht="15.5" hidden="1">
      <c r="A57" s="14">
        <f>SUM(A56:A56)</f>
        <v>0</v>
      </c>
      <c r="B57" s="30" t="s">
        <v>29</v>
      </c>
      <c r="C57" s="234"/>
      <c r="D57" s="234"/>
      <c r="E57" s="234"/>
      <c r="F57" s="234"/>
      <c r="G57" s="30" t="s">
        <v>30</v>
      </c>
      <c r="H57" s="26" t="e">
        <f>SUM(H56:H56)</f>
        <v>#REF!</v>
      </c>
      <c r="I57" s="35"/>
    </row>
    <row r="58" spans="1:16" s="35" customFormat="1" ht="18">
      <c r="A58" s="164" t="s">
        <v>158</v>
      </c>
      <c r="B58" s="164"/>
      <c r="C58" s="164"/>
      <c r="D58" s="164"/>
      <c r="E58" s="164"/>
      <c r="F58" s="164"/>
      <c r="G58" s="164"/>
      <c r="H58" s="164"/>
    </row>
    <row r="59" spans="1:16" s="39" customFormat="1" ht="14.15" customHeight="1">
      <c r="A59" s="36" t="s">
        <v>18</v>
      </c>
      <c r="B59" s="37" t="s">
        <v>19</v>
      </c>
      <c r="C59" s="239" t="s">
        <v>20</v>
      </c>
      <c r="D59" s="239"/>
      <c r="E59" s="239"/>
      <c r="F59" s="239"/>
      <c r="G59" s="38" t="s">
        <v>21</v>
      </c>
      <c r="H59" s="38" t="s">
        <v>17</v>
      </c>
      <c r="I59" s="35"/>
    </row>
    <row r="60" spans="1:16" s="271" customFormat="1" ht="27.75" customHeight="1">
      <c r="A60" s="267">
        <f>N60</f>
        <v>32.375</v>
      </c>
      <c r="B60" s="268" t="s">
        <v>14</v>
      </c>
      <c r="C60" s="269" t="s">
        <v>159</v>
      </c>
      <c r="D60" s="269"/>
      <c r="E60" s="269"/>
      <c r="F60" s="269"/>
      <c r="G60" s="270">
        <f>Q11</f>
        <v>270</v>
      </c>
      <c r="H60" s="24">
        <f>G60*A60</f>
        <v>8741.25</v>
      </c>
      <c r="I60" s="315"/>
      <c r="J60" s="316">
        <v>25.9</v>
      </c>
      <c r="K60" s="272">
        <v>0.25</v>
      </c>
      <c r="L60" s="271">
        <f>J60*K60</f>
        <v>6.4749999999999996</v>
      </c>
      <c r="N60" s="271">
        <f>J60+L60</f>
        <v>32.375</v>
      </c>
    </row>
    <row r="61" spans="1:16" s="47" customFormat="1" ht="14.15" customHeight="1">
      <c r="A61" s="14">
        <f>SUM(A60:A60)</f>
        <v>32.375</v>
      </c>
      <c r="B61" s="30" t="s">
        <v>29</v>
      </c>
      <c r="C61" s="234"/>
      <c r="D61" s="234"/>
      <c r="E61" s="234"/>
      <c r="F61" s="234"/>
      <c r="G61" s="30" t="s">
        <v>30</v>
      </c>
      <c r="H61" s="26">
        <f>SUM(H60:H60)</f>
        <v>8741.25</v>
      </c>
      <c r="I61" s="35"/>
      <c r="P61" s="48">
        <f>H61</f>
        <v>8741.25</v>
      </c>
    </row>
    <row r="62" spans="1:16" s="35" customFormat="1">
      <c r="A62" s="235"/>
      <c r="B62" s="236"/>
      <c r="C62" s="236"/>
      <c r="D62" s="236"/>
      <c r="E62" s="236"/>
      <c r="F62" s="236"/>
      <c r="G62" s="236"/>
      <c r="H62" s="237"/>
    </row>
    <row r="63" spans="1:16" s="35" customFormat="1" ht="22.15" customHeight="1">
      <c r="A63" s="52">
        <f>A61+A52+A45+A39+A33+A25+A17</f>
        <v>613.11559999999986</v>
      </c>
      <c r="B63" s="16" t="s">
        <v>29</v>
      </c>
      <c r="C63" s="238" t="s">
        <v>48</v>
      </c>
      <c r="D63" s="238"/>
      <c r="E63" s="238"/>
      <c r="F63" s="238"/>
      <c r="G63" s="16"/>
      <c r="H63" s="53">
        <f>H61+H52+H45+H39+H33+H17+H25</f>
        <v>168180.587</v>
      </c>
      <c r="I63" s="57">
        <f>'CTZ 100-1 BIENESTAR NUEVO'!H56-'CTZ 100-2 BIENESTAR ADAPO'!H63</f>
        <v>90714.599999999977</v>
      </c>
      <c r="J63" s="58">
        <f>J16+J32+J37+J43+J52+J60</f>
        <v>907.14</v>
      </c>
      <c r="K63" s="58">
        <f>'CTZ 100-1 BIENESTAR NUEVO'!A56-'CTZ 100-2 BIENESTAR ADAPO'!A63</f>
        <v>335.98</v>
      </c>
      <c r="L63" s="35">
        <v>7</v>
      </c>
      <c r="M63" s="67">
        <f>A63*L63</f>
        <v>4291.8091999999988</v>
      </c>
    </row>
    <row r="64" spans="1:16" s="35" customFormat="1">
      <c r="A64" s="193"/>
      <c r="B64" s="193"/>
      <c r="C64" s="193"/>
      <c r="D64" s="193"/>
      <c r="E64" s="193"/>
      <c r="F64" s="193"/>
      <c r="G64" s="193"/>
      <c r="H64" s="193"/>
    </row>
    <row r="65" spans="1:16" s="35" customFormat="1" ht="18" hidden="1">
      <c r="A65" s="164" t="s">
        <v>49</v>
      </c>
      <c r="B65" s="164"/>
      <c r="C65" s="164"/>
      <c r="D65" s="164"/>
      <c r="E65" s="164"/>
      <c r="F65" s="164"/>
      <c r="G65" s="164"/>
      <c r="H65" s="164"/>
    </row>
    <row r="66" spans="1:16" s="35" customFormat="1" ht="14" hidden="1">
      <c r="A66" s="36" t="s">
        <v>18</v>
      </c>
      <c r="B66" s="37" t="s">
        <v>19</v>
      </c>
      <c r="C66" s="239" t="s">
        <v>20</v>
      </c>
      <c r="D66" s="239"/>
      <c r="E66" s="239"/>
      <c r="F66" s="239"/>
      <c r="G66" s="38" t="s">
        <v>21</v>
      </c>
      <c r="H66" s="38" t="s">
        <v>17</v>
      </c>
    </row>
    <row r="67" spans="1:16" s="35" customFormat="1" ht="56.25" hidden="1" customHeight="1">
      <c r="A67" s="54">
        <v>0</v>
      </c>
      <c r="B67" s="54" t="s">
        <v>26</v>
      </c>
      <c r="C67" s="227" t="s">
        <v>50</v>
      </c>
      <c r="D67" s="228"/>
      <c r="E67" s="228"/>
      <c r="F67" s="229"/>
      <c r="G67" s="15">
        <v>90</v>
      </c>
      <c r="H67" s="55">
        <f>A67*G67</f>
        <v>0</v>
      </c>
    </row>
    <row r="68" spans="1:16" s="35" customFormat="1" ht="30" hidden="1" customHeight="1">
      <c r="A68" s="54">
        <v>43.1</v>
      </c>
      <c r="B68" s="54" t="s">
        <v>26</v>
      </c>
      <c r="C68" s="230" t="s">
        <v>51</v>
      </c>
      <c r="D68" s="230"/>
      <c r="E68" s="230"/>
      <c r="F68" s="230"/>
      <c r="G68" s="15">
        <v>0</v>
      </c>
      <c r="H68" s="55">
        <f>A68*G68</f>
        <v>0</v>
      </c>
    </row>
    <row r="69" spans="1:16" s="35" customFormat="1" ht="44.25" hidden="1" customHeight="1">
      <c r="A69" s="54">
        <v>0</v>
      </c>
      <c r="B69" s="54" t="s">
        <v>52</v>
      </c>
      <c r="C69" s="227" t="s">
        <v>53</v>
      </c>
      <c r="D69" s="228"/>
      <c r="E69" s="228"/>
      <c r="F69" s="229"/>
      <c r="G69" s="15">
        <v>1300</v>
      </c>
      <c r="H69" s="55">
        <f>A69*G69</f>
        <v>0</v>
      </c>
      <c r="P69" s="56"/>
    </row>
    <row r="70" spans="1:16" s="35" customFormat="1" ht="15.5" hidden="1">
      <c r="A70" s="16"/>
      <c r="B70" s="16" t="s">
        <v>37</v>
      </c>
      <c r="C70" s="231"/>
      <c r="D70" s="231"/>
      <c r="E70" s="231"/>
      <c r="F70" s="231"/>
      <c r="G70" s="17" t="s">
        <v>54</v>
      </c>
      <c r="H70" s="21">
        <f>SUM(H67:H69)</f>
        <v>0</v>
      </c>
    </row>
    <row r="71" spans="1:16" s="68" customFormat="1" ht="18">
      <c r="A71" s="232" t="s">
        <v>49</v>
      </c>
      <c r="B71" s="232"/>
      <c r="C71" s="232"/>
      <c r="D71" s="232"/>
      <c r="E71" s="232"/>
      <c r="F71" s="232"/>
      <c r="G71" s="232"/>
      <c r="H71" s="232"/>
      <c r="J71" s="68">
        <v>20</v>
      </c>
    </row>
    <row r="72" spans="1:16" s="68" customFormat="1" ht="14">
      <c r="A72" s="134" t="s">
        <v>18</v>
      </c>
      <c r="B72" s="135" t="s">
        <v>19</v>
      </c>
      <c r="C72" s="265" t="s">
        <v>164</v>
      </c>
      <c r="D72" s="265"/>
      <c r="E72" s="265"/>
      <c r="F72" s="265"/>
      <c r="G72" s="136" t="s">
        <v>21</v>
      </c>
      <c r="H72" s="136" t="s">
        <v>17</v>
      </c>
      <c r="J72" s="137">
        <f>J70*J71</f>
        <v>0</v>
      </c>
    </row>
    <row r="73" spans="1:16" s="68" customFormat="1" ht="72.75" hidden="1" customHeight="1">
      <c r="A73" s="69">
        <v>110</v>
      </c>
      <c r="B73" s="69" t="s">
        <v>26</v>
      </c>
      <c r="C73" s="209" t="s">
        <v>133</v>
      </c>
      <c r="D73" s="210"/>
      <c r="E73" s="210"/>
      <c r="F73" s="211"/>
      <c r="G73" s="15">
        <v>0</v>
      </c>
      <c r="H73" s="138">
        <f>A73*G73</f>
        <v>0</v>
      </c>
      <c r="J73" s="68">
        <v>142</v>
      </c>
      <c r="K73" s="68">
        <f>J73/2</f>
        <v>71</v>
      </c>
    </row>
    <row r="74" spans="1:16" s="68" customFormat="1" ht="51" hidden="1" customHeight="1">
      <c r="A74" s="69">
        <v>110</v>
      </c>
      <c r="B74" s="69" t="s">
        <v>26</v>
      </c>
      <c r="C74" s="264" t="s">
        <v>130</v>
      </c>
      <c r="D74" s="264"/>
      <c r="E74" s="264"/>
      <c r="F74" s="264"/>
      <c r="G74" s="15">
        <v>0</v>
      </c>
      <c r="H74" s="138">
        <f>A74*G74</f>
        <v>0</v>
      </c>
    </row>
    <row r="75" spans="1:16" s="103" customFormat="1" ht="39" customHeight="1">
      <c r="A75" s="281">
        <v>1</v>
      </c>
      <c r="B75" s="281" t="s">
        <v>52</v>
      </c>
      <c r="C75" s="282" t="s">
        <v>75</v>
      </c>
      <c r="D75" s="282"/>
      <c r="E75" s="282"/>
      <c r="F75" s="282"/>
      <c r="G75" s="283">
        <v>1800</v>
      </c>
      <c r="H75" s="284">
        <f t="shared" ref="H75" si="12">A75*G75</f>
        <v>1800</v>
      </c>
      <c r="J75" s="104"/>
      <c r="L75" s="104"/>
    </row>
    <row r="76" spans="1:16" s="68" customFormat="1" ht="40.5" hidden="1" customHeight="1">
      <c r="A76" s="69">
        <v>1</v>
      </c>
      <c r="B76" s="69" t="s">
        <v>52</v>
      </c>
      <c r="C76" s="264" t="s">
        <v>131</v>
      </c>
      <c r="D76" s="264"/>
      <c r="E76" s="264"/>
      <c r="F76" s="264"/>
      <c r="G76" s="15">
        <v>0</v>
      </c>
      <c r="H76" s="138">
        <f>A76*G76</f>
        <v>0</v>
      </c>
    </row>
    <row r="77" spans="1:16" s="68" customFormat="1" ht="39.65" customHeight="1">
      <c r="A77" s="275">
        <v>1</v>
      </c>
      <c r="B77" s="275" t="s">
        <v>52</v>
      </c>
      <c r="C77" s="276" t="s">
        <v>163</v>
      </c>
      <c r="D77" s="277"/>
      <c r="E77" s="277"/>
      <c r="F77" s="278"/>
      <c r="G77" s="279">
        <v>9000</v>
      </c>
      <c r="H77" s="280">
        <f>G77*A77</f>
        <v>9000</v>
      </c>
    </row>
    <row r="78" spans="1:16" s="68" customFormat="1" ht="21.5" customHeight="1">
      <c r="A78" s="70"/>
      <c r="B78" s="71" t="s">
        <v>37</v>
      </c>
      <c r="C78" s="189" t="s">
        <v>165</v>
      </c>
      <c r="D78" s="189"/>
      <c r="E78" s="189"/>
      <c r="F78" s="189"/>
      <c r="G78" s="72" t="s">
        <v>54</v>
      </c>
      <c r="H78" s="73">
        <f>H75+H77</f>
        <v>10800</v>
      </c>
      <c r="J78" s="68">
        <v>36</v>
      </c>
      <c r="K78" s="68">
        <v>6</v>
      </c>
    </row>
    <row r="79" spans="1:16" s="68" customFormat="1" ht="17.149999999999999" hidden="1" customHeight="1">
      <c r="A79" s="70"/>
      <c r="B79" s="71" t="s">
        <v>37</v>
      </c>
      <c r="C79" s="189" t="s">
        <v>76</v>
      </c>
      <c r="D79" s="189"/>
      <c r="E79" s="189"/>
      <c r="F79" s="189"/>
      <c r="G79" s="72" t="s">
        <v>54</v>
      </c>
      <c r="H79" s="73" t="e">
        <f>#REF!+#REF!+H73</f>
        <v>#REF!</v>
      </c>
    </row>
    <row r="80" spans="1:16" s="68" customFormat="1" ht="15.65" hidden="1" customHeight="1">
      <c r="A80" s="74"/>
      <c r="B80" s="66"/>
      <c r="C80" s="190"/>
      <c r="D80" s="191"/>
      <c r="E80" s="191"/>
      <c r="F80" s="192"/>
      <c r="G80" s="75"/>
      <c r="H80" s="76"/>
      <c r="J80"/>
      <c r="L80"/>
    </row>
    <row r="81" spans="1:18" s="35" customFormat="1">
      <c r="A81" s="193"/>
      <c r="B81" s="193"/>
      <c r="C81" s="193"/>
      <c r="D81" s="193"/>
      <c r="E81" s="193"/>
      <c r="F81" s="193"/>
      <c r="G81" s="193"/>
      <c r="H81" s="193"/>
    </row>
    <row r="82" spans="1:18" s="35" customFormat="1" ht="14">
      <c r="A82" s="285" t="s">
        <v>18</v>
      </c>
      <c r="B82" s="286" t="s">
        <v>19</v>
      </c>
      <c r="C82" s="287" t="s">
        <v>166</v>
      </c>
      <c r="D82" s="287"/>
      <c r="E82" s="287"/>
      <c r="F82" s="287"/>
      <c r="G82" s="288" t="s">
        <v>21</v>
      </c>
      <c r="H82" s="288" t="s">
        <v>17</v>
      </c>
      <c r="J82" s="35">
        <f>J80/A83</f>
        <v>0</v>
      </c>
    </row>
    <row r="83" spans="1:18" s="35" customFormat="1" ht="73.5" customHeight="1">
      <c r="A83" s="289">
        <v>105.6</v>
      </c>
      <c r="B83" s="289" t="s">
        <v>26</v>
      </c>
      <c r="C83" s="290" t="s">
        <v>167</v>
      </c>
      <c r="D83" s="291"/>
      <c r="E83" s="291"/>
      <c r="F83" s="292"/>
      <c r="G83" s="279">
        <v>120</v>
      </c>
      <c r="H83" s="293">
        <f>A83*G83</f>
        <v>12672</v>
      </c>
      <c r="K83" s="57">
        <f>H75+H87</f>
        <v>29100</v>
      </c>
    </row>
    <row r="84" spans="1:18" s="35" customFormat="1" ht="68.25" customHeight="1">
      <c r="A84" s="289">
        <v>63.8</v>
      </c>
      <c r="B84" s="289" t="s">
        <v>26</v>
      </c>
      <c r="C84" s="294" t="s">
        <v>168</v>
      </c>
      <c r="D84" s="294"/>
      <c r="E84" s="294"/>
      <c r="F84" s="294"/>
      <c r="G84" s="279">
        <v>60</v>
      </c>
      <c r="H84" s="293">
        <f>A84*G84</f>
        <v>3828</v>
      </c>
    </row>
    <row r="85" spans="1:18" s="68" customFormat="1" ht="15.5">
      <c r="A85" s="70"/>
      <c r="B85" s="71" t="s">
        <v>37</v>
      </c>
      <c r="C85" s="189" t="s">
        <v>169</v>
      </c>
      <c r="D85" s="189"/>
      <c r="E85" s="189"/>
      <c r="F85" s="189"/>
      <c r="G85" s="72" t="s">
        <v>54</v>
      </c>
      <c r="H85" s="73">
        <f>H83+H84</f>
        <v>16500</v>
      </c>
    </row>
    <row r="86" spans="1:18" s="68" customFormat="1" ht="9.65" customHeight="1">
      <c r="A86" s="295"/>
      <c r="B86" s="296"/>
      <c r="C86" s="296"/>
      <c r="D86" s="296"/>
      <c r="E86" s="296"/>
      <c r="F86" s="296"/>
      <c r="G86" s="296"/>
      <c r="H86" s="297"/>
    </row>
    <row r="87" spans="1:18" s="68" customFormat="1" ht="19.5" customHeight="1">
      <c r="A87" s="70"/>
      <c r="B87" s="71" t="s">
        <v>37</v>
      </c>
      <c r="C87" s="189" t="s">
        <v>77</v>
      </c>
      <c r="D87" s="189"/>
      <c r="E87" s="189"/>
      <c r="F87" s="189"/>
      <c r="G87" s="72" t="s">
        <v>54</v>
      </c>
      <c r="H87" s="73">
        <f>H78+H85</f>
        <v>27300</v>
      </c>
    </row>
    <row r="88" spans="1:18" s="68" customFormat="1">
      <c r="A88" s="298"/>
      <c r="B88" s="298"/>
      <c r="C88" s="298"/>
      <c r="D88" s="298"/>
      <c r="E88" s="298"/>
      <c r="F88" s="298"/>
      <c r="G88" s="298"/>
      <c r="H88" s="298"/>
    </row>
    <row r="89" spans="1:18" s="35" customFormat="1" ht="21.65" customHeight="1">
      <c r="A89" s="170" t="s">
        <v>78</v>
      </c>
      <c r="B89" s="170"/>
      <c r="C89" s="170"/>
      <c r="D89" s="170"/>
      <c r="E89" s="170"/>
      <c r="F89" s="170"/>
      <c r="G89" s="170"/>
      <c r="H89" s="170"/>
      <c r="P89" s="57"/>
      <c r="Q89" s="57" t="e">
        <f>#REF!+#REF!</f>
        <v>#REF!</v>
      </c>
      <c r="R89" s="57">
        <f>H70</f>
        <v>0</v>
      </c>
    </row>
    <row r="90" spans="1:18" s="35" customFormat="1" ht="409.5" customHeight="1">
      <c r="A90" s="171"/>
      <c r="B90" s="172"/>
      <c r="C90" s="172"/>
      <c r="D90" s="172"/>
      <c r="E90" s="172"/>
      <c r="F90" s="172"/>
      <c r="G90" s="172"/>
      <c r="H90" s="173"/>
    </row>
    <row r="91" spans="1:18" s="35" customFormat="1" ht="306" customHeight="1">
      <c r="A91" s="174"/>
      <c r="B91" s="175"/>
      <c r="C91" s="175"/>
      <c r="D91" s="175"/>
      <c r="E91" s="175"/>
      <c r="F91" s="175"/>
      <c r="G91" s="175"/>
      <c r="H91" s="176"/>
    </row>
    <row r="92" spans="1:18" ht="23.15" customHeight="1">
      <c r="A92" s="177" t="s">
        <v>79</v>
      </c>
      <c r="B92" s="178"/>
      <c r="C92" s="178"/>
      <c r="D92" s="178"/>
      <c r="E92" s="178"/>
      <c r="F92" s="179"/>
      <c r="G92" s="18" t="s">
        <v>54</v>
      </c>
      <c r="H92" s="2">
        <f>H63+H87</f>
        <v>195480.587</v>
      </c>
      <c r="J92" s="27">
        <v>316883.40000000002</v>
      </c>
    </row>
    <row r="93" spans="1:18" ht="28.15" hidden="1" customHeight="1">
      <c r="A93" s="180"/>
      <c r="B93" s="181"/>
      <c r="C93" s="181"/>
      <c r="D93" s="181"/>
      <c r="E93" s="181"/>
      <c r="F93" s="182"/>
      <c r="G93" s="18" t="s">
        <v>80</v>
      </c>
      <c r="H93" s="2">
        <f>H92*8%</f>
        <v>15638.446960000001</v>
      </c>
      <c r="J93" s="2"/>
    </row>
    <row r="94" spans="1:18" ht="28.15" customHeight="1">
      <c r="A94" s="183"/>
      <c r="B94" s="184"/>
      <c r="C94" s="184"/>
      <c r="D94" s="184"/>
      <c r="E94" s="184"/>
      <c r="F94" s="185"/>
      <c r="G94" s="1" t="s">
        <v>81</v>
      </c>
      <c r="H94" s="28">
        <f>H92</f>
        <v>195480.587</v>
      </c>
      <c r="J94" s="2">
        <f>H98-J92</f>
        <v>-83165.919080000021</v>
      </c>
    </row>
    <row r="95" spans="1:18" ht="23.5" customHeight="1">
      <c r="A95" s="164" t="s">
        <v>82</v>
      </c>
      <c r="B95" s="164"/>
      <c r="C95" s="186" t="s">
        <v>176</v>
      </c>
      <c r="D95" s="186"/>
      <c r="E95" s="186"/>
      <c r="F95" s="186"/>
      <c r="G95" s="3" t="s">
        <v>83</v>
      </c>
      <c r="H95" s="4">
        <v>6000</v>
      </c>
      <c r="J95" s="4"/>
    </row>
    <row r="96" spans="1:18" ht="25.5" customHeight="1">
      <c r="A96" s="164"/>
      <c r="B96" s="164"/>
      <c r="C96" s="186"/>
      <c r="D96" s="186"/>
      <c r="E96" s="186"/>
      <c r="F96" s="186"/>
      <c r="G96" s="1" t="s">
        <v>84</v>
      </c>
      <c r="H96" s="2">
        <f>H94+H95</f>
        <v>201480.587</v>
      </c>
      <c r="J96" s="2"/>
    </row>
    <row r="97" spans="1:10" ht="23.15" customHeight="1">
      <c r="A97" s="164"/>
      <c r="B97" s="164"/>
      <c r="C97" s="186"/>
      <c r="D97" s="186"/>
      <c r="E97" s="186"/>
      <c r="F97" s="186"/>
      <c r="G97" s="3" t="s">
        <v>85</v>
      </c>
      <c r="H97" s="4">
        <f>H96*0.16</f>
        <v>32236.893920000002</v>
      </c>
      <c r="J97" s="4"/>
    </row>
    <row r="98" spans="1:10" ht="25.5" customHeight="1">
      <c r="A98" s="164"/>
      <c r="B98" s="164"/>
      <c r="C98" s="186"/>
      <c r="D98" s="186"/>
      <c r="E98" s="186"/>
      <c r="F98" s="186"/>
      <c r="G98" s="5" t="s">
        <v>86</v>
      </c>
      <c r="H98" s="6">
        <f>H96+H97</f>
        <v>233717.48092</v>
      </c>
      <c r="I98" s="22">
        <f>'CTZ 100-1 BIENESTAR NUEVO'!H91-'CTZ 100-2 BIENESTAR ADAPO'!H98</f>
        <v>105228.93599999999</v>
      </c>
      <c r="J98" s="6"/>
    </row>
    <row r="99" spans="1:10">
      <c r="A99" s="150"/>
      <c r="B99" s="150"/>
      <c r="C99" s="150"/>
      <c r="D99" s="150"/>
      <c r="E99" s="150"/>
      <c r="F99" s="150"/>
      <c r="G99" s="150"/>
      <c r="H99" s="150"/>
    </row>
    <row r="100" spans="1:10" ht="23.15" customHeight="1">
      <c r="A100" s="164" t="s">
        <v>87</v>
      </c>
      <c r="B100" s="164"/>
      <c r="C100" s="164"/>
      <c r="D100" s="164"/>
      <c r="E100" s="164"/>
      <c r="F100" s="164"/>
      <c r="G100" s="164"/>
      <c r="H100" s="164"/>
      <c r="J100" s="22" t="e">
        <f>#REF!+#REF!</f>
        <v>#REF!</v>
      </c>
    </row>
    <row r="101" spans="1:10" ht="12" customHeight="1">
      <c r="A101" s="165"/>
      <c r="B101" s="165"/>
      <c r="C101" s="165"/>
      <c r="D101" s="165"/>
      <c r="E101" s="165"/>
      <c r="F101" s="165"/>
      <c r="G101" s="165"/>
      <c r="H101" s="165"/>
    </row>
    <row r="102" spans="1:10" ht="24" customHeight="1">
      <c r="A102" s="160" t="s">
        <v>88</v>
      </c>
      <c r="B102" s="160"/>
      <c r="C102" s="158" t="s">
        <v>89</v>
      </c>
      <c r="D102" s="158"/>
      <c r="E102" s="158"/>
      <c r="F102" s="158"/>
      <c r="G102" s="152" t="s">
        <v>90</v>
      </c>
      <c r="H102" s="152"/>
      <c r="J102" s="22" t="e">
        <f>H98-J100</f>
        <v>#REF!</v>
      </c>
    </row>
    <row r="103" spans="1:10" ht="19.899999999999999" customHeight="1">
      <c r="A103" s="166" t="s">
        <v>91</v>
      </c>
      <c r="B103" s="166"/>
      <c r="C103" s="158" t="s">
        <v>92</v>
      </c>
      <c r="D103" s="158"/>
      <c r="E103" s="158"/>
      <c r="F103" s="158"/>
      <c r="G103" s="162"/>
      <c r="H103" s="162"/>
    </row>
    <row r="104" spans="1:10" ht="25.5" customHeight="1">
      <c r="A104" s="168" t="s">
        <v>93</v>
      </c>
      <c r="B104" s="168"/>
      <c r="C104" s="19" t="s">
        <v>94</v>
      </c>
      <c r="D104" s="169">
        <f>H98*0.6</f>
        <v>140230.488552</v>
      </c>
      <c r="E104" s="169"/>
      <c r="F104" s="169"/>
      <c r="G104" s="167"/>
      <c r="H104" s="167"/>
    </row>
    <row r="105" spans="1:10" ht="33" customHeight="1">
      <c r="A105" s="168"/>
      <c r="B105" s="168"/>
      <c r="C105" s="19" t="s">
        <v>95</v>
      </c>
      <c r="D105" s="156">
        <f>H98*0.4</f>
        <v>93486.992368000007</v>
      </c>
      <c r="E105" s="156"/>
      <c r="F105" s="156"/>
      <c r="G105" s="167"/>
      <c r="H105" s="167"/>
    </row>
    <row r="106" spans="1:10" ht="24" customHeight="1">
      <c r="A106" s="168"/>
      <c r="B106" s="168"/>
      <c r="C106" s="19" t="s">
        <v>96</v>
      </c>
      <c r="D106" s="156">
        <f>H98</f>
        <v>233717.48092</v>
      </c>
      <c r="E106" s="156"/>
      <c r="F106" s="156"/>
      <c r="G106" s="167"/>
      <c r="H106" s="167"/>
      <c r="J106" s="29"/>
    </row>
    <row r="107" spans="1:10" ht="40.9" customHeight="1">
      <c r="A107" s="157" t="s">
        <v>97</v>
      </c>
      <c r="B107" s="157"/>
      <c r="C107" s="34" t="s">
        <v>98</v>
      </c>
      <c r="D107" s="158" t="s">
        <v>99</v>
      </c>
      <c r="E107" s="158"/>
      <c r="F107" s="158"/>
      <c r="G107" s="159" t="s">
        <v>100</v>
      </c>
      <c r="H107" s="159"/>
    </row>
    <row r="108" spans="1:10" ht="19.149999999999999" customHeight="1">
      <c r="A108" s="160" t="s">
        <v>101</v>
      </c>
      <c r="B108" s="160"/>
      <c r="C108" s="161" t="s">
        <v>102</v>
      </c>
      <c r="D108" s="161"/>
      <c r="E108" s="161"/>
      <c r="F108" s="161"/>
      <c r="G108" s="162"/>
      <c r="H108" s="163"/>
    </row>
    <row r="109" spans="1:10" ht="10.15" customHeight="1">
      <c r="A109" s="150"/>
      <c r="B109" s="150"/>
      <c r="C109" s="150"/>
      <c r="D109" s="150"/>
      <c r="E109" s="150"/>
      <c r="F109" s="150"/>
      <c r="G109" s="151"/>
      <c r="H109" s="151"/>
    </row>
    <row r="110" spans="1:10" ht="95.25" customHeight="1">
      <c r="A110" s="152" t="s">
        <v>103</v>
      </c>
      <c r="B110" s="152"/>
      <c r="C110" s="144" t="s">
        <v>177</v>
      </c>
      <c r="D110" s="144"/>
      <c r="E110" s="144"/>
      <c r="F110" s="144"/>
      <c r="G110" s="144"/>
      <c r="H110" s="23"/>
    </row>
    <row r="111" spans="1:10" ht="18.649999999999999" hidden="1" customHeight="1">
      <c r="A111" s="152"/>
      <c r="B111" s="152"/>
      <c r="C111" s="153" t="s">
        <v>134</v>
      </c>
      <c r="D111" s="154"/>
      <c r="E111" s="154"/>
      <c r="F111" s="154"/>
      <c r="G111" s="155"/>
      <c r="H111" s="23"/>
    </row>
    <row r="112" spans="1:10" ht="52.5" hidden="1" customHeight="1">
      <c r="A112" s="152"/>
      <c r="B112" s="152"/>
      <c r="C112" s="144" t="s">
        <v>106</v>
      </c>
      <c r="D112" s="144"/>
      <c r="E112" s="144"/>
      <c r="F112" s="144"/>
      <c r="G112" s="144"/>
      <c r="H112" s="23"/>
    </row>
    <row r="113" spans="1:8" ht="37.5" hidden="1" customHeight="1">
      <c r="A113" s="152"/>
      <c r="B113" s="152"/>
      <c r="C113" s="144" t="s">
        <v>107</v>
      </c>
      <c r="D113" s="144"/>
      <c r="E113" s="144"/>
      <c r="F113" s="144"/>
      <c r="G113" s="144"/>
      <c r="H113" s="23"/>
    </row>
    <row r="114" spans="1:8" ht="54" customHeight="1">
      <c r="A114" s="152"/>
      <c r="B114" s="152"/>
      <c r="C114" s="144" t="s">
        <v>170</v>
      </c>
      <c r="D114" s="144"/>
      <c r="E114" s="144"/>
      <c r="F114" s="144"/>
      <c r="G114" s="144"/>
      <c r="H114" s="23"/>
    </row>
    <row r="115" spans="1:8" ht="36" customHeight="1">
      <c r="A115" s="152"/>
      <c r="B115" s="152"/>
      <c r="C115" s="144" t="s">
        <v>108</v>
      </c>
      <c r="D115" s="144"/>
      <c r="E115" s="144"/>
      <c r="F115" s="144"/>
      <c r="G115" s="144"/>
      <c r="H115" s="23"/>
    </row>
    <row r="116" spans="1:8" ht="67.150000000000006" hidden="1" customHeight="1">
      <c r="A116" s="152"/>
      <c r="B116" s="152"/>
      <c r="C116" s="144" t="s">
        <v>135</v>
      </c>
      <c r="D116" s="144"/>
      <c r="E116" s="144"/>
      <c r="F116" s="144"/>
      <c r="G116" s="144"/>
      <c r="H116" s="23"/>
    </row>
    <row r="117" spans="1:8" ht="54" customHeight="1">
      <c r="A117" s="152"/>
      <c r="B117" s="152"/>
      <c r="C117" s="144" t="s">
        <v>178</v>
      </c>
      <c r="D117" s="144"/>
      <c r="E117" s="144"/>
      <c r="F117" s="144"/>
      <c r="G117" s="144"/>
      <c r="H117" s="23"/>
    </row>
    <row r="118" spans="1:8" ht="39.65" customHeight="1">
      <c r="A118" s="152"/>
      <c r="B118" s="152"/>
      <c r="C118" s="144" t="s">
        <v>111</v>
      </c>
      <c r="D118" s="144"/>
      <c r="E118" s="144"/>
      <c r="F118" s="144"/>
      <c r="G118" s="144"/>
      <c r="H118" s="23"/>
    </row>
    <row r="119" spans="1:8" ht="60" customHeight="1">
      <c r="A119" s="152"/>
      <c r="B119" s="152"/>
      <c r="C119" s="144" t="s">
        <v>112</v>
      </c>
      <c r="D119" s="144"/>
      <c r="E119" s="144"/>
      <c r="F119" s="144"/>
      <c r="G119" s="144"/>
      <c r="H119" s="23"/>
    </row>
    <row r="120" spans="1:8" ht="115.9" customHeight="1">
      <c r="A120" s="152"/>
      <c r="B120" s="152"/>
      <c r="C120" s="145" t="s">
        <v>113</v>
      </c>
      <c r="D120" s="145"/>
      <c r="E120" s="145"/>
      <c r="F120" s="145"/>
      <c r="G120" s="145"/>
      <c r="H120" s="23"/>
    </row>
    <row r="121" spans="1:8" ht="31.15" customHeight="1">
      <c r="A121" s="152"/>
      <c r="B121" s="152"/>
      <c r="C121" s="145" t="s">
        <v>114</v>
      </c>
      <c r="D121" s="145"/>
      <c r="E121" s="145"/>
      <c r="F121" s="145"/>
      <c r="G121" s="145"/>
      <c r="H121" s="23"/>
    </row>
    <row r="122" spans="1:8" ht="7.9" customHeight="1">
      <c r="A122" s="146"/>
      <c r="B122" s="146"/>
      <c r="C122" s="146"/>
      <c r="D122" s="146"/>
      <c r="E122" s="146"/>
      <c r="F122" s="146"/>
      <c r="G122" s="146"/>
      <c r="H122" s="146"/>
    </row>
    <row r="123" spans="1:8" ht="30" customHeight="1">
      <c r="A123" s="146"/>
      <c r="B123" s="146"/>
      <c r="C123" s="146"/>
      <c r="D123" s="146"/>
      <c r="E123" s="146"/>
      <c r="F123" s="146"/>
      <c r="G123" s="146"/>
      <c r="H123" s="146"/>
    </row>
    <row r="124" spans="1:8" ht="30" customHeight="1">
      <c r="A124" s="146"/>
      <c r="B124" s="146"/>
      <c r="C124" s="146"/>
      <c r="D124" s="146"/>
      <c r="E124" s="146"/>
      <c r="F124" s="146"/>
      <c r="G124" s="146"/>
      <c r="H124" s="146"/>
    </row>
    <row r="125" spans="1:8" ht="24" customHeight="1">
      <c r="A125" s="146"/>
      <c r="B125" s="146"/>
      <c r="C125" s="146"/>
      <c r="D125" s="146"/>
      <c r="E125" s="146"/>
      <c r="F125" s="146"/>
      <c r="G125" s="146"/>
      <c r="H125" s="146"/>
    </row>
    <row r="126" spans="1:8" ht="43.9" customHeight="1">
      <c r="A126" s="146"/>
      <c r="B126" s="146"/>
      <c r="C126" s="146"/>
      <c r="D126" s="146"/>
      <c r="E126" s="146"/>
      <c r="F126" s="146"/>
      <c r="G126" s="146"/>
      <c r="H126" s="146"/>
    </row>
    <row r="127" spans="1:8" ht="18">
      <c r="A127" s="147" t="s">
        <v>115</v>
      </c>
      <c r="B127" s="148"/>
      <c r="C127" s="148"/>
      <c r="D127" s="148"/>
      <c r="E127" s="148"/>
      <c r="F127" s="148"/>
      <c r="G127" s="148"/>
      <c r="H127" s="149"/>
    </row>
    <row r="128" spans="1:8" ht="13">
      <c r="A128" s="141" t="s">
        <v>116</v>
      </c>
      <c r="B128" s="142"/>
      <c r="C128" s="142"/>
      <c r="D128" s="142"/>
      <c r="E128" s="142"/>
      <c r="F128" s="142"/>
      <c r="G128" s="142"/>
      <c r="H128" s="143"/>
    </row>
  </sheetData>
  <mergeCells count="135">
    <mergeCell ref="A127:H127"/>
    <mergeCell ref="A128:H128"/>
    <mergeCell ref="A20:H20"/>
    <mergeCell ref="C21:F21"/>
    <mergeCell ref="C22:F22"/>
    <mergeCell ref="C23:F23"/>
    <mergeCell ref="C24:F24"/>
    <mergeCell ref="C25:F25"/>
    <mergeCell ref="A26:H26"/>
    <mergeCell ref="C118:G118"/>
    <mergeCell ref="C119:G119"/>
    <mergeCell ref="C120:G120"/>
    <mergeCell ref="C121:G121"/>
    <mergeCell ref="A122:H122"/>
    <mergeCell ref="A123:H126"/>
    <mergeCell ref="A109:H109"/>
    <mergeCell ref="A110:B121"/>
    <mergeCell ref="C110:G110"/>
    <mergeCell ref="C111:G111"/>
    <mergeCell ref="C112:G112"/>
    <mergeCell ref="C113:G113"/>
    <mergeCell ref="C114:G114"/>
    <mergeCell ref="C115:G115"/>
    <mergeCell ref="C116:G116"/>
    <mergeCell ref="C117:G117"/>
    <mergeCell ref="A107:B107"/>
    <mergeCell ref="D107:F107"/>
    <mergeCell ref="G107:H107"/>
    <mergeCell ref="A108:B108"/>
    <mergeCell ref="C108:F108"/>
    <mergeCell ref="G108:H108"/>
    <mergeCell ref="A103:B103"/>
    <mergeCell ref="C103:F103"/>
    <mergeCell ref="G103:H106"/>
    <mergeCell ref="A104:B106"/>
    <mergeCell ref="D104:F104"/>
    <mergeCell ref="D105:F105"/>
    <mergeCell ref="D106:F106"/>
    <mergeCell ref="A95:B98"/>
    <mergeCell ref="C95:F98"/>
    <mergeCell ref="A99:H99"/>
    <mergeCell ref="A100:H100"/>
    <mergeCell ref="A101:H101"/>
    <mergeCell ref="A102:B102"/>
    <mergeCell ref="C102:F102"/>
    <mergeCell ref="G102:H102"/>
    <mergeCell ref="A86:H86"/>
    <mergeCell ref="C87:F87"/>
    <mergeCell ref="A88:H88"/>
    <mergeCell ref="A89:H89"/>
    <mergeCell ref="A90:H91"/>
    <mergeCell ref="A92:F94"/>
    <mergeCell ref="C80:F80"/>
    <mergeCell ref="A81:H81"/>
    <mergeCell ref="C82:F82"/>
    <mergeCell ref="C83:F83"/>
    <mergeCell ref="C84:F84"/>
    <mergeCell ref="C85:F85"/>
    <mergeCell ref="C74:F74"/>
    <mergeCell ref="C75:F75"/>
    <mergeCell ref="C76:F76"/>
    <mergeCell ref="C77:F77"/>
    <mergeCell ref="C78:F78"/>
    <mergeCell ref="C79:F79"/>
    <mergeCell ref="C68:F68"/>
    <mergeCell ref="C69:F69"/>
    <mergeCell ref="C70:F70"/>
    <mergeCell ref="A71:H71"/>
    <mergeCell ref="C72:F72"/>
    <mergeCell ref="C73:F73"/>
    <mergeCell ref="A62:H62"/>
    <mergeCell ref="C63:F63"/>
    <mergeCell ref="A64:H64"/>
    <mergeCell ref="A65:H65"/>
    <mergeCell ref="C66:F66"/>
    <mergeCell ref="C67:F67"/>
    <mergeCell ref="C56:F56"/>
    <mergeCell ref="C57:F57"/>
    <mergeCell ref="A58:H58"/>
    <mergeCell ref="C59:F59"/>
    <mergeCell ref="C60:F60"/>
    <mergeCell ref="C61:F61"/>
    <mergeCell ref="C50:F50"/>
    <mergeCell ref="C51:F51"/>
    <mergeCell ref="C52:F52"/>
    <mergeCell ref="A53:H53"/>
    <mergeCell ref="A54:H54"/>
    <mergeCell ref="C55:F55"/>
    <mergeCell ref="A44:F44"/>
    <mergeCell ref="C45:F45"/>
    <mergeCell ref="A46:H46"/>
    <mergeCell ref="A47:H47"/>
    <mergeCell ref="A48:H48"/>
    <mergeCell ref="C49:F49"/>
    <mergeCell ref="A38:F38"/>
    <mergeCell ref="C39:F39"/>
    <mergeCell ref="A40:H40"/>
    <mergeCell ref="A41:H41"/>
    <mergeCell ref="C42:F42"/>
    <mergeCell ref="C43:F43"/>
    <mergeCell ref="A32:F32"/>
    <mergeCell ref="C33:F33"/>
    <mergeCell ref="A34:H34"/>
    <mergeCell ref="A35:H35"/>
    <mergeCell ref="C36:F36"/>
    <mergeCell ref="C37:F37"/>
    <mergeCell ref="A19:H19"/>
    <mergeCell ref="A27:H27"/>
    <mergeCell ref="C28:F28"/>
    <mergeCell ref="C29:F29"/>
    <mergeCell ref="C30:F30"/>
    <mergeCell ref="C31:F31"/>
    <mergeCell ref="C13:F13"/>
    <mergeCell ref="C14:F14"/>
    <mergeCell ref="C15:F15"/>
    <mergeCell ref="A16:F16"/>
    <mergeCell ref="C17:F17"/>
    <mergeCell ref="C18:H18"/>
    <mergeCell ref="A7:H7"/>
    <mergeCell ref="C8:F8"/>
    <mergeCell ref="A9:H9"/>
    <mergeCell ref="A10:H10"/>
    <mergeCell ref="C11:F11"/>
    <mergeCell ref="A4:B4"/>
    <mergeCell ref="C4:H4"/>
    <mergeCell ref="A5:B5"/>
    <mergeCell ref="C5:H5"/>
    <mergeCell ref="A6:B6"/>
    <mergeCell ref="C6:F6"/>
    <mergeCell ref="A1:B1"/>
    <mergeCell ref="C1:F1"/>
    <mergeCell ref="G1:H1"/>
    <mergeCell ref="C2:F2"/>
    <mergeCell ref="A3:B3"/>
    <mergeCell ref="C3:H3"/>
  </mergeCells>
  <hyperlinks>
    <hyperlink ref="H6" r:id="rId1" xr:uid="{F9EC761E-AEEC-4964-B0B7-1080022BD02E}"/>
  </hyperlinks>
  <printOptions horizontalCentered="1"/>
  <pageMargins left="3.937007874015748E-2" right="3.937007874015748E-2" top="0.35433070866141736" bottom="0.35433070866141736" header="0.31496062992125984" footer="0.31496062992125984"/>
  <pageSetup scale="60" fitToHeight="0" orientation="portrait" r:id="rId2"/>
  <rowBreaks count="5" manualBreakCount="5">
    <brk id="39" max="7" man="1"/>
    <brk id="88" max="7" man="1"/>
    <brk id="91" max="7" man="1"/>
    <brk id="108" max="7" man="1"/>
    <brk id="128" max="16383"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3DAD9-5FF1-4BA4-BD41-349FA1B5805E}">
  <dimension ref="A1:S118"/>
  <sheetViews>
    <sheetView view="pageBreakPreview" topLeftCell="A28" zoomScale="80" zoomScaleNormal="80" zoomScaleSheetLayoutView="80" workbookViewId="0">
      <selection activeCell="J1" sqref="J1"/>
    </sheetView>
  </sheetViews>
  <sheetFormatPr baseColWidth="10" defaultColWidth="11.26953125" defaultRowHeight="12.5"/>
  <cols>
    <col min="1" max="2" width="16.26953125" style="9" customWidth="1"/>
    <col min="3" max="3" width="31.54296875" style="9" customWidth="1"/>
    <col min="4" max="5" width="16" style="9" customWidth="1"/>
    <col min="6" max="6" width="15" style="9" customWidth="1"/>
    <col min="7" max="7" width="19.81640625" style="10" customWidth="1"/>
    <col min="8" max="8" width="36.81640625" style="10" customWidth="1"/>
    <col min="9" max="9" width="20.54296875" style="9" customWidth="1"/>
    <col min="10" max="10" width="17.453125" style="9" customWidth="1"/>
    <col min="11" max="11" width="18.81640625" style="9" customWidth="1"/>
    <col min="12" max="14" width="11.26953125" style="9" customWidth="1"/>
    <col min="15" max="15" width="11.26953125" style="9"/>
    <col min="16" max="16" width="16.453125" style="9" customWidth="1"/>
    <col min="17" max="17" width="14.1796875" style="9" customWidth="1"/>
    <col min="18" max="18" width="14.81640625" style="9" customWidth="1"/>
    <col min="19" max="19" width="16.26953125" style="9" customWidth="1"/>
    <col min="20" max="16384" width="11.26953125" style="9"/>
  </cols>
  <sheetData>
    <row r="1" spans="1:18" ht="119.25" customHeight="1">
      <c r="A1" s="150"/>
      <c r="B1" s="150"/>
      <c r="C1" s="258" t="s">
        <v>0</v>
      </c>
      <c r="D1" s="259"/>
      <c r="E1" s="259"/>
      <c r="F1" s="259"/>
      <c r="G1" s="162"/>
      <c r="H1" s="162"/>
    </row>
    <row r="2" spans="1:18" ht="25.15" customHeight="1">
      <c r="A2" s="31" t="s">
        <v>1</v>
      </c>
      <c r="B2" s="11">
        <f ca="1">TODAY()</f>
        <v>46303</v>
      </c>
      <c r="C2" s="260"/>
      <c r="D2" s="260"/>
      <c r="E2" s="260"/>
      <c r="F2" s="260"/>
      <c r="G2" s="12" t="s">
        <v>2</v>
      </c>
      <c r="H2" s="20" t="s">
        <v>128</v>
      </c>
    </row>
    <row r="3" spans="1:18" ht="25.15" customHeight="1">
      <c r="A3" s="157" t="s">
        <v>4</v>
      </c>
      <c r="B3" s="157"/>
      <c r="C3" s="257" t="s">
        <v>5</v>
      </c>
      <c r="D3" s="257"/>
      <c r="E3" s="257"/>
      <c r="F3" s="257"/>
      <c r="G3" s="257"/>
      <c r="H3" s="257"/>
    </row>
    <row r="4" spans="1:18" ht="51" customHeight="1">
      <c r="A4" s="157" t="s">
        <v>6</v>
      </c>
      <c r="B4" s="157"/>
      <c r="C4" s="254" t="s">
        <v>145</v>
      </c>
      <c r="D4" s="255"/>
      <c r="E4" s="255"/>
      <c r="F4" s="255"/>
      <c r="G4" s="255"/>
      <c r="H4" s="256"/>
      <c r="J4" s="32"/>
    </row>
    <row r="5" spans="1:18" ht="17.5" customHeight="1">
      <c r="A5" s="157" t="s">
        <v>8</v>
      </c>
      <c r="B5" s="157"/>
      <c r="C5" s="257" t="s">
        <v>9</v>
      </c>
      <c r="D5" s="257"/>
      <c r="E5" s="257"/>
      <c r="F5" s="257"/>
      <c r="G5" s="257"/>
      <c r="H5" s="257"/>
    </row>
    <row r="6" spans="1:18" ht="26.5" customHeight="1">
      <c r="A6" s="157" t="s">
        <v>10</v>
      </c>
      <c r="B6" s="157"/>
      <c r="C6" s="257" t="s">
        <v>11</v>
      </c>
      <c r="D6" s="257"/>
      <c r="E6" s="257"/>
      <c r="F6" s="257"/>
      <c r="G6" s="13" t="s">
        <v>12</v>
      </c>
      <c r="H6" s="33" t="s">
        <v>13</v>
      </c>
    </row>
    <row r="7" spans="1:18" ht="15.5">
      <c r="A7" s="245"/>
      <c r="B7" s="245"/>
      <c r="C7" s="245"/>
      <c r="D7" s="245"/>
      <c r="E7" s="245"/>
      <c r="F7" s="245"/>
      <c r="G7" s="245"/>
      <c r="H7" s="245"/>
    </row>
    <row r="8" spans="1:18" ht="38.15" hidden="1" customHeight="1">
      <c r="A8" s="59">
        <v>0</v>
      </c>
      <c r="B8" s="60" t="s">
        <v>14</v>
      </c>
      <c r="C8" s="261" t="s">
        <v>15</v>
      </c>
      <c r="D8" s="262"/>
      <c r="E8" s="262"/>
      <c r="F8" s="263"/>
      <c r="G8" s="61">
        <v>270</v>
      </c>
      <c r="H8" s="62">
        <f>G8*A8</f>
        <v>0</v>
      </c>
    </row>
    <row r="9" spans="1:18" ht="15.5" hidden="1">
      <c r="A9" s="242"/>
      <c r="B9" s="243"/>
      <c r="C9" s="243"/>
      <c r="D9" s="243"/>
      <c r="E9" s="243"/>
      <c r="F9" s="243"/>
      <c r="G9" s="243"/>
      <c r="H9" s="244"/>
    </row>
    <row r="10" spans="1:18" s="35" customFormat="1" ht="18">
      <c r="A10" s="164" t="s">
        <v>129</v>
      </c>
      <c r="B10" s="164"/>
      <c r="C10" s="164"/>
      <c r="D10" s="164"/>
      <c r="E10" s="164"/>
      <c r="F10" s="164"/>
      <c r="G10" s="164"/>
      <c r="H10" s="164"/>
      <c r="R10" s="35" t="s">
        <v>17</v>
      </c>
    </row>
    <row r="11" spans="1:18" s="39" customFormat="1" ht="14">
      <c r="A11" s="36" t="s">
        <v>18</v>
      </c>
      <c r="B11" s="37" t="s">
        <v>19</v>
      </c>
      <c r="C11" s="239" t="s">
        <v>20</v>
      </c>
      <c r="D11" s="239"/>
      <c r="E11" s="239"/>
      <c r="F11" s="239"/>
      <c r="G11" s="38" t="s">
        <v>21</v>
      </c>
      <c r="H11" s="38" t="s">
        <v>17</v>
      </c>
      <c r="K11" s="40"/>
      <c r="L11" s="41"/>
      <c r="N11" s="41"/>
      <c r="Q11" s="39">
        <v>270</v>
      </c>
    </row>
    <row r="12" spans="1:18" s="41" customFormat="1" ht="25.9" customHeight="1">
      <c r="A12" s="42">
        <f>N12</f>
        <v>434.90750000000003</v>
      </c>
      <c r="B12" s="43" t="s">
        <v>14</v>
      </c>
      <c r="C12" s="240" t="s">
        <v>22</v>
      </c>
      <c r="D12" s="240"/>
      <c r="E12" s="240"/>
      <c r="F12" s="240"/>
      <c r="G12" s="44">
        <f>Q11</f>
        <v>270</v>
      </c>
      <c r="H12" s="24">
        <f>G12*A12</f>
        <v>117425.02500000001</v>
      </c>
      <c r="J12" s="41">
        <f>422.7+1.6</f>
        <v>424.3</v>
      </c>
      <c r="K12" s="40">
        <v>2.5000000000000001E-2</v>
      </c>
      <c r="L12" s="41">
        <f t="shared" ref="L12:L15" si="0">J12*K12</f>
        <v>10.607500000000002</v>
      </c>
      <c r="N12" s="41">
        <f t="shared" ref="N12:N14" si="1">J12+L12</f>
        <v>434.90750000000003</v>
      </c>
    </row>
    <row r="13" spans="1:18" s="41" customFormat="1" ht="25.9" customHeight="1">
      <c r="A13" s="42">
        <f>N13</f>
        <v>134.69524999999999</v>
      </c>
      <c r="B13" s="43" t="s">
        <v>14</v>
      </c>
      <c r="C13" s="246" t="s">
        <v>23</v>
      </c>
      <c r="D13" s="247"/>
      <c r="E13" s="247"/>
      <c r="F13" s="248"/>
      <c r="G13" s="44">
        <f>Q11</f>
        <v>270</v>
      </c>
      <c r="H13" s="24">
        <f>G13*A13</f>
        <v>36367.717499999999</v>
      </c>
      <c r="J13" s="41">
        <f>128.21+3.2</f>
        <v>131.41</v>
      </c>
      <c r="K13" s="40">
        <v>2.5000000000000001E-2</v>
      </c>
      <c r="L13" s="41">
        <f t="shared" si="0"/>
        <v>3.28525</v>
      </c>
      <c r="N13" s="41">
        <f t="shared" si="1"/>
        <v>134.69524999999999</v>
      </c>
      <c r="Q13" s="41" t="s">
        <v>24</v>
      </c>
    </row>
    <row r="14" spans="1:18" s="41" customFormat="1" ht="25.9" customHeight="1">
      <c r="A14" s="42">
        <f t="shared" ref="A14" si="2">N14</f>
        <v>104.17152</v>
      </c>
      <c r="B14" s="43" t="s">
        <v>14</v>
      </c>
      <c r="C14" s="240" t="s">
        <v>25</v>
      </c>
      <c r="D14" s="240"/>
      <c r="E14" s="240"/>
      <c r="F14" s="240"/>
      <c r="G14" s="44">
        <f>Q11</f>
        <v>270</v>
      </c>
      <c r="H14" s="24">
        <f>A14*G14</f>
        <v>28126.310399999998</v>
      </c>
      <c r="J14" s="41">
        <f>95+6.73</f>
        <v>101.73</v>
      </c>
      <c r="K14" s="40">
        <v>2.4E-2</v>
      </c>
      <c r="L14" s="41">
        <f t="shared" si="0"/>
        <v>2.4415200000000001</v>
      </c>
      <c r="N14" s="41">
        <f t="shared" si="1"/>
        <v>104.17152</v>
      </c>
    </row>
    <row r="15" spans="1:18" s="7" customFormat="1" ht="23.15" customHeight="1">
      <c r="A15" s="63">
        <v>110</v>
      </c>
      <c r="B15" s="64" t="s">
        <v>26</v>
      </c>
      <c r="C15" s="250" t="s">
        <v>27</v>
      </c>
      <c r="D15" s="250"/>
      <c r="E15" s="250"/>
      <c r="F15" s="250"/>
      <c r="G15" s="65">
        <v>25</v>
      </c>
      <c r="H15" s="24">
        <f>A15*G15</f>
        <v>2750</v>
      </c>
      <c r="J15" s="7">
        <f>58.5*2</f>
        <v>117</v>
      </c>
      <c r="K15" s="25">
        <v>2.5000000000000001E-2</v>
      </c>
      <c r="L15" s="7">
        <f t="shared" si="0"/>
        <v>2.9250000000000003</v>
      </c>
      <c r="N15" s="7">
        <f>J15+L15</f>
        <v>119.925</v>
      </c>
    </row>
    <row r="16" spans="1:18" s="41" customFormat="1" ht="34" customHeight="1">
      <c r="A16" s="241" t="s">
        <v>117</v>
      </c>
      <c r="B16" s="158"/>
      <c r="C16" s="158"/>
      <c r="D16" s="158"/>
      <c r="E16" s="158"/>
      <c r="F16" s="158"/>
      <c r="G16" s="45"/>
      <c r="H16" s="45"/>
      <c r="J16" s="41">
        <f>SUM(J12:J15)</f>
        <v>774.44</v>
      </c>
      <c r="K16" s="40"/>
      <c r="R16" s="46" t="e">
        <f>#REF!+A12</f>
        <v>#REF!</v>
      </c>
    </row>
    <row r="17" spans="1:18" s="47" customFormat="1" ht="15.5">
      <c r="A17" s="14">
        <f>A12+A13+A14</f>
        <v>673.77427</v>
      </c>
      <c r="B17" s="30" t="s">
        <v>29</v>
      </c>
      <c r="C17" s="234"/>
      <c r="D17" s="234"/>
      <c r="E17" s="234"/>
      <c r="F17" s="234"/>
      <c r="G17" s="30" t="s">
        <v>30</v>
      </c>
      <c r="H17" s="26">
        <f>SUM(H12:H16)</f>
        <v>184669.05289999998</v>
      </c>
      <c r="J17" s="41"/>
      <c r="K17" s="40"/>
      <c r="L17" s="41"/>
      <c r="N17" s="41"/>
      <c r="P17" s="48">
        <f>H17</f>
        <v>184669.05289999998</v>
      </c>
      <c r="R17" s="49" t="e">
        <f>#REF!+A14</f>
        <v>#REF!</v>
      </c>
    </row>
    <row r="18" spans="1:18" s="8" customFormat="1" ht="15.5">
      <c r="A18" s="14">
        <f>A15</f>
        <v>110</v>
      </c>
      <c r="B18" s="30" t="s">
        <v>31</v>
      </c>
      <c r="C18" s="251"/>
      <c r="D18" s="251"/>
      <c r="E18" s="251"/>
      <c r="F18" s="251"/>
      <c r="G18" s="252"/>
      <c r="H18" s="251"/>
      <c r="K18" s="25"/>
      <c r="L18" s="7"/>
      <c r="N18" s="7"/>
    </row>
    <row r="19" spans="1:18" s="47" customFormat="1" ht="15.5">
      <c r="A19" s="242"/>
      <c r="B19" s="243"/>
      <c r="C19" s="243"/>
      <c r="D19" s="243"/>
      <c r="E19" s="243"/>
      <c r="F19" s="243"/>
      <c r="G19" s="243"/>
      <c r="H19" s="244"/>
      <c r="I19" s="35"/>
      <c r="J19" s="41"/>
      <c r="K19" s="40"/>
      <c r="L19" s="41"/>
      <c r="M19" s="41"/>
      <c r="N19" s="41"/>
    </row>
    <row r="20" spans="1:18" s="35" customFormat="1" ht="18">
      <c r="A20" s="164" t="s">
        <v>32</v>
      </c>
      <c r="B20" s="164"/>
      <c r="C20" s="164"/>
      <c r="D20" s="164"/>
      <c r="E20" s="164"/>
      <c r="F20" s="164"/>
      <c r="G20" s="164"/>
      <c r="H20" s="164"/>
      <c r="K20" s="40"/>
      <c r="L20" s="41"/>
      <c r="N20" s="41"/>
      <c r="Q20" s="35" t="s">
        <v>33</v>
      </c>
    </row>
    <row r="21" spans="1:18" s="39" customFormat="1" ht="14">
      <c r="A21" s="36" t="s">
        <v>18</v>
      </c>
      <c r="B21" s="37" t="s">
        <v>19</v>
      </c>
      <c r="C21" s="239" t="s">
        <v>20</v>
      </c>
      <c r="D21" s="239"/>
      <c r="E21" s="239"/>
      <c r="F21" s="239"/>
      <c r="G21" s="38" t="s">
        <v>21</v>
      </c>
      <c r="H21" s="38" t="s">
        <v>17</v>
      </c>
      <c r="J21" s="39" t="s">
        <v>34</v>
      </c>
      <c r="K21" s="39" t="s">
        <v>35</v>
      </c>
      <c r="L21" s="39" t="s">
        <v>36</v>
      </c>
      <c r="N21" s="39" t="s">
        <v>37</v>
      </c>
      <c r="Q21" s="39">
        <v>216</v>
      </c>
    </row>
    <row r="22" spans="1:18" s="41" customFormat="1" ht="25.9" customHeight="1">
      <c r="A22" s="42">
        <f>N22</f>
        <v>18.334</v>
      </c>
      <c r="B22" s="43" t="s">
        <v>14</v>
      </c>
      <c r="C22" s="240" t="s">
        <v>22</v>
      </c>
      <c r="D22" s="240"/>
      <c r="E22" s="240"/>
      <c r="F22" s="240"/>
      <c r="G22" s="44">
        <f>Q11</f>
        <v>270</v>
      </c>
      <c r="H22" s="24">
        <f>G22*A22</f>
        <v>4950.18</v>
      </c>
      <c r="J22" s="41">
        <f>10.8+7</f>
        <v>17.8</v>
      </c>
      <c r="K22" s="40">
        <v>0.03</v>
      </c>
      <c r="L22" s="41">
        <f>J22*K22</f>
        <v>0.53400000000000003</v>
      </c>
      <c r="N22" s="41">
        <f>J22+L22</f>
        <v>18.334</v>
      </c>
    </row>
    <row r="23" spans="1:18" s="41" customFormat="1" ht="35.15" customHeight="1">
      <c r="A23" s="241" t="s">
        <v>117</v>
      </c>
      <c r="B23" s="158"/>
      <c r="C23" s="158"/>
      <c r="D23" s="158"/>
      <c r="E23" s="158"/>
      <c r="F23" s="158"/>
      <c r="G23" s="45"/>
      <c r="H23" s="45"/>
      <c r="K23" s="40"/>
      <c r="R23" s="46" t="e">
        <f>#REF!+A22</f>
        <v>#REF!</v>
      </c>
    </row>
    <row r="24" spans="1:18" s="47" customFormat="1" ht="15.5">
      <c r="A24" s="14">
        <f>A22</f>
        <v>18.334</v>
      </c>
      <c r="B24" s="30" t="s">
        <v>29</v>
      </c>
      <c r="C24" s="234"/>
      <c r="D24" s="234"/>
      <c r="E24" s="234"/>
      <c r="F24" s="234"/>
      <c r="G24" s="30" t="s">
        <v>30</v>
      </c>
      <c r="H24" s="26">
        <f>SUM(H22:H23)</f>
        <v>4950.18</v>
      </c>
      <c r="J24" s="41"/>
      <c r="K24" s="40"/>
      <c r="L24" s="41"/>
      <c r="M24" s="41"/>
      <c r="N24" s="41"/>
      <c r="P24" s="48">
        <f>H24</f>
        <v>4950.18</v>
      </c>
      <c r="R24" s="49" t="e">
        <f>#REF!+#REF!</f>
        <v>#REF!</v>
      </c>
    </row>
    <row r="25" spans="1:18" s="47" customFormat="1" ht="15.5">
      <c r="A25" s="242"/>
      <c r="B25" s="243"/>
      <c r="C25" s="243"/>
      <c r="D25" s="243"/>
      <c r="E25" s="243"/>
      <c r="F25" s="243"/>
      <c r="G25" s="243"/>
      <c r="H25" s="244"/>
      <c r="I25" s="35"/>
      <c r="J25" s="41"/>
      <c r="K25" s="40"/>
      <c r="L25" s="41"/>
      <c r="M25" s="41"/>
      <c r="N25" s="41"/>
    </row>
    <row r="26" spans="1:18" s="35" customFormat="1" ht="42.75" customHeight="1">
      <c r="A26" s="249" t="s">
        <v>144</v>
      </c>
      <c r="B26" s="249"/>
      <c r="C26" s="249"/>
      <c r="D26" s="249"/>
      <c r="E26" s="249"/>
      <c r="F26" s="249"/>
      <c r="G26" s="249"/>
      <c r="H26" s="249"/>
      <c r="K26" s="40"/>
      <c r="L26" s="41"/>
      <c r="N26" s="41"/>
    </row>
    <row r="27" spans="1:18" s="39" customFormat="1" ht="14">
      <c r="A27" s="36" t="s">
        <v>18</v>
      </c>
      <c r="B27" s="37" t="s">
        <v>19</v>
      </c>
      <c r="C27" s="239" t="s">
        <v>20</v>
      </c>
      <c r="D27" s="239"/>
      <c r="E27" s="239"/>
      <c r="F27" s="239"/>
      <c r="G27" s="38" t="s">
        <v>21</v>
      </c>
      <c r="H27" s="38" t="s">
        <v>17</v>
      </c>
      <c r="K27" s="40"/>
      <c r="L27" s="41"/>
      <c r="N27" s="41"/>
    </row>
    <row r="28" spans="1:18" s="41" customFormat="1" ht="25.9" customHeight="1">
      <c r="A28" s="42">
        <f>N28</f>
        <v>1.2649999999999999</v>
      </c>
      <c r="B28" s="43" t="s">
        <v>14</v>
      </c>
      <c r="C28" s="240" t="s">
        <v>22</v>
      </c>
      <c r="D28" s="240"/>
      <c r="E28" s="240"/>
      <c r="F28" s="240"/>
      <c r="G28" s="44">
        <f>Q11</f>
        <v>270</v>
      </c>
      <c r="H28" s="24">
        <f>G28*A28</f>
        <v>341.54999999999995</v>
      </c>
      <c r="J28" s="50">
        <v>1.1499999999999999</v>
      </c>
      <c r="K28" s="40">
        <v>0.1</v>
      </c>
      <c r="L28" s="41">
        <f t="shared" ref="L28:L30" si="3">J28*K28</f>
        <v>0.11499999999999999</v>
      </c>
      <c r="N28" s="41">
        <f t="shared" ref="N28:N30" si="4">J28+L28</f>
        <v>1.2649999999999999</v>
      </c>
    </row>
    <row r="29" spans="1:18" s="41" customFormat="1" ht="25.9" customHeight="1">
      <c r="A29" s="42">
        <f>N29</f>
        <v>5.17</v>
      </c>
      <c r="B29" s="43" t="s">
        <v>14</v>
      </c>
      <c r="C29" s="246" t="s">
        <v>23</v>
      </c>
      <c r="D29" s="247"/>
      <c r="E29" s="247"/>
      <c r="F29" s="248"/>
      <c r="G29" s="44">
        <f>Q11</f>
        <v>270</v>
      </c>
      <c r="H29" s="24">
        <f>G29*A29</f>
        <v>1395.9</v>
      </c>
      <c r="J29" s="50">
        <v>4.7</v>
      </c>
      <c r="K29" s="40">
        <v>0.1</v>
      </c>
      <c r="L29" s="41">
        <f t="shared" si="3"/>
        <v>0.47000000000000003</v>
      </c>
      <c r="N29" s="41">
        <f t="shared" si="4"/>
        <v>5.17</v>
      </c>
    </row>
    <row r="30" spans="1:18" s="41" customFormat="1" ht="25.9" customHeight="1">
      <c r="A30" s="42">
        <f t="shared" ref="A30" si="5">N30</f>
        <v>2.915</v>
      </c>
      <c r="B30" s="43" t="s">
        <v>14</v>
      </c>
      <c r="C30" s="240" t="s">
        <v>25</v>
      </c>
      <c r="D30" s="240"/>
      <c r="E30" s="240"/>
      <c r="F30" s="240"/>
      <c r="G30" s="44">
        <f>Q11</f>
        <v>270</v>
      </c>
      <c r="H30" s="24">
        <f>A30*G30</f>
        <v>787.05</v>
      </c>
      <c r="J30" s="50">
        <v>2.65</v>
      </c>
      <c r="K30" s="40">
        <v>0.1</v>
      </c>
      <c r="L30" s="41">
        <f t="shared" si="3"/>
        <v>0.26500000000000001</v>
      </c>
      <c r="N30" s="41">
        <f t="shared" si="4"/>
        <v>2.915</v>
      </c>
    </row>
    <row r="31" spans="1:18" s="41" customFormat="1" ht="37.5" customHeight="1">
      <c r="A31" s="241" t="s">
        <v>117</v>
      </c>
      <c r="B31" s="158"/>
      <c r="C31" s="158"/>
      <c r="D31" s="158"/>
      <c r="E31" s="158"/>
      <c r="F31" s="158"/>
      <c r="G31" s="45"/>
      <c r="H31" s="45"/>
      <c r="K31" s="40"/>
      <c r="R31" s="46" t="e">
        <f>#REF!+A28</f>
        <v>#REF!</v>
      </c>
    </row>
    <row r="32" spans="1:18" s="47" customFormat="1" ht="15.5">
      <c r="A32" s="14">
        <f>A28+A29+A30</f>
        <v>9.35</v>
      </c>
      <c r="B32" s="30" t="s">
        <v>29</v>
      </c>
      <c r="C32" s="234"/>
      <c r="D32" s="234"/>
      <c r="E32" s="234"/>
      <c r="F32" s="234"/>
      <c r="G32" s="30" t="s">
        <v>30</v>
      </c>
      <c r="H32" s="26">
        <f>SUM(H28:H31)</f>
        <v>2524.5</v>
      </c>
      <c r="J32" s="41"/>
      <c r="K32" s="40"/>
      <c r="L32" s="41"/>
      <c r="N32" s="41"/>
      <c r="R32" s="49" t="e">
        <f>#REF!+A30</f>
        <v>#REF!</v>
      </c>
    </row>
    <row r="33" spans="1:19" ht="15.5">
      <c r="A33" s="242"/>
      <c r="B33" s="243"/>
      <c r="C33" s="243"/>
      <c r="D33" s="243"/>
      <c r="E33" s="243"/>
      <c r="F33" s="243"/>
      <c r="G33" s="243"/>
      <c r="H33" s="244"/>
    </row>
    <row r="34" spans="1:19" s="35" customFormat="1" ht="18">
      <c r="A34" s="164" t="s">
        <v>39</v>
      </c>
      <c r="B34" s="164"/>
      <c r="C34" s="164"/>
      <c r="D34" s="164"/>
      <c r="E34" s="164"/>
      <c r="F34" s="164"/>
      <c r="G34" s="164"/>
      <c r="H34" s="164"/>
      <c r="S34" s="35" t="s">
        <v>17</v>
      </c>
    </row>
    <row r="35" spans="1:19" s="39" customFormat="1" ht="14">
      <c r="A35" s="36" t="s">
        <v>18</v>
      </c>
      <c r="B35" s="37" t="s">
        <v>19</v>
      </c>
      <c r="C35" s="239" t="s">
        <v>20</v>
      </c>
      <c r="D35" s="239"/>
      <c r="E35" s="239"/>
      <c r="F35" s="239"/>
      <c r="G35" s="38" t="s">
        <v>21</v>
      </c>
      <c r="H35" s="38" t="s">
        <v>17</v>
      </c>
      <c r="J35" s="39" t="s">
        <v>34</v>
      </c>
      <c r="K35" s="39" t="s">
        <v>35</v>
      </c>
      <c r="L35" s="39" t="s">
        <v>36</v>
      </c>
      <c r="N35" s="39" t="s">
        <v>37</v>
      </c>
      <c r="S35" s="39">
        <v>216</v>
      </c>
    </row>
    <row r="36" spans="1:19" s="41" customFormat="1" ht="23.15" customHeight="1">
      <c r="A36" s="42">
        <f>N36</f>
        <v>30.323199999999996</v>
      </c>
      <c r="B36" s="43" t="s">
        <v>14</v>
      </c>
      <c r="C36" s="240" t="s">
        <v>40</v>
      </c>
      <c r="D36" s="240"/>
      <c r="E36" s="240"/>
      <c r="F36" s="240"/>
      <c r="G36" s="44">
        <f>Q11</f>
        <v>270</v>
      </c>
      <c r="H36" s="24">
        <f>G36*A36</f>
        <v>8187.2639999999992</v>
      </c>
      <c r="J36" s="41">
        <f>1.04+28.4</f>
        <v>29.439999999999998</v>
      </c>
      <c r="K36" s="40">
        <v>0.03</v>
      </c>
      <c r="L36" s="41">
        <f>J36*K36</f>
        <v>0.88319999999999987</v>
      </c>
      <c r="N36" s="41">
        <f>J36+L36</f>
        <v>30.323199999999996</v>
      </c>
    </row>
    <row r="37" spans="1:19" s="41" customFormat="1" ht="23.25" hidden="1" customHeight="1">
      <c r="A37" s="241" t="s">
        <v>41</v>
      </c>
      <c r="B37" s="158"/>
      <c r="C37" s="158"/>
      <c r="D37" s="158"/>
      <c r="E37" s="158"/>
      <c r="F37" s="158"/>
      <c r="G37" s="45"/>
      <c r="H37" s="45"/>
      <c r="K37" s="40"/>
      <c r="N37" s="41" t="e">
        <f>N36+#REF!</f>
        <v>#REF!</v>
      </c>
    </row>
    <row r="38" spans="1:19" s="47" customFormat="1" ht="15.5">
      <c r="A38" s="14">
        <f>SUM(A36:A36)</f>
        <v>30.323199999999996</v>
      </c>
      <c r="B38" s="30" t="s">
        <v>29</v>
      </c>
      <c r="C38" s="234"/>
      <c r="D38" s="234"/>
      <c r="E38" s="234"/>
      <c r="F38" s="234"/>
      <c r="G38" s="30" t="s">
        <v>30</v>
      </c>
      <c r="H38" s="26">
        <f>SUM(H36:H37)</f>
        <v>8187.2639999999992</v>
      </c>
      <c r="K38" s="40"/>
      <c r="L38" s="41"/>
      <c r="N38" s="41"/>
      <c r="P38" s="48">
        <f>H38</f>
        <v>8187.2639999999992</v>
      </c>
    </row>
    <row r="39" spans="1:19" s="47" customFormat="1" ht="15.5">
      <c r="A39" s="245"/>
      <c r="B39" s="245"/>
      <c r="C39" s="245"/>
      <c r="D39" s="245"/>
      <c r="E39" s="245"/>
      <c r="F39" s="245"/>
      <c r="G39" s="245"/>
      <c r="H39" s="245"/>
      <c r="K39" s="40"/>
      <c r="L39" s="41"/>
      <c r="N39" s="41"/>
    </row>
    <row r="40" spans="1:19" s="35" customFormat="1" ht="18">
      <c r="A40" s="164" t="s">
        <v>42</v>
      </c>
      <c r="B40" s="164"/>
      <c r="C40" s="164"/>
      <c r="D40" s="164"/>
      <c r="E40" s="164"/>
      <c r="F40" s="164"/>
      <c r="G40" s="164"/>
      <c r="H40" s="164"/>
      <c r="S40" s="35" t="s">
        <v>17</v>
      </c>
    </row>
    <row r="41" spans="1:19" s="39" customFormat="1" ht="14">
      <c r="A41" s="36" t="s">
        <v>18</v>
      </c>
      <c r="B41" s="37" t="s">
        <v>19</v>
      </c>
      <c r="C41" s="239" t="s">
        <v>20</v>
      </c>
      <c r="D41" s="239"/>
      <c r="E41" s="239"/>
      <c r="F41" s="239"/>
      <c r="G41" s="38" t="s">
        <v>21</v>
      </c>
      <c r="H41" s="38" t="s">
        <v>17</v>
      </c>
      <c r="J41" s="39" t="s">
        <v>34</v>
      </c>
      <c r="K41" s="39" t="s">
        <v>35</v>
      </c>
      <c r="L41" s="39" t="s">
        <v>36</v>
      </c>
      <c r="N41" s="39" t="s">
        <v>37</v>
      </c>
      <c r="S41" s="39">
        <v>216</v>
      </c>
    </row>
    <row r="42" spans="1:19" s="41" customFormat="1" ht="21.65" customHeight="1">
      <c r="A42" s="42">
        <f>N42</f>
        <v>34.505000000000003</v>
      </c>
      <c r="B42" s="43" t="s">
        <v>14</v>
      </c>
      <c r="C42" s="240" t="s">
        <v>43</v>
      </c>
      <c r="D42" s="240"/>
      <c r="E42" s="240"/>
      <c r="F42" s="240"/>
      <c r="G42" s="44">
        <f>Q11</f>
        <v>270</v>
      </c>
      <c r="H42" s="24">
        <f>G42*A42</f>
        <v>9316.35</v>
      </c>
      <c r="J42" s="41">
        <v>33.5</v>
      </c>
      <c r="K42" s="40">
        <v>0.03</v>
      </c>
      <c r="L42" s="41">
        <f>J42*K42</f>
        <v>1.0049999999999999</v>
      </c>
      <c r="N42" s="41">
        <f>J42+L42</f>
        <v>34.505000000000003</v>
      </c>
    </row>
    <row r="43" spans="1:19" s="41" customFormat="1" ht="37.5" hidden="1" customHeight="1">
      <c r="A43" s="241" t="s">
        <v>28</v>
      </c>
      <c r="B43" s="158"/>
      <c r="C43" s="158"/>
      <c r="D43" s="158"/>
      <c r="E43" s="158"/>
      <c r="F43" s="158"/>
      <c r="G43" s="45"/>
      <c r="H43" s="45"/>
      <c r="K43" s="40"/>
      <c r="N43" s="41" t="e">
        <f>N42+#REF!</f>
        <v>#REF!</v>
      </c>
    </row>
    <row r="44" spans="1:19" s="47" customFormat="1" ht="15.5">
      <c r="A44" s="14">
        <f>SUM(A42:A42)</f>
        <v>34.505000000000003</v>
      </c>
      <c r="B44" s="30" t="s">
        <v>29</v>
      </c>
      <c r="C44" s="234"/>
      <c r="D44" s="234"/>
      <c r="E44" s="234"/>
      <c r="F44" s="234"/>
      <c r="G44" s="30" t="s">
        <v>30</v>
      </c>
      <c r="H44" s="26">
        <f>SUM(H42:H43)</f>
        <v>9316.35</v>
      </c>
      <c r="K44" s="40"/>
      <c r="L44" s="41"/>
      <c r="N44" s="41"/>
      <c r="P44" s="48">
        <f>H44</f>
        <v>9316.35</v>
      </c>
    </row>
    <row r="45" spans="1:19" s="47" customFormat="1" ht="15.5">
      <c r="A45" s="242"/>
      <c r="B45" s="243"/>
      <c r="C45" s="243"/>
      <c r="D45" s="243"/>
      <c r="E45" s="243"/>
      <c r="F45" s="243"/>
      <c r="G45" s="243"/>
      <c r="H45" s="244"/>
      <c r="K45" s="40"/>
      <c r="L45" s="41"/>
      <c r="N45" s="41"/>
    </row>
    <row r="46" spans="1:19" s="47" customFormat="1" ht="15.5" hidden="1">
      <c r="A46" s="245"/>
      <c r="B46" s="245"/>
      <c r="C46" s="245"/>
      <c r="D46" s="245"/>
      <c r="E46" s="245"/>
      <c r="F46" s="245"/>
      <c r="G46" s="245"/>
      <c r="H46" s="245"/>
      <c r="I46" s="35"/>
      <c r="J46" s="41"/>
      <c r="K46" s="40"/>
      <c r="L46" s="41"/>
      <c r="M46" s="41"/>
      <c r="N46" s="41"/>
    </row>
    <row r="47" spans="1:19" s="35" customFormat="1" ht="18">
      <c r="A47" s="164" t="s">
        <v>44</v>
      </c>
      <c r="B47" s="164"/>
      <c r="C47" s="164"/>
      <c r="D47" s="164"/>
      <c r="E47" s="164"/>
      <c r="F47" s="164"/>
      <c r="G47" s="164"/>
      <c r="H47" s="164"/>
    </row>
    <row r="48" spans="1:19" s="39" customFormat="1" ht="14.15" customHeight="1">
      <c r="A48" s="36" t="s">
        <v>18</v>
      </c>
      <c r="B48" s="37" t="s">
        <v>19</v>
      </c>
      <c r="C48" s="239" t="s">
        <v>20</v>
      </c>
      <c r="D48" s="239"/>
      <c r="E48" s="239"/>
      <c r="F48" s="239"/>
      <c r="G48" s="38" t="s">
        <v>21</v>
      </c>
      <c r="H48" s="38" t="s">
        <v>17</v>
      </c>
      <c r="I48" s="35"/>
    </row>
    <row r="49" spans="1:16" s="41" customFormat="1" ht="27.75" customHeight="1">
      <c r="A49" s="42">
        <f>N49</f>
        <v>30.75</v>
      </c>
      <c r="B49" s="43" t="s">
        <v>14</v>
      </c>
      <c r="C49" s="240" t="s">
        <v>45</v>
      </c>
      <c r="D49" s="240"/>
      <c r="E49" s="240"/>
      <c r="F49" s="240"/>
      <c r="G49" s="44">
        <f>Q11</f>
        <v>270</v>
      </c>
      <c r="H49" s="24">
        <f>G49*A49</f>
        <v>8302.5</v>
      </c>
      <c r="I49" s="35"/>
      <c r="J49" s="51">
        <v>20.5</v>
      </c>
      <c r="K49" s="40">
        <v>0.5</v>
      </c>
      <c r="L49" s="41">
        <f>J49*K49</f>
        <v>10.25</v>
      </c>
      <c r="N49" s="41">
        <f>J49+L49</f>
        <v>30.75</v>
      </c>
    </row>
    <row r="50" spans="1:16" s="47" customFormat="1" ht="14.15" customHeight="1">
      <c r="A50" s="14">
        <f>SUM(A49:A49)</f>
        <v>30.75</v>
      </c>
      <c r="B50" s="30" t="s">
        <v>29</v>
      </c>
      <c r="C50" s="234"/>
      <c r="D50" s="234"/>
      <c r="E50" s="234"/>
      <c r="F50" s="234"/>
      <c r="G50" s="30" t="s">
        <v>30</v>
      </c>
      <c r="H50" s="26">
        <f>SUM(H49:H49)</f>
        <v>8302.5</v>
      </c>
      <c r="I50" s="35"/>
      <c r="P50" s="48">
        <f>H50</f>
        <v>8302.5</v>
      </c>
    </row>
    <row r="51" spans="1:16" s="35" customFormat="1">
      <c r="A51" s="235"/>
      <c r="B51" s="236"/>
      <c r="C51" s="236"/>
      <c r="D51" s="236"/>
      <c r="E51" s="236"/>
      <c r="F51" s="236"/>
      <c r="G51" s="236"/>
      <c r="H51" s="237"/>
    </row>
    <row r="52" spans="1:16" s="35" customFormat="1" ht="15.65" hidden="1" customHeight="1">
      <c r="A52" s="164" t="s">
        <v>46</v>
      </c>
      <c r="B52" s="164"/>
      <c r="C52" s="164"/>
      <c r="D52" s="164"/>
      <c r="E52" s="164"/>
      <c r="F52" s="164"/>
      <c r="G52" s="164"/>
      <c r="H52" s="164"/>
    </row>
    <row r="53" spans="1:16" s="39" customFormat="1" ht="14" hidden="1">
      <c r="A53" s="36" t="s">
        <v>18</v>
      </c>
      <c r="B53" s="37" t="s">
        <v>19</v>
      </c>
      <c r="C53" s="239" t="s">
        <v>20</v>
      </c>
      <c r="D53" s="239"/>
      <c r="E53" s="239"/>
      <c r="F53" s="239"/>
      <c r="G53" s="38" t="s">
        <v>21</v>
      </c>
      <c r="H53" s="38" t="s">
        <v>17</v>
      </c>
      <c r="I53" s="35"/>
    </row>
    <row r="54" spans="1:16" s="41" customFormat="1" ht="27.75" hidden="1" customHeight="1">
      <c r="A54" s="42">
        <v>0</v>
      </c>
      <c r="B54" s="43" t="s">
        <v>14</v>
      </c>
      <c r="C54" s="240" t="s">
        <v>47</v>
      </c>
      <c r="D54" s="240"/>
      <c r="E54" s="240"/>
      <c r="F54" s="240"/>
      <c r="G54" s="44" t="e">
        <f>#REF!</f>
        <v>#REF!</v>
      </c>
      <c r="H54" s="24" t="e">
        <f>G54*A54</f>
        <v>#REF!</v>
      </c>
      <c r="I54" s="35"/>
      <c r="J54" s="51">
        <v>86</v>
      </c>
      <c r="K54" s="40">
        <v>0.1</v>
      </c>
      <c r="L54" s="41">
        <f>J54*K54</f>
        <v>8.6</v>
      </c>
      <c r="N54" s="41">
        <f>J54+L54</f>
        <v>94.6</v>
      </c>
    </row>
    <row r="55" spans="1:16" s="47" customFormat="1" ht="15.5" hidden="1">
      <c r="A55" s="14">
        <f>SUM(A54:A54)</f>
        <v>0</v>
      </c>
      <c r="B55" s="30" t="s">
        <v>29</v>
      </c>
      <c r="C55" s="234"/>
      <c r="D55" s="234"/>
      <c r="E55" s="234"/>
      <c r="F55" s="234"/>
      <c r="G55" s="30" t="s">
        <v>30</v>
      </c>
      <c r="H55" s="26" t="e">
        <f>SUM(H54:H54)</f>
        <v>#REF!</v>
      </c>
      <c r="I55" s="35"/>
    </row>
    <row r="56" spans="1:16" s="35" customFormat="1" ht="18">
      <c r="A56" s="164" t="s">
        <v>124</v>
      </c>
      <c r="B56" s="164"/>
      <c r="C56" s="164"/>
      <c r="D56" s="164"/>
      <c r="E56" s="164"/>
      <c r="F56" s="164"/>
      <c r="G56" s="164"/>
      <c r="H56" s="164"/>
    </row>
    <row r="57" spans="1:16" s="39" customFormat="1" ht="14.15" customHeight="1">
      <c r="A57" s="36" t="s">
        <v>18</v>
      </c>
      <c r="B57" s="37" t="s">
        <v>19</v>
      </c>
      <c r="C57" s="239" t="s">
        <v>20</v>
      </c>
      <c r="D57" s="239"/>
      <c r="E57" s="239"/>
      <c r="F57" s="239"/>
      <c r="G57" s="38" t="s">
        <v>21</v>
      </c>
      <c r="H57" s="38" t="s">
        <v>17</v>
      </c>
      <c r="I57" s="35"/>
    </row>
    <row r="58" spans="1:16" s="41" customFormat="1" ht="27.75" customHeight="1">
      <c r="A58" s="42">
        <f>N58</f>
        <v>14.75</v>
      </c>
      <c r="B58" s="43" t="s">
        <v>14</v>
      </c>
      <c r="C58" s="240" t="s">
        <v>125</v>
      </c>
      <c r="D58" s="240"/>
      <c r="E58" s="240"/>
      <c r="F58" s="240"/>
      <c r="G58" s="44">
        <f>Q11</f>
        <v>270</v>
      </c>
      <c r="H58" s="24">
        <f>G58*A58</f>
        <v>3982.5</v>
      </c>
      <c r="I58" s="35"/>
      <c r="J58" s="51">
        <v>11.8</v>
      </c>
      <c r="K58" s="40">
        <v>0.25</v>
      </c>
      <c r="L58" s="41">
        <f>J58*K58</f>
        <v>2.95</v>
      </c>
      <c r="N58" s="41">
        <f>J58+L58</f>
        <v>14.75</v>
      </c>
    </row>
    <row r="59" spans="1:16" s="47" customFormat="1" ht="14.15" customHeight="1">
      <c r="A59" s="14">
        <f>SUM(A58:A58)</f>
        <v>14.75</v>
      </c>
      <c r="B59" s="30" t="s">
        <v>29</v>
      </c>
      <c r="C59" s="234"/>
      <c r="D59" s="234"/>
      <c r="E59" s="234"/>
      <c r="F59" s="234"/>
      <c r="G59" s="30" t="s">
        <v>30</v>
      </c>
      <c r="H59" s="26">
        <f>SUM(H58:H58)</f>
        <v>3982.5</v>
      </c>
      <c r="I59" s="35"/>
      <c r="P59" s="48">
        <f>H59</f>
        <v>3982.5</v>
      </c>
    </row>
    <row r="60" spans="1:16" s="35" customFormat="1">
      <c r="A60" s="235"/>
      <c r="B60" s="236"/>
      <c r="C60" s="236"/>
      <c r="D60" s="236"/>
      <c r="E60" s="236"/>
      <c r="F60" s="236"/>
      <c r="G60" s="236"/>
      <c r="H60" s="237"/>
    </row>
    <row r="61" spans="1:16" s="35" customFormat="1" ht="22.15" customHeight="1">
      <c r="A61" s="52">
        <f>A50+A44+A38+A32+A24+A17+A59</f>
        <v>811.78647000000001</v>
      </c>
      <c r="B61" s="16" t="s">
        <v>29</v>
      </c>
      <c r="C61" s="238" t="s">
        <v>48</v>
      </c>
      <c r="D61" s="238"/>
      <c r="E61" s="238"/>
      <c r="F61" s="238"/>
      <c r="G61" s="16"/>
      <c r="H61" s="53">
        <f>H50+H44+H38+H32+H24+H17+H59</f>
        <v>221932.34689999997</v>
      </c>
      <c r="J61" s="58">
        <f>A61-A50</f>
        <v>781.03647000000001</v>
      </c>
      <c r="L61" s="35">
        <v>7</v>
      </c>
      <c r="M61" s="67">
        <f>A61*L61</f>
        <v>5682.5052900000001</v>
      </c>
    </row>
    <row r="62" spans="1:16" s="35" customFormat="1">
      <c r="A62" s="193"/>
      <c r="B62" s="193"/>
      <c r="C62" s="193"/>
      <c r="D62" s="193"/>
      <c r="E62" s="193"/>
      <c r="F62" s="193"/>
      <c r="G62" s="193"/>
      <c r="H62" s="193"/>
    </row>
    <row r="63" spans="1:16" s="35" customFormat="1" ht="18" hidden="1">
      <c r="A63" s="164" t="s">
        <v>49</v>
      </c>
      <c r="B63" s="164"/>
      <c r="C63" s="164"/>
      <c r="D63" s="164"/>
      <c r="E63" s="164"/>
      <c r="F63" s="164"/>
      <c r="G63" s="164"/>
      <c r="H63" s="164"/>
    </row>
    <row r="64" spans="1:16" s="35" customFormat="1" ht="14" hidden="1">
      <c r="A64" s="36" t="s">
        <v>18</v>
      </c>
      <c r="B64" s="37" t="s">
        <v>19</v>
      </c>
      <c r="C64" s="239" t="s">
        <v>20</v>
      </c>
      <c r="D64" s="239"/>
      <c r="E64" s="239"/>
      <c r="F64" s="239"/>
      <c r="G64" s="38" t="s">
        <v>21</v>
      </c>
      <c r="H64" s="38" t="s">
        <v>17</v>
      </c>
    </row>
    <row r="65" spans="1:18" s="35" customFormat="1" ht="56.25" hidden="1" customHeight="1">
      <c r="A65" s="54">
        <v>0</v>
      </c>
      <c r="B65" s="54" t="s">
        <v>26</v>
      </c>
      <c r="C65" s="227" t="s">
        <v>50</v>
      </c>
      <c r="D65" s="228"/>
      <c r="E65" s="228"/>
      <c r="F65" s="229"/>
      <c r="G65" s="15">
        <v>90</v>
      </c>
      <c r="H65" s="55">
        <f>A65*G65</f>
        <v>0</v>
      </c>
    </row>
    <row r="66" spans="1:18" s="35" customFormat="1" ht="30" hidden="1" customHeight="1">
      <c r="A66" s="54">
        <v>43.1</v>
      </c>
      <c r="B66" s="54" t="s">
        <v>26</v>
      </c>
      <c r="C66" s="230" t="s">
        <v>51</v>
      </c>
      <c r="D66" s="230"/>
      <c r="E66" s="230"/>
      <c r="F66" s="230"/>
      <c r="G66" s="15">
        <v>0</v>
      </c>
      <c r="H66" s="55">
        <f>A66*G66</f>
        <v>0</v>
      </c>
    </row>
    <row r="67" spans="1:18" s="35" customFormat="1" ht="44.25" hidden="1" customHeight="1">
      <c r="A67" s="54">
        <v>0</v>
      </c>
      <c r="B67" s="54" t="s">
        <v>52</v>
      </c>
      <c r="C67" s="227" t="s">
        <v>53</v>
      </c>
      <c r="D67" s="228"/>
      <c r="E67" s="228"/>
      <c r="F67" s="229"/>
      <c r="G67" s="15">
        <v>1300</v>
      </c>
      <c r="H67" s="55">
        <f>A67*G67</f>
        <v>0</v>
      </c>
      <c r="P67" s="56"/>
    </row>
    <row r="68" spans="1:18" s="35" customFormat="1" ht="15.5" hidden="1">
      <c r="A68" s="16"/>
      <c r="B68" s="16" t="s">
        <v>37</v>
      </c>
      <c r="C68" s="231"/>
      <c r="D68" s="231"/>
      <c r="E68" s="231"/>
      <c r="F68" s="231"/>
      <c r="G68" s="17" t="s">
        <v>54</v>
      </c>
      <c r="H68" s="21">
        <f>SUM(H65:H67)</f>
        <v>0</v>
      </c>
    </row>
    <row r="69" spans="1:18" s="68" customFormat="1" ht="18">
      <c r="A69" s="232" t="s">
        <v>49</v>
      </c>
      <c r="B69" s="232"/>
      <c r="C69" s="232"/>
      <c r="D69" s="232"/>
      <c r="E69" s="232"/>
      <c r="F69" s="232"/>
      <c r="G69" s="232"/>
      <c r="H69" s="232"/>
      <c r="J69" s="68">
        <v>20</v>
      </c>
    </row>
    <row r="70" spans="1:18" s="68" customFormat="1" ht="14">
      <c r="A70" s="134" t="s">
        <v>18</v>
      </c>
      <c r="B70" s="135" t="s">
        <v>19</v>
      </c>
      <c r="C70" s="265" t="s">
        <v>20</v>
      </c>
      <c r="D70" s="265"/>
      <c r="E70" s="265"/>
      <c r="F70" s="265"/>
      <c r="G70" s="136" t="s">
        <v>21</v>
      </c>
      <c r="H70" s="136" t="s">
        <v>17</v>
      </c>
      <c r="J70" s="137">
        <f>J68*J69</f>
        <v>0</v>
      </c>
    </row>
    <row r="71" spans="1:18" s="68" customFormat="1" ht="72.75" hidden="1" customHeight="1">
      <c r="A71" s="69">
        <v>110</v>
      </c>
      <c r="B71" s="69" t="s">
        <v>26</v>
      </c>
      <c r="C71" s="209" t="s">
        <v>133</v>
      </c>
      <c r="D71" s="210"/>
      <c r="E71" s="210"/>
      <c r="F71" s="211"/>
      <c r="G71" s="15">
        <v>0</v>
      </c>
      <c r="H71" s="138">
        <f>A71*G71</f>
        <v>0</v>
      </c>
      <c r="J71" s="68">
        <v>142</v>
      </c>
      <c r="K71" s="68">
        <f>J71/2</f>
        <v>71</v>
      </c>
    </row>
    <row r="72" spans="1:18" s="68" customFormat="1" ht="51" hidden="1" customHeight="1">
      <c r="A72" s="69">
        <v>110</v>
      </c>
      <c r="B72" s="69" t="s">
        <v>26</v>
      </c>
      <c r="C72" s="264" t="s">
        <v>130</v>
      </c>
      <c r="D72" s="264"/>
      <c r="E72" s="264"/>
      <c r="F72" s="264"/>
      <c r="G72" s="15">
        <v>0</v>
      </c>
      <c r="H72" s="138">
        <f>A72*G72</f>
        <v>0</v>
      </c>
    </row>
    <row r="73" spans="1:18" s="103" customFormat="1" ht="45" customHeight="1">
      <c r="A73" s="105">
        <v>1</v>
      </c>
      <c r="B73" s="105" t="s">
        <v>52</v>
      </c>
      <c r="C73" s="188" t="s">
        <v>75</v>
      </c>
      <c r="D73" s="188"/>
      <c r="E73" s="188"/>
      <c r="F73" s="188"/>
      <c r="G73" s="106">
        <v>1800</v>
      </c>
      <c r="H73" s="107">
        <f t="shared" ref="H73" si="6">A73*G73</f>
        <v>1800</v>
      </c>
      <c r="J73" s="104"/>
      <c r="L73" s="104"/>
    </row>
    <row r="74" spans="1:18" s="68" customFormat="1" ht="40.5" hidden="1" customHeight="1">
      <c r="A74" s="69">
        <v>1</v>
      </c>
      <c r="B74" s="69" t="s">
        <v>52</v>
      </c>
      <c r="C74" s="264" t="s">
        <v>131</v>
      </c>
      <c r="D74" s="264"/>
      <c r="E74" s="264"/>
      <c r="F74" s="264"/>
      <c r="G74" s="15">
        <v>0</v>
      </c>
      <c r="H74" s="138">
        <f>A74*G74</f>
        <v>0</v>
      </c>
    </row>
    <row r="75" spans="1:18" s="68" customFormat="1" ht="21.5" customHeight="1">
      <c r="A75" s="70"/>
      <c r="B75" s="71" t="s">
        <v>37</v>
      </c>
      <c r="C75" s="189" t="s">
        <v>132</v>
      </c>
      <c r="D75" s="189"/>
      <c r="E75" s="189"/>
      <c r="F75" s="189"/>
      <c r="G75" s="72" t="s">
        <v>54</v>
      </c>
      <c r="H75" s="73">
        <f>H73</f>
        <v>1800</v>
      </c>
      <c r="J75" s="68">
        <v>36</v>
      </c>
      <c r="K75" s="68">
        <v>6</v>
      </c>
    </row>
    <row r="76" spans="1:18" s="68" customFormat="1" ht="17.149999999999999" hidden="1" customHeight="1">
      <c r="A76" s="70"/>
      <c r="B76" s="71" t="s">
        <v>37</v>
      </c>
      <c r="C76" s="189" t="s">
        <v>76</v>
      </c>
      <c r="D76" s="189"/>
      <c r="E76" s="189"/>
      <c r="F76" s="189"/>
      <c r="G76" s="72" t="s">
        <v>54</v>
      </c>
      <c r="H76" s="73" t="e">
        <f>#REF!+#REF!+H71</f>
        <v>#REF!</v>
      </c>
    </row>
    <row r="77" spans="1:18" s="68" customFormat="1" ht="15.65" hidden="1" customHeight="1">
      <c r="A77" s="74"/>
      <c r="B77" s="66"/>
      <c r="C77" s="190"/>
      <c r="D77" s="191"/>
      <c r="E77" s="191"/>
      <c r="F77" s="192"/>
      <c r="G77" s="75"/>
      <c r="H77" s="76"/>
      <c r="J77"/>
      <c r="L77"/>
    </row>
    <row r="78" spans="1:18" s="35" customFormat="1">
      <c r="A78" s="193"/>
      <c r="B78" s="193"/>
      <c r="C78" s="193"/>
      <c r="D78" s="193"/>
      <c r="E78" s="193"/>
      <c r="F78" s="193"/>
      <c r="G78" s="193"/>
      <c r="H78" s="193"/>
    </row>
    <row r="79" spans="1:18" s="35" customFormat="1" ht="21.65" customHeight="1">
      <c r="A79" s="170" t="s">
        <v>78</v>
      </c>
      <c r="B79" s="170"/>
      <c r="C79" s="170"/>
      <c r="D79" s="170"/>
      <c r="E79" s="170"/>
      <c r="F79" s="170"/>
      <c r="G79" s="170"/>
      <c r="H79" s="170"/>
      <c r="P79" s="57"/>
      <c r="Q79" s="57" t="e">
        <f>#REF!+#REF!</f>
        <v>#REF!</v>
      </c>
      <c r="R79" s="57">
        <f>H68</f>
        <v>0</v>
      </c>
    </row>
    <row r="80" spans="1:18" s="35" customFormat="1" ht="409.5" customHeight="1">
      <c r="A80" s="171"/>
      <c r="B80" s="172"/>
      <c r="C80" s="172"/>
      <c r="D80" s="172"/>
      <c r="E80" s="172"/>
      <c r="F80" s="172"/>
      <c r="G80" s="172"/>
      <c r="H80" s="173"/>
    </row>
    <row r="81" spans="1:10" s="35" customFormat="1" ht="306" customHeight="1">
      <c r="A81" s="174"/>
      <c r="B81" s="175"/>
      <c r="C81" s="175"/>
      <c r="D81" s="175"/>
      <c r="E81" s="175"/>
      <c r="F81" s="175"/>
      <c r="G81" s="175"/>
      <c r="H81" s="176"/>
    </row>
    <row r="82" spans="1:10" ht="23.15" customHeight="1">
      <c r="A82" s="177" t="s">
        <v>79</v>
      </c>
      <c r="B82" s="178"/>
      <c r="C82" s="178"/>
      <c r="D82" s="178"/>
      <c r="E82" s="178"/>
      <c r="F82" s="179"/>
      <c r="G82" s="18" t="s">
        <v>54</v>
      </c>
      <c r="H82" s="2">
        <f>H61+H75</f>
        <v>223732.34689999997</v>
      </c>
      <c r="J82" s="27">
        <v>316883.40000000002</v>
      </c>
    </row>
    <row r="83" spans="1:10" ht="28.15" hidden="1" customHeight="1">
      <c r="A83" s="180"/>
      <c r="B83" s="181"/>
      <c r="C83" s="181"/>
      <c r="D83" s="181"/>
      <c r="E83" s="181"/>
      <c r="F83" s="182"/>
      <c r="G83" s="18" t="s">
        <v>80</v>
      </c>
      <c r="H83" s="2">
        <f>H82*8%</f>
        <v>17898.587751999999</v>
      </c>
      <c r="J83" s="2"/>
    </row>
    <row r="84" spans="1:10" ht="28.15" customHeight="1">
      <c r="A84" s="183"/>
      <c r="B84" s="184"/>
      <c r="C84" s="184"/>
      <c r="D84" s="184"/>
      <c r="E84" s="184"/>
      <c r="F84" s="185"/>
      <c r="G84" s="1" t="s">
        <v>81</v>
      </c>
      <c r="H84" s="28">
        <f>H82</f>
        <v>223732.34689999997</v>
      </c>
      <c r="J84" s="2">
        <f>H88-J82</f>
        <v>-50393.877596000035</v>
      </c>
    </row>
    <row r="85" spans="1:10" ht="23.5" customHeight="1">
      <c r="A85" s="164" t="s">
        <v>82</v>
      </c>
      <c r="B85" s="164"/>
      <c r="C85" s="186" t="s">
        <v>140</v>
      </c>
      <c r="D85" s="186"/>
      <c r="E85" s="186"/>
      <c r="F85" s="186"/>
      <c r="G85" s="3" t="s">
        <v>83</v>
      </c>
      <c r="H85" s="4">
        <v>6000</v>
      </c>
      <c r="J85" s="4"/>
    </row>
    <row r="86" spans="1:10" ht="25.5" customHeight="1">
      <c r="A86" s="164"/>
      <c r="B86" s="164"/>
      <c r="C86" s="186"/>
      <c r="D86" s="186"/>
      <c r="E86" s="186"/>
      <c r="F86" s="186"/>
      <c r="G86" s="1" t="s">
        <v>84</v>
      </c>
      <c r="H86" s="2">
        <f>H84+H85</f>
        <v>229732.34689999997</v>
      </c>
      <c r="J86" s="2"/>
    </row>
    <row r="87" spans="1:10" ht="23.15" customHeight="1">
      <c r="A87" s="164"/>
      <c r="B87" s="164"/>
      <c r="C87" s="186"/>
      <c r="D87" s="186"/>
      <c r="E87" s="186"/>
      <c r="F87" s="186"/>
      <c r="G87" s="3" t="s">
        <v>85</v>
      </c>
      <c r="H87" s="4">
        <f>H86*0.16</f>
        <v>36757.175503999999</v>
      </c>
      <c r="J87" s="4"/>
    </row>
    <row r="88" spans="1:10" ht="25.5" customHeight="1">
      <c r="A88" s="164"/>
      <c r="B88" s="164"/>
      <c r="C88" s="186"/>
      <c r="D88" s="186"/>
      <c r="E88" s="186"/>
      <c r="F88" s="186"/>
      <c r="G88" s="5" t="s">
        <v>86</v>
      </c>
      <c r="H88" s="6">
        <f>H86+H87</f>
        <v>266489.52240399999</v>
      </c>
      <c r="I88" s="22"/>
      <c r="J88" s="6"/>
    </row>
    <row r="89" spans="1:10">
      <c r="A89" s="150"/>
      <c r="B89" s="150"/>
      <c r="C89" s="150"/>
      <c r="D89" s="150"/>
      <c r="E89" s="150"/>
      <c r="F89" s="150"/>
      <c r="G89" s="150"/>
      <c r="H89" s="150"/>
    </row>
    <row r="90" spans="1:10" ht="23.15" customHeight="1">
      <c r="A90" s="164" t="s">
        <v>87</v>
      </c>
      <c r="B90" s="164"/>
      <c r="C90" s="164"/>
      <c r="D90" s="164"/>
      <c r="E90" s="164"/>
      <c r="F90" s="164"/>
      <c r="G90" s="164"/>
      <c r="H90" s="164"/>
      <c r="J90" s="22" t="e">
        <f>#REF!+#REF!</f>
        <v>#REF!</v>
      </c>
    </row>
    <row r="91" spans="1:10" ht="12" customHeight="1">
      <c r="A91" s="165"/>
      <c r="B91" s="165"/>
      <c r="C91" s="165"/>
      <c r="D91" s="165"/>
      <c r="E91" s="165"/>
      <c r="F91" s="165"/>
      <c r="G91" s="165"/>
      <c r="H91" s="165"/>
    </row>
    <row r="92" spans="1:10" ht="24" customHeight="1">
      <c r="A92" s="160" t="s">
        <v>88</v>
      </c>
      <c r="B92" s="160"/>
      <c r="C92" s="158" t="s">
        <v>89</v>
      </c>
      <c r="D92" s="158"/>
      <c r="E92" s="158"/>
      <c r="F92" s="158"/>
      <c r="G92" s="152" t="s">
        <v>90</v>
      </c>
      <c r="H92" s="152"/>
      <c r="J92" s="22" t="e">
        <f>H88-J90</f>
        <v>#REF!</v>
      </c>
    </row>
    <row r="93" spans="1:10" ht="19.899999999999999" customHeight="1">
      <c r="A93" s="166" t="s">
        <v>91</v>
      </c>
      <c r="B93" s="166"/>
      <c r="C93" s="158" t="s">
        <v>92</v>
      </c>
      <c r="D93" s="158"/>
      <c r="E93" s="158"/>
      <c r="F93" s="158"/>
      <c r="G93" s="162"/>
      <c r="H93" s="162"/>
    </row>
    <row r="94" spans="1:10" ht="25.5" customHeight="1">
      <c r="A94" s="168" t="s">
        <v>93</v>
      </c>
      <c r="B94" s="168"/>
      <c r="C94" s="19" t="s">
        <v>94</v>
      </c>
      <c r="D94" s="169">
        <f>H88*0.6</f>
        <v>159893.71344239998</v>
      </c>
      <c r="E94" s="169"/>
      <c r="F94" s="169"/>
      <c r="G94" s="167"/>
      <c r="H94" s="167"/>
    </row>
    <row r="95" spans="1:10" ht="33" customHeight="1">
      <c r="A95" s="168"/>
      <c r="B95" s="168"/>
      <c r="C95" s="19" t="s">
        <v>95</v>
      </c>
      <c r="D95" s="156">
        <f>H88*0.4</f>
        <v>106595.80896160001</v>
      </c>
      <c r="E95" s="156"/>
      <c r="F95" s="156"/>
      <c r="G95" s="167"/>
      <c r="H95" s="167"/>
    </row>
    <row r="96" spans="1:10" ht="24" customHeight="1">
      <c r="A96" s="168"/>
      <c r="B96" s="168"/>
      <c r="C96" s="19" t="s">
        <v>96</v>
      </c>
      <c r="D96" s="156">
        <f>H88</f>
        <v>266489.52240399999</v>
      </c>
      <c r="E96" s="156"/>
      <c r="F96" s="156"/>
      <c r="G96" s="167"/>
      <c r="H96" s="167"/>
      <c r="J96" s="29"/>
    </row>
    <row r="97" spans="1:8" ht="40.9" customHeight="1">
      <c r="A97" s="157" t="s">
        <v>97</v>
      </c>
      <c r="B97" s="157"/>
      <c r="C97" s="34" t="s">
        <v>98</v>
      </c>
      <c r="D97" s="158" t="s">
        <v>99</v>
      </c>
      <c r="E97" s="158"/>
      <c r="F97" s="158"/>
      <c r="G97" s="159" t="s">
        <v>100</v>
      </c>
      <c r="H97" s="159"/>
    </row>
    <row r="98" spans="1:8" ht="19.149999999999999" customHeight="1">
      <c r="A98" s="160" t="s">
        <v>101</v>
      </c>
      <c r="B98" s="160"/>
      <c r="C98" s="161" t="s">
        <v>102</v>
      </c>
      <c r="D98" s="161"/>
      <c r="E98" s="161"/>
      <c r="F98" s="161"/>
      <c r="G98" s="162"/>
      <c r="H98" s="163"/>
    </row>
    <row r="99" spans="1:8" ht="10.15" customHeight="1">
      <c r="A99" s="150"/>
      <c r="B99" s="150"/>
      <c r="C99" s="150"/>
      <c r="D99" s="150"/>
      <c r="E99" s="150"/>
      <c r="F99" s="150"/>
      <c r="G99" s="151"/>
      <c r="H99" s="151"/>
    </row>
    <row r="100" spans="1:8" ht="95.25" customHeight="1">
      <c r="A100" s="152" t="s">
        <v>103</v>
      </c>
      <c r="B100" s="152"/>
      <c r="C100" s="144" t="s">
        <v>141</v>
      </c>
      <c r="D100" s="144"/>
      <c r="E100" s="144"/>
      <c r="F100" s="144"/>
      <c r="G100" s="144"/>
      <c r="H100" s="23"/>
    </row>
    <row r="101" spans="1:8" ht="18.649999999999999" customHeight="1">
      <c r="A101" s="152"/>
      <c r="B101" s="152"/>
      <c r="C101" s="153" t="s">
        <v>134</v>
      </c>
      <c r="D101" s="154"/>
      <c r="E101" s="154"/>
      <c r="F101" s="154"/>
      <c r="G101" s="155"/>
      <c r="H101" s="23"/>
    </row>
    <row r="102" spans="1:8" ht="52.5" hidden="1" customHeight="1">
      <c r="A102" s="152"/>
      <c r="B102" s="152"/>
      <c r="C102" s="144" t="s">
        <v>106</v>
      </c>
      <c r="D102" s="144"/>
      <c r="E102" s="144"/>
      <c r="F102" s="144"/>
      <c r="G102" s="144"/>
      <c r="H102" s="23"/>
    </row>
    <row r="103" spans="1:8" ht="37.5" hidden="1" customHeight="1">
      <c r="A103" s="152"/>
      <c r="B103" s="152"/>
      <c r="C103" s="144" t="s">
        <v>107</v>
      </c>
      <c r="D103" s="144"/>
      <c r="E103" s="144"/>
      <c r="F103" s="144"/>
      <c r="G103" s="144"/>
      <c r="H103" s="23"/>
    </row>
    <row r="104" spans="1:8" ht="41" customHeight="1">
      <c r="A104" s="152"/>
      <c r="B104" s="152"/>
      <c r="C104" s="144" t="s">
        <v>142</v>
      </c>
      <c r="D104" s="144"/>
      <c r="E104" s="144"/>
      <c r="F104" s="144"/>
      <c r="G104" s="144"/>
      <c r="H104" s="23"/>
    </row>
    <row r="105" spans="1:8" ht="36" customHeight="1">
      <c r="A105" s="152"/>
      <c r="B105" s="152"/>
      <c r="C105" s="144" t="s">
        <v>108</v>
      </c>
      <c r="D105" s="144"/>
      <c r="E105" s="144"/>
      <c r="F105" s="144"/>
      <c r="G105" s="144"/>
      <c r="H105" s="23"/>
    </row>
    <row r="106" spans="1:8" ht="67.150000000000006" hidden="1" customHeight="1">
      <c r="A106" s="152"/>
      <c r="B106" s="152"/>
      <c r="C106" s="144" t="s">
        <v>135</v>
      </c>
      <c r="D106" s="144"/>
      <c r="E106" s="144"/>
      <c r="F106" s="144"/>
      <c r="G106" s="144"/>
      <c r="H106" s="23"/>
    </row>
    <row r="107" spans="1:8" ht="54" customHeight="1">
      <c r="A107" s="152"/>
      <c r="B107" s="152"/>
      <c r="C107" s="144" t="s">
        <v>143</v>
      </c>
      <c r="D107" s="144"/>
      <c r="E107" s="144"/>
      <c r="F107" s="144"/>
      <c r="G107" s="144"/>
      <c r="H107" s="23"/>
    </row>
    <row r="108" spans="1:8" ht="39.65" customHeight="1">
      <c r="A108" s="152"/>
      <c r="B108" s="152"/>
      <c r="C108" s="144" t="s">
        <v>111</v>
      </c>
      <c r="D108" s="144"/>
      <c r="E108" s="144"/>
      <c r="F108" s="144"/>
      <c r="G108" s="144"/>
      <c r="H108" s="23"/>
    </row>
    <row r="109" spans="1:8" ht="60" customHeight="1">
      <c r="A109" s="152"/>
      <c r="B109" s="152"/>
      <c r="C109" s="144" t="s">
        <v>112</v>
      </c>
      <c r="D109" s="144"/>
      <c r="E109" s="144"/>
      <c r="F109" s="144"/>
      <c r="G109" s="144"/>
      <c r="H109" s="23"/>
    </row>
    <row r="110" spans="1:8" ht="115.9" customHeight="1">
      <c r="A110" s="152"/>
      <c r="B110" s="152"/>
      <c r="C110" s="145" t="s">
        <v>113</v>
      </c>
      <c r="D110" s="145"/>
      <c r="E110" s="145"/>
      <c r="F110" s="145"/>
      <c r="G110" s="145"/>
      <c r="H110" s="23"/>
    </row>
    <row r="111" spans="1:8" ht="31.15" customHeight="1">
      <c r="A111" s="152"/>
      <c r="B111" s="152"/>
      <c r="C111" s="145" t="s">
        <v>114</v>
      </c>
      <c r="D111" s="145"/>
      <c r="E111" s="145"/>
      <c r="F111" s="145"/>
      <c r="G111" s="145"/>
      <c r="H111" s="23"/>
    </row>
    <row r="112" spans="1:8" ht="7.9" customHeight="1">
      <c r="A112" s="146"/>
      <c r="B112" s="146"/>
      <c r="C112" s="146"/>
      <c r="D112" s="146"/>
      <c r="E112" s="146"/>
      <c r="F112" s="146"/>
      <c r="G112" s="146"/>
      <c r="H112" s="146"/>
    </row>
    <row r="113" spans="1:8" ht="30" customHeight="1">
      <c r="A113" s="146"/>
      <c r="B113" s="146"/>
      <c r="C113" s="146"/>
      <c r="D113" s="146"/>
      <c r="E113" s="146"/>
      <c r="F113" s="146"/>
      <c r="G113" s="146"/>
      <c r="H113" s="146"/>
    </row>
    <row r="114" spans="1:8" ht="30" customHeight="1">
      <c r="A114" s="146"/>
      <c r="B114" s="146"/>
      <c r="C114" s="146"/>
      <c r="D114" s="146"/>
      <c r="E114" s="146"/>
      <c r="F114" s="146"/>
      <c r="G114" s="146"/>
      <c r="H114" s="146"/>
    </row>
    <row r="115" spans="1:8" ht="24" customHeight="1">
      <c r="A115" s="146"/>
      <c r="B115" s="146"/>
      <c r="C115" s="146"/>
      <c r="D115" s="146"/>
      <c r="E115" s="146"/>
      <c r="F115" s="146"/>
      <c r="G115" s="146"/>
      <c r="H115" s="146"/>
    </row>
    <row r="116" spans="1:8" ht="43.9" customHeight="1">
      <c r="A116" s="146"/>
      <c r="B116" s="146"/>
      <c r="C116" s="146"/>
      <c r="D116" s="146"/>
      <c r="E116" s="146"/>
      <c r="F116" s="146"/>
      <c r="G116" s="146"/>
      <c r="H116" s="146"/>
    </row>
    <row r="117" spans="1:8" ht="18">
      <c r="A117" s="147" t="s">
        <v>115</v>
      </c>
      <c r="B117" s="148"/>
      <c r="C117" s="148"/>
      <c r="D117" s="148"/>
      <c r="E117" s="148"/>
      <c r="F117" s="148"/>
      <c r="G117" s="148"/>
      <c r="H117" s="149"/>
    </row>
    <row r="118" spans="1:8" ht="13">
      <c r="A118" s="141" t="s">
        <v>116</v>
      </c>
      <c r="B118" s="142"/>
      <c r="C118" s="142"/>
      <c r="D118" s="142"/>
      <c r="E118" s="142"/>
      <c r="F118" s="142"/>
      <c r="G118" s="142"/>
      <c r="H118" s="143"/>
    </row>
  </sheetData>
  <mergeCells count="126">
    <mergeCell ref="A117:H117"/>
    <mergeCell ref="A118:H118"/>
    <mergeCell ref="C108:G108"/>
    <mergeCell ref="C109:G109"/>
    <mergeCell ref="C110:G110"/>
    <mergeCell ref="C111:G111"/>
    <mergeCell ref="A112:H112"/>
    <mergeCell ref="A113:H116"/>
    <mergeCell ref="A99:H99"/>
    <mergeCell ref="A100:B111"/>
    <mergeCell ref="C100:G100"/>
    <mergeCell ref="C101:G101"/>
    <mergeCell ref="C102:G102"/>
    <mergeCell ref="C103:G103"/>
    <mergeCell ref="C104:G104"/>
    <mergeCell ref="C105:G105"/>
    <mergeCell ref="C106:G106"/>
    <mergeCell ref="C107:G107"/>
    <mergeCell ref="D95:F95"/>
    <mergeCell ref="D96:F96"/>
    <mergeCell ref="A97:B97"/>
    <mergeCell ref="D97:F97"/>
    <mergeCell ref="G97:H97"/>
    <mergeCell ref="A98:B98"/>
    <mergeCell ref="C98:F98"/>
    <mergeCell ref="G98:H98"/>
    <mergeCell ref="A90:H90"/>
    <mergeCell ref="A91:H91"/>
    <mergeCell ref="A92:B92"/>
    <mergeCell ref="C92:F92"/>
    <mergeCell ref="G92:H92"/>
    <mergeCell ref="A93:B93"/>
    <mergeCell ref="C93:F93"/>
    <mergeCell ref="G93:H96"/>
    <mergeCell ref="A94:B96"/>
    <mergeCell ref="D94:F94"/>
    <mergeCell ref="A79:H79"/>
    <mergeCell ref="A80:H81"/>
    <mergeCell ref="A82:F84"/>
    <mergeCell ref="A85:B88"/>
    <mergeCell ref="C85:F88"/>
    <mergeCell ref="A89:H89"/>
    <mergeCell ref="C73:F73"/>
    <mergeCell ref="C74:F74"/>
    <mergeCell ref="C75:F75"/>
    <mergeCell ref="C76:F76"/>
    <mergeCell ref="C77:F77"/>
    <mergeCell ref="A78:H78"/>
    <mergeCell ref="C67:F67"/>
    <mergeCell ref="C68:F68"/>
    <mergeCell ref="A69:H69"/>
    <mergeCell ref="C70:F70"/>
    <mergeCell ref="C71:F71"/>
    <mergeCell ref="C72:F72"/>
    <mergeCell ref="C61:F61"/>
    <mergeCell ref="A62:H62"/>
    <mergeCell ref="A63:H63"/>
    <mergeCell ref="C64:F64"/>
    <mergeCell ref="C65:F65"/>
    <mergeCell ref="C66:F66"/>
    <mergeCell ref="C55:F55"/>
    <mergeCell ref="A56:H56"/>
    <mergeCell ref="C57:F57"/>
    <mergeCell ref="C58:F58"/>
    <mergeCell ref="C59:F59"/>
    <mergeCell ref="A60:H60"/>
    <mergeCell ref="C49:F49"/>
    <mergeCell ref="C50:F50"/>
    <mergeCell ref="A51:H51"/>
    <mergeCell ref="A52:H52"/>
    <mergeCell ref="C53:F53"/>
    <mergeCell ref="C54:F54"/>
    <mergeCell ref="A43:F43"/>
    <mergeCell ref="C44:F44"/>
    <mergeCell ref="A45:H45"/>
    <mergeCell ref="A46:H46"/>
    <mergeCell ref="A47:H47"/>
    <mergeCell ref="C48:F48"/>
    <mergeCell ref="A37:F37"/>
    <mergeCell ref="C38:F38"/>
    <mergeCell ref="A39:H39"/>
    <mergeCell ref="A40:H40"/>
    <mergeCell ref="C41:F41"/>
    <mergeCell ref="C42:F42"/>
    <mergeCell ref="A31:F31"/>
    <mergeCell ref="C32:F32"/>
    <mergeCell ref="A33:H33"/>
    <mergeCell ref="A34:H34"/>
    <mergeCell ref="C35:F35"/>
    <mergeCell ref="C36:F36"/>
    <mergeCell ref="A25:H25"/>
    <mergeCell ref="A26:H26"/>
    <mergeCell ref="C27:F27"/>
    <mergeCell ref="C28:F28"/>
    <mergeCell ref="C29:F29"/>
    <mergeCell ref="C30:F30"/>
    <mergeCell ref="A19:H19"/>
    <mergeCell ref="A20:H20"/>
    <mergeCell ref="C21:F21"/>
    <mergeCell ref="C22:F22"/>
    <mergeCell ref="A23:F23"/>
    <mergeCell ref="C24:F24"/>
    <mergeCell ref="C13:F13"/>
    <mergeCell ref="C14:F14"/>
    <mergeCell ref="C15:F15"/>
    <mergeCell ref="A16:F16"/>
    <mergeCell ref="C17:F17"/>
    <mergeCell ref="C18:H18"/>
    <mergeCell ref="A7:H7"/>
    <mergeCell ref="C8:F8"/>
    <mergeCell ref="A9:H9"/>
    <mergeCell ref="A10:H10"/>
    <mergeCell ref="C11:F11"/>
    <mergeCell ref="C12:F12"/>
    <mergeCell ref="A4:B4"/>
    <mergeCell ref="C4:H4"/>
    <mergeCell ref="A5:B5"/>
    <mergeCell ref="C5:H5"/>
    <mergeCell ref="A6:B6"/>
    <mergeCell ref="C6:F6"/>
    <mergeCell ref="A1:B1"/>
    <mergeCell ref="C1:F1"/>
    <mergeCell ref="G1:H1"/>
    <mergeCell ref="C2:F2"/>
    <mergeCell ref="A3:B3"/>
    <mergeCell ref="C3:H3"/>
  </mergeCells>
  <hyperlinks>
    <hyperlink ref="H6" r:id="rId1" xr:uid="{2B415F0B-F049-4963-B09E-C3120B03A25C}"/>
  </hyperlinks>
  <printOptions horizontalCentered="1"/>
  <pageMargins left="3.937007874015748E-2" right="3.937007874015748E-2" top="0.35433070866141736" bottom="0.35433070866141736" header="0.31496062992125984" footer="0.31496062992125984"/>
  <pageSetup scale="60" fitToHeight="0" orientation="portrait" r:id="rId2"/>
  <rowBreaks count="5" manualBreakCount="5">
    <brk id="38" max="7" man="1"/>
    <brk id="78" max="7" man="1"/>
    <brk id="81" max="7" man="1"/>
    <brk id="98" max="7" man="1"/>
    <brk id="118" max="16383" man="1"/>
  </rowBreak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7E78-1583-4D7D-9526-561CB4643ED5}">
  <dimension ref="A1:S133"/>
  <sheetViews>
    <sheetView view="pageBreakPreview" topLeftCell="A56" zoomScale="80" zoomScaleNormal="80" zoomScaleSheetLayoutView="80" workbookViewId="0">
      <selection activeCell="H87" sqref="H87"/>
    </sheetView>
  </sheetViews>
  <sheetFormatPr baseColWidth="10" defaultColWidth="11.26953125" defaultRowHeight="12.5"/>
  <cols>
    <col min="1" max="2" width="16.26953125" style="9" customWidth="1"/>
    <col min="3" max="3" width="31.54296875" style="9" customWidth="1"/>
    <col min="4" max="5" width="16" style="9" customWidth="1"/>
    <col min="6" max="6" width="12" style="9" customWidth="1"/>
    <col min="7" max="7" width="19.81640625" style="10" customWidth="1"/>
    <col min="8" max="8" width="36.81640625" style="10" customWidth="1"/>
    <col min="9" max="9" width="20.54296875" style="9" customWidth="1"/>
    <col min="10" max="10" width="17.453125" style="9" customWidth="1"/>
    <col min="11" max="11" width="18.81640625" style="9" customWidth="1"/>
    <col min="12" max="14" width="11.26953125" style="9" customWidth="1"/>
    <col min="15" max="15" width="11.26953125" style="9"/>
    <col min="16" max="16" width="16.453125" style="9" customWidth="1"/>
    <col min="17" max="17" width="14.1796875" style="9" customWidth="1"/>
    <col min="18" max="18" width="14.81640625" style="9" customWidth="1"/>
    <col min="19" max="19" width="16.26953125" style="9" customWidth="1"/>
    <col min="20" max="16384" width="11.26953125" style="9"/>
  </cols>
  <sheetData>
    <row r="1" spans="1:18" ht="119.25" customHeight="1">
      <c r="A1" s="150"/>
      <c r="B1" s="150"/>
      <c r="C1" s="258" t="s">
        <v>0</v>
      </c>
      <c r="D1" s="259"/>
      <c r="E1" s="259"/>
      <c r="F1" s="259"/>
      <c r="G1" s="162"/>
      <c r="H1" s="162"/>
    </row>
    <row r="2" spans="1:18" ht="25.15" customHeight="1">
      <c r="A2" s="31" t="s">
        <v>1</v>
      </c>
      <c r="B2" s="11">
        <f ca="1">TODAY()</f>
        <v>46303</v>
      </c>
      <c r="C2" s="260"/>
      <c r="D2" s="260"/>
      <c r="E2" s="260"/>
      <c r="F2" s="260"/>
      <c r="G2" s="12" t="s">
        <v>2</v>
      </c>
      <c r="H2" s="20" t="s">
        <v>127</v>
      </c>
    </row>
    <row r="3" spans="1:18" ht="25.15" customHeight="1">
      <c r="A3" s="157" t="s">
        <v>4</v>
      </c>
      <c r="B3" s="157"/>
      <c r="C3" s="257" t="s">
        <v>5</v>
      </c>
      <c r="D3" s="257"/>
      <c r="E3" s="257"/>
      <c r="F3" s="257"/>
      <c r="G3" s="257"/>
      <c r="H3" s="257"/>
    </row>
    <row r="4" spans="1:18" ht="51" customHeight="1">
      <c r="A4" s="157" t="s">
        <v>6</v>
      </c>
      <c r="B4" s="157"/>
      <c r="C4" s="254" t="s">
        <v>7</v>
      </c>
      <c r="D4" s="255"/>
      <c r="E4" s="255"/>
      <c r="F4" s="255"/>
      <c r="G4" s="255"/>
      <c r="H4" s="256"/>
      <c r="J4" s="32"/>
    </row>
    <row r="5" spans="1:18" ht="17.5" customHeight="1">
      <c r="A5" s="157" t="s">
        <v>8</v>
      </c>
      <c r="B5" s="157"/>
      <c r="C5" s="257" t="s">
        <v>9</v>
      </c>
      <c r="D5" s="257"/>
      <c r="E5" s="257"/>
      <c r="F5" s="257"/>
      <c r="G5" s="257"/>
      <c r="H5" s="257"/>
      <c r="M5" s="9">
        <v>454.57</v>
      </c>
    </row>
    <row r="6" spans="1:18" ht="26.5" customHeight="1">
      <c r="A6" s="157" t="s">
        <v>10</v>
      </c>
      <c r="B6" s="157"/>
      <c r="C6" s="257" t="s">
        <v>11</v>
      </c>
      <c r="D6" s="257"/>
      <c r="E6" s="257"/>
      <c r="F6" s="257"/>
      <c r="G6" s="13" t="s">
        <v>12</v>
      </c>
      <c r="H6" s="33" t="s">
        <v>13</v>
      </c>
      <c r="M6" s="9">
        <v>357.1</v>
      </c>
      <c r="N6" s="9">
        <v>316.56</v>
      </c>
      <c r="O6" s="9">
        <f>SUM(M6:N6)</f>
        <v>673.66000000000008</v>
      </c>
    </row>
    <row r="7" spans="1:18" ht="15.5">
      <c r="A7" s="245"/>
      <c r="B7" s="245"/>
      <c r="C7" s="245"/>
      <c r="D7" s="245"/>
      <c r="E7" s="245"/>
      <c r="F7" s="245"/>
      <c r="G7" s="245"/>
      <c r="H7" s="245"/>
      <c r="M7" s="140">
        <f>SUM(M5:M6)</f>
        <v>811.67000000000007</v>
      </c>
    </row>
    <row r="8" spans="1:18" ht="38.15" customHeight="1">
      <c r="A8" s="59">
        <v>-357.1</v>
      </c>
      <c r="B8" s="60" t="s">
        <v>14</v>
      </c>
      <c r="C8" s="253" t="s">
        <v>15</v>
      </c>
      <c r="D8" s="253"/>
      <c r="E8" s="253"/>
      <c r="F8" s="253"/>
      <c r="G8" s="61">
        <v>270</v>
      </c>
      <c r="H8" s="62">
        <f>G8*A8</f>
        <v>-96417</v>
      </c>
    </row>
    <row r="9" spans="1:18" ht="15.5">
      <c r="A9" s="242"/>
      <c r="B9" s="243"/>
      <c r="C9" s="243"/>
      <c r="D9" s="243"/>
      <c r="E9" s="243"/>
      <c r="F9" s="243"/>
      <c r="G9" s="243"/>
      <c r="H9" s="244"/>
    </row>
    <row r="10" spans="1:18" s="35" customFormat="1" ht="18">
      <c r="A10" s="164" t="s">
        <v>16</v>
      </c>
      <c r="B10" s="164"/>
      <c r="C10" s="164"/>
      <c r="D10" s="164"/>
      <c r="E10" s="164"/>
      <c r="F10" s="164"/>
      <c r="G10" s="164"/>
      <c r="H10" s="164"/>
      <c r="R10" s="35" t="s">
        <v>17</v>
      </c>
    </row>
    <row r="11" spans="1:18" s="39" customFormat="1" ht="14">
      <c r="A11" s="36" t="s">
        <v>18</v>
      </c>
      <c r="B11" s="37" t="s">
        <v>19</v>
      </c>
      <c r="C11" s="239" t="s">
        <v>20</v>
      </c>
      <c r="D11" s="239"/>
      <c r="E11" s="239"/>
      <c r="F11" s="239"/>
      <c r="G11" s="38" t="s">
        <v>21</v>
      </c>
      <c r="H11" s="38" t="s">
        <v>17</v>
      </c>
      <c r="K11" s="40"/>
      <c r="L11" s="41"/>
      <c r="N11" s="41"/>
      <c r="Q11" s="39">
        <v>270</v>
      </c>
    </row>
    <row r="12" spans="1:18" s="41" customFormat="1" ht="25.9" customHeight="1">
      <c r="A12" s="42">
        <f>N12</f>
        <v>171.80399999999997</v>
      </c>
      <c r="B12" s="43" t="s">
        <v>14</v>
      </c>
      <c r="C12" s="240" t="s">
        <v>22</v>
      </c>
      <c r="D12" s="240"/>
      <c r="E12" s="240"/>
      <c r="F12" s="240"/>
      <c r="G12" s="44">
        <f>Q11</f>
        <v>270</v>
      </c>
      <c r="H12" s="24">
        <f>G12*A12</f>
        <v>46387.079999999994</v>
      </c>
      <c r="J12" s="41">
        <f>165.2+1.6</f>
        <v>166.79999999999998</v>
      </c>
      <c r="K12" s="40">
        <v>0.03</v>
      </c>
      <c r="L12" s="41">
        <f t="shared" ref="L12:L15" si="0">J12*K12</f>
        <v>5.0039999999999996</v>
      </c>
      <c r="N12" s="41">
        <f t="shared" ref="N12:N14" si="1">J12+L12</f>
        <v>171.80399999999997</v>
      </c>
    </row>
    <row r="13" spans="1:18" s="41" customFormat="1" ht="25.9" customHeight="1">
      <c r="A13" s="42">
        <f>N13</f>
        <v>113.31030000000001</v>
      </c>
      <c r="B13" s="43" t="s">
        <v>14</v>
      </c>
      <c r="C13" s="246" t="s">
        <v>23</v>
      </c>
      <c r="D13" s="247"/>
      <c r="E13" s="247"/>
      <c r="F13" s="248"/>
      <c r="G13" s="44">
        <f>Q11</f>
        <v>270</v>
      </c>
      <c r="H13" s="24">
        <f>G13*A13</f>
        <v>30593.781000000003</v>
      </c>
      <c r="J13" s="41">
        <f>106.81+3.2</f>
        <v>110.01</v>
      </c>
      <c r="K13" s="40">
        <v>0.03</v>
      </c>
      <c r="L13" s="41">
        <f t="shared" si="0"/>
        <v>3.3003</v>
      </c>
      <c r="N13" s="41">
        <f t="shared" si="1"/>
        <v>113.31030000000001</v>
      </c>
      <c r="Q13" s="41" t="s">
        <v>24</v>
      </c>
    </row>
    <row r="14" spans="1:18" s="41" customFormat="1" ht="25.9" customHeight="1">
      <c r="A14" s="42">
        <f t="shared" ref="A14" si="2">N14</f>
        <v>31.445900000000002</v>
      </c>
      <c r="B14" s="43" t="s">
        <v>14</v>
      </c>
      <c r="C14" s="240" t="s">
        <v>136</v>
      </c>
      <c r="D14" s="240"/>
      <c r="E14" s="240"/>
      <c r="F14" s="240"/>
      <c r="G14" s="44">
        <f>Q11</f>
        <v>270</v>
      </c>
      <c r="H14" s="24">
        <f>A14*G14</f>
        <v>8490.393</v>
      </c>
      <c r="J14" s="41">
        <v>30.53</v>
      </c>
      <c r="K14" s="40">
        <v>0.03</v>
      </c>
      <c r="L14" s="41">
        <f t="shared" si="0"/>
        <v>0.91590000000000005</v>
      </c>
      <c r="N14" s="41">
        <f t="shared" si="1"/>
        <v>31.445900000000002</v>
      </c>
    </row>
    <row r="15" spans="1:18" s="7" customFormat="1" ht="23.15" customHeight="1">
      <c r="A15" s="63">
        <f>N15</f>
        <v>60.255000000000003</v>
      </c>
      <c r="B15" s="64" t="s">
        <v>26</v>
      </c>
      <c r="C15" s="250" t="s">
        <v>27</v>
      </c>
      <c r="D15" s="250"/>
      <c r="E15" s="250"/>
      <c r="F15" s="250"/>
      <c r="G15" s="65">
        <v>25</v>
      </c>
      <c r="H15" s="24">
        <f>A15*G15</f>
        <v>1506.375</v>
      </c>
      <c r="J15" s="7">
        <v>58.5</v>
      </c>
      <c r="K15" s="25">
        <v>0.03</v>
      </c>
      <c r="L15" s="7">
        <f t="shared" si="0"/>
        <v>1.7549999999999999</v>
      </c>
      <c r="N15" s="7">
        <f>J15+L15</f>
        <v>60.255000000000003</v>
      </c>
    </row>
    <row r="16" spans="1:18" s="41" customFormat="1" ht="34" customHeight="1">
      <c r="A16" s="241" t="s">
        <v>28</v>
      </c>
      <c r="B16" s="158"/>
      <c r="C16" s="158"/>
      <c r="D16" s="158"/>
      <c r="E16" s="158"/>
      <c r="F16" s="158"/>
      <c r="G16" s="45"/>
      <c r="H16" s="45"/>
      <c r="J16" s="41">
        <f>SUM(J12:J15)</f>
        <v>365.84000000000003</v>
      </c>
      <c r="K16" s="40"/>
      <c r="R16" s="46" t="e">
        <f>#REF!+A12</f>
        <v>#REF!</v>
      </c>
    </row>
    <row r="17" spans="1:18" s="47" customFormat="1" ht="15.5">
      <c r="A17" s="14">
        <f>A12+A13+A14</f>
        <v>316.56019999999995</v>
      </c>
      <c r="B17" s="30" t="s">
        <v>29</v>
      </c>
      <c r="C17" s="234"/>
      <c r="D17" s="234"/>
      <c r="E17" s="234"/>
      <c r="F17" s="234"/>
      <c r="G17" s="30" t="s">
        <v>30</v>
      </c>
      <c r="H17" s="26">
        <f>SUM(H12:H16)</f>
        <v>86977.629000000001</v>
      </c>
      <c r="J17" s="41"/>
      <c r="K17" s="40"/>
      <c r="L17" s="41"/>
      <c r="N17" s="41"/>
      <c r="P17" s="48">
        <f>H17</f>
        <v>86977.629000000001</v>
      </c>
      <c r="R17" s="49" t="e">
        <f>#REF!+A14</f>
        <v>#REF!</v>
      </c>
    </row>
    <row r="18" spans="1:18" s="8" customFormat="1" ht="15.5">
      <c r="A18" s="14">
        <f>A15</f>
        <v>60.255000000000003</v>
      </c>
      <c r="B18" s="30" t="s">
        <v>31</v>
      </c>
      <c r="C18" s="251"/>
      <c r="D18" s="251"/>
      <c r="E18" s="251"/>
      <c r="F18" s="251"/>
      <c r="G18" s="252"/>
      <c r="H18" s="251"/>
      <c r="K18" s="25"/>
      <c r="L18" s="7"/>
      <c r="N18" s="7"/>
    </row>
    <row r="19" spans="1:18" s="47" customFormat="1" ht="15.5">
      <c r="A19" s="242"/>
      <c r="B19" s="243"/>
      <c r="C19" s="243"/>
      <c r="D19" s="243"/>
      <c r="E19" s="243"/>
      <c r="F19" s="243"/>
      <c r="G19" s="243"/>
      <c r="H19" s="244"/>
      <c r="I19" s="35"/>
      <c r="J19" s="41"/>
      <c r="K19" s="40"/>
      <c r="L19" s="41"/>
      <c r="M19" s="41"/>
      <c r="N19" s="41"/>
    </row>
    <row r="20" spans="1:18" s="35" customFormat="1" ht="18">
      <c r="A20" s="164" t="s">
        <v>32</v>
      </c>
      <c r="B20" s="164"/>
      <c r="C20" s="164"/>
      <c r="D20" s="164"/>
      <c r="E20" s="164"/>
      <c r="F20" s="164"/>
      <c r="G20" s="164"/>
      <c r="H20" s="164"/>
      <c r="K20" s="40"/>
      <c r="L20" s="41"/>
      <c r="N20" s="41"/>
      <c r="Q20" s="35" t="s">
        <v>33</v>
      </c>
    </row>
    <row r="21" spans="1:18" s="39" customFormat="1" ht="14">
      <c r="A21" s="36" t="s">
        <v>18</v>
      </c>
      <c r="B21" s="37" t="s">
        <v>19</v>
      </c>
      <c r="C21" s="239" t="s">
        <v>20</v>
      </c>
      <c r="D21" s="239"/>
      <c r="E21" s="239"/>
      <c r="F21" s="239"/>
      <c r="G21" s="38" t="s">
        <v>21</v>
      </c>
      <c r="H21" s="38" t="s">
        <v>17</v>
      </c>
      <c r="J21" s="39" t="s">
        <v>34</v>
      </c>
      <c r="K21" s="39" t="s">
        <v>35</v>
      </c>
      <c r="L21" s="39" t="s">
        <v>36</v>
      </c>
      <c r="N21" s="39" t="s">
        <v>37</v>
      </c>
      <c r="Q21" s="39">
        <v>216</v>
      </c>
    </row>
    <row r="22" spans="1:18" s="41" customFormat="1" ht="25.9" customHeight="1">
      <c r="A22" s="42">
        <f>N22</f>
        <v>18.334</v>
      </c>
      <c r="B22" s="43" t="s">
        <v>14</v>
      </c>
      <c r="C22" s="240" t="s">
        <v>22</v>
      </c>
      <c r="D22" s="240"/>
      <c r="E22" s="240"/>
      <c r="F22" s="240"/>
      <c r="G22" s="44">
        <f>Q11</f>
        <v>270</v>
      </c>
      <c r="H22" s="24">
        <f>G22*A22</f>
        <v>4950.18</v>
      </c>
      <c r="J22" s="41">
        <f>10.8+7</f>
        <v>17.8</v>
      </c>
      <c r="K22" s="40">
        <v>0.03</v>
      </c>
      <c r="L22" s="41">
        <f>J22*K22</f>
        <v>0.53400000000000003</v>
      </c>
      <c r="N22" s="41">
        <f>J22+L22</f>
        <v>18.334</v>
      </c>
    </row>
    <row r="23" spans="1:18" s="41" customFormat="1" ht="35.15" customHeight="1">
      <c r="A23" s="241" t="s">
        <v>28</v>
      </c>
      <c r="B23" s="158"/>
      <c r="C23" s="158"/>
      <c r="D23" s="158"/>
      <c r="E23" s="158"/>
      <c r="F23" s="158"/>
      <c r="G23" s="45"/>
      <c r="H23" s="45"/>
      <c r="K23" s="40"/>
      <c r="R23" s="46" t="e">
        <f>#REF!+A22</f>
        <v>#REF!</v>
      </c>
    </row>
    <row r="24" spans="1:18" s="47" customFormat="1" ht="15.5">
      <c r="A24" s="14">
        <f>A22</f>
        <v>18.334</v>
      </c>
      <c r="B24" s="30" t="s">
        <v>29</v>
      </c>
      <c r="C24" s="234"/>
      <c r="D24" s="234"/>
      <c r="E24" s="234"/>
      <c r="F24" s="234"/>
      <c r="G24" s="30" t="s">
        <v>30</v>
      </c>
      <c r="H24" s="26">
        <f>SUM(H22:H23)</f>
        <v>4950.18</v>
      </c>
      <c r="J24" s="41"/>
      <c r="K24" s="40"/>
      <c r="L24" s="41"/>
      <c r="M24" s="41"/>
      <c r="N24" s="41"/>
      <c r="P24" s="48">
        <f>H24</f>
        <v>4950.18</v>
      </c>
      <c r="R24" s="49" t="e">
        <f>#REF!+#REF!</f>
        <v>#REF!</v>
      </c>
    </row>
    <row r="25" spans="1:18" s="47" customFormat="1" ht="15.5">
      <c r="A25" s="242"/>
      <c r="B25" s="243"/>
      <c r="C25" s="243"/>
      <c r="D25" s="243"/>
      <c r="E25" s="243"/>
      <c r="F25" s="243"/>
      <c r="G25" s="243"/>
      <c r="H25" s="244"/>
      <c r="I25" s="35"/>
      <c r="J25" s="41"/>
      <c r="K25" s="40"/>
      <c r="L25" s="41"/>
      <c r="M25" s="41"/>
      <c r="N25" s="41"/>
    </row>
    <row r="26" spans="1:18" s="35" customFormat="1" ht="42.75" customHeight="1">
      <c r="A26" s="249" t="s">
        <v>137</v>
      </c>
      <c r="B26" s="249"/>
      <c r="C26" s="249"/>
      <c r="D26" s="249"/>
      <c r="E26" s="249"/>
      <c r="F26" s="249"/>
      <c r="G26" s="249"/>
      <c r="H26" s="249"/>
      <c r="K26" s="40"/>
      <c r="L26" s="41"/>
      <c r="N26" s="41"/>
    </row>
    <row r="27" spans="1:18" s="39" customFormat="1" ht="14">
      <c r="A27" s="36" t="s">
        <v>18</v>
      </c>
      <c r="B27" s="37" t="s">
        <v>19</v>
      </c>
      <c r="C27" s="239" t="s">
        <v>20</v>
      </c>
      <c r="D27" s="239"/>
      <c r="E27" s="239"/>
      <c r="F27" s="239"/>
      <c r="G27" s="38" t="s">
        <v>21</v>
      </c>
      <c r="H27" s="38" t="s">
        <v>17</v>
      </c>
      <c r="K27" s="40"/>
      <c r="L27" s="41"/>
      <c r="N27" s="41"/>
    </row>
    <row r="28" spans="1:18" s="41" customFormat="1" ht="25.9" customHeight="1">
      <c r="A28" s="42">
        <f>N28</f>
        <v>1.2649999999999999</v>
      </c>
      <c r="B28" s="43" t="s">
        <v>14</v>
      </c>
      <c r="C28" s="240" t="s">
        <v>22</v>
      </c>
      <c r="D28" s="240"/>
      <c r="E28" s="240"/>
      <c r="F28" s="240"/>
      <c r="G28" s="44">
        <f>Q11</f>
        <v>270</v>
      </c>
      <c r="H28" s="24">
        <f>G28*A28</f>
        <v>341.54999999999995</v>
      </c>
      <c r="J28" s="50">
        <v>1.1499999999999999</v>
      </c>
      <c r="K28" s="139">
        <v>0.1</v>
      </c>
      <c r="L28" s="41">
        <f t="shared" ref="L28:L30" si="3">J28*K28</f>
        <v>0.11499999999999999</v>
      </c>
      <c r="N28" s="41">
        <f t="shared" ref="N28:N30" si="4">J28+L28</f>
        <v>1.2649999999999999</v>
      </c>
    </row>
    <row r="29" spans="1:18" s="41" customFormat="1" ht="25.9" customHeight="1">
      <c r="A29" s="42">
        <f>N29</f>
        <v>5.17</v>
      </c>
      <c r="B29" s="43" t="s">
        <v>14</v>
      </c>
      <c r="C29" s="246" t="s">
        <v>23</v>
      </c>
      <c r="D29" s="247"/>
      <c r="E29" s="247"/>
      <c r="F29" s="248"/>
      <c r="G29" s="44">
        <f>Q11</f>
        <v>270</v>
      </c>
      <c r="H29" s="24">
        <f>G29*A29</f>
        <v>1395.9</v>
      </c>
      <c r="J29" s="50">
        <v>4.7</v>
      </c>
      <c r="K29" s="139">
        <v>0.1</v>
      </c>
      <c r="L29" s="41">
        <f t="shared" si="3"/>
        <v>0.47000000000000003</v>
      </c>
      <c r="N29" s="41">
        <f t="shared" si="4"/>
        <v>5.17</v>
      </c>
    </row>
    <row r="30" spans="1:18" s="41" customFormat="1" ht="25.9" customHeight="1">
      <c r="A30" s="42">
        <f t="shared" ref="A30" si="5">N30</f>
        <v>2.915</v>
      </c>
      <c r="B30" s="43" t="s">
        <v>14</v>
      </c>
      <c r="C30" s="240" t="s">
        <v>136</v>
      </c>
      <c r="D30" s="240"/>
      <c r="E30" s="240"/>
      <c r="F30" s="240"/>
      <c r="G30" s="44">
        <f>Q11</f>
        <v>270</v>
      </c>
      <c r="H30" s="24">
        <f>A30*G30</f>
        <v>787.05</v>
      </c>
      <c r="J30" s="50">
        <v>2.65</v>
      </c>
      <c r="K30" s="139">
        <v>0.1</v>
      </c>
      <c r="L30" s="41">
        <f t="shared" si="3"/>
        <v>0.26500000000000001</v>
      </c>
      <c r="N30" s="41">
        <f t="shared" si="4"/>
        <v>2.915</v>
      </c>
    </row>
    <row r="31" spans="1:18" s="41" customFormat="1" ht="37.5" customHeight="1">
      <c r="A31" s="241" t="s">
        <v>28</v>
      </c>
      <c r="B31" s="158"/>
      <c r="C31" s="158"/>
      <c r="D31" s="158"/>
      <c r="E31" s="158"/>
      <c r="F31" s="158"/>
      <c r="G31" s="45"/>
      <c r="H31" s="45"/>
      <c r="K31" s="40"/>
      <c r="R31" s="46" t="e">
        <f>#REF!+A28</f>
        <v>#REF!</v>
      </c>
    </row>
    <row r="32" spans="1:18" s="47" customFormat="1" ht="15.5">
      <c r="A32" s="14">
        <f>A28+A29+A30</f>
        <v>9.35</v>
      </c>
      <c r="B32" s="30" t="s">
        <v>29</v>
      </c>
      <c r="C32" s="234"/>
      <c r="D32" s="234"/>
      <c r="E32" s="234"/>
      <c r="F32" s="234"/>
      <c r="G32" s="30" t="s">
        <v>30</v>
      </c>
      <c r="H32" s="26">
        <f>SUM(H28:H31)</f>
        <v>2524.5</v>
      </c>
      <c r="J32" s="41"/>
      <c r="K32" s="40"/>
      <c r="L32" s="41"/>
      <c r="N32" s="41"/>
      <c r="R32" s="49" t="e">
        <f>#REF!+A30</f>
        <v>#REF!</v>
      </c>
    </row>
    <row r="33" spans="1:19" ht="15.5">
      <c r="A33" s="242"/>
      <c r="B33" s="243"/>
      <c r="C33" s="243"/>
      <c r="D33" s="243"/>
      <c r="E33" s="243"/>
      <c r="F33" s="243"/>
      <c r="G33" s="243"/>
      <c r="H33" s="244"/>
    </row>
    <row r="34" spans="1:19" s="35" customFormat="1" ht="18">
      <c r="A34" s="164" t="s">
        <v>39</v>
      </c>
      <c r="B34" s="164"/>
      <c r="C34" s="164"/>
      <c r="D34" s="164"/>
      <c r="E34" s="164"/>
      <c r="F34" s="164"/>
      <c r="G34" s="164"/>
      <c r="H34" s="164"/>
      <c r="S34" s="35" t="s">
        <v>17</v>
      </c>
    </row>
    <row r="35" spans="1:19" s="39" customFormat="1" ht="14">
      <c r="A35" s="36" t="s">
        <v>18</v>
      </c>
      <c r="B35" s="37" t="s">
        <v>19</v>
      </c>
      <c r="C35" s="239" t="s">
        <v>20</v>
      </c>
      <c r="D35" s="239"/>
      <c r="E35" s="239"/>
      <c r="F35" s="239"/>
      <c r="G35" s="38" t="s">
        <v>21</v>
      </c>
      <c r="H35" s="38" t="s">
        <v>17</v>
      </c>
      <c r="J35" s="39" t="s">
        <v>34</v>
      </c>
      <c r="K35" s="39" t="s">
        <v>35</v>
      </c>
      <c r="L35" s="39" t="s">
        <v>36</v>
      </c>
      <c r="N35" s="39" t="s">
        <v>37</v>
      </c>
      <c r="S35" s="39">
        <v>216</v>
      </c>
    </row>
    <row r="36" spans="1:19" s="41" customFormat="1" ht="23.15" customHeight="1">
      <c r="A36" s="42">
        <f>N36</f>
        <v>30.323199999999996</v>
      </c>
      <c r="B36" s="43" t="s">
        <v>14</v>
      </c>
      <c r="C36" s="240" t="s">
        <v>40</v>
      </c>
      <c r="D36" s="240"/>
      <c r="E36" s="240"/>
      <c r="F36" s="240"/>
      <c r="G36" s="44">
        <f>Q11</f>
        <v>270</v>
      </c>
      <c r="H36" s="24">
        <f>G36*A36</f>
        <v>8187.2639999999992</v>
      </c>
      <c r="J36" s="41">
        <f>1.04+28.4</f>
        <v>29.439999999999998</v>
      </c>
      <c r="K36" s="40">
        <v>0.03</v>
      </c>
      <c r="L36" s="41">
        <f>J36*K36</f>
        <v>0.88319999999999987</v>
      </c>
      <c r="N36" s="41">
        <f>J36+L36</f>
        <v>30.323199999999996</v>
      </c>
    </row>
    <row r="37" spans="1:19" s="41" customFormat="1" ht="23.25" customHeight="1">
      <c r="A37" s="241" t="s">
        <v>41</v>
      </c>
      <c r="B37" s="158"/>
      <c r="C37" s="158"/>
      <c r="D37" s="158"/>
      <c r="E37" s="158"/>
      <c r="F37" s="158"/>
      <c r="G37" s="45"/>
      <c r="H37" s="45"/>
      <c r="K37" s="40"/>
      <c r="N37" s="41" t="e">
        <f>N36+#REF!</f>
        <v>#REF!</v>
      </c>
    </row>
    <row r="38" spans="1:19" s="47" customFormat="1" ht="15.5">
      <c r="A38" s="14">
        <f>SUM(A36:A36)</f>
        <v>30.323199999999996</v>
      </c>
      <c r="B38" s="30" t="s">
        <v>29</v>
      </c>
      <c r="C38" s="234"/>
      <c r="D38" s="234"/>
      <c r="E38" s="234"/>
      <c r="F38" s="234"/>
      <c r="G38" s="30" t="s">
        <v>30</v>
      </c>
      <c r="H38" s="26">
        <f>SUM(H36:H37)</f>
        <v>8187.2639999999992</v>
      </c>
      <c r="K38" s="40"/>
      <c r="L38" s="41"/>
      <c r="N38" s="41"/>
      <c r="P38" s="48">
        <f>H38</f>
        <v>8187.2639999999992</v>
      </c>
    </row>
    <row r="39" spans="1:19" s="47" customFormat="1" ht="15.5">
      <c r="A39" s="245"/>
      <c r="B39" s="245"/>
      <c r="C39" s="245"/>
      <c r="D39" s="245"/>
      <c r="E39" s="245"/>
      <c r="F39" s="245"/>
      <c r="G39" s="245"/>
      <c r="H39" s="245"/>
      <c r="K39" s="40"/>
      <c r="L39" s="41"/>
      <c r="N39" s="41"/>
    </row>
    <row r="40" spans="1:19" s="35" customFormat="1" ht="18">
      <c r="A40" s="164" t="s">
        <v>42</v>
      </c>
      <c r="B40" s="164"/>
      <c r="C40" s="164"/>
      <c r="D40" s="164"/>
      <c r="E40" s="164"/>
      <c r="F40" s="164"/>
      <c r="G40" s="164"/>
      <c r="H40" s="164"/>
      <c r="S40" s="35" t="s">
        <v>17</v>
      </c>
    </row>
    <row r="41" spans="1:19" s="39" customFormat="1" ht="14">
      <c r="A41" s="36" t="s">
        <v>18</v>
      </c>
      <c r="B41" s="37" t="s">
        <v>19</v>
      </c>
      <c r="C41" s="239" t="s">
        <v>20</v>
      </c>
      <c r="D41" s="239"/>
      <c r="E41" s="239"/>
      <c r="F41" s="239"/>
      <c r="G41" s="38" t="s">
        <v>21</v>
      </c>
      <c r="H41" s="38" t="s">
        <v>17</v>
      </c>
      <c r="J41" s="39" t="s">
        <v>34</v>
      </c>
      <c r="K41" s="39" t="s">
        <v>35</v>
      </c>
      <c r="L41" s="39" t="s">
        <v>36</v>
      </c>
      <c r="N41" s="39" t="s">
        <v>37</v>
      </c>
      <c r="S41" s="39">
        <v>216</v>
      </c>
    </row>
    <row r="42" spans="1:19" s="41" customFormat="1" ht="21.65" customHeight="1">
      <c r="A42" s="42">
        <f>N42</f>
        <v>34.505000000000003</v>
      </c>
      <c r="B42" s="43" t="s">
        <v>14</v>
      </c>
      <c r="C42" s="240" t="s">
        <v>43</v>
      </c>
      <c r="D42" s="240"/>
      <c r="E42" s="240"/>
      <c r="F42" s="240"/>
      <c r="G42" s="44">
        <f>Q11</f>
        <v>270</v>
      </c>
      <c r="H42" s="24">
        <f>G42*A42</f>
        <v>9316.35</v>
      </c>
      <c r="J42" s="41">
        <v>33.5</v>
      </c>
      <c r="K42" s="40">
        <v>0.03</v>
      </c>
      <c r="L42" s="41">
        <f>J42*K42</f>
        <v>1.0049999999999999</v>
      </c>
      <c r="N42" s="41">
        <f>J42+L42</f>
        <v>34.505000000000003</v>
      </c>
    </row>
    <row r="43" spans="1:19" s="41" customFormat="1" ht="37.5" customHeight="1">
      <c r="A43" s="241" t="s">
        <v>28</v>
      </c>
      <c r="B43" s="158"/>
      <c r="C43" s="158"/>
      <c r="D43" s="158"/>
      <c r="E43" s="158"/>
      <c r="F43" s="158"/>
      <c r="G43" s="45"/>
      <c r="H43" s="45"/>
      <c r="K43" s="40"/>
      <c r="N43" s="41" t="e">
        <f>N42+#REF!</f>
        <v>#REF!</v>
      </c>
    </row>
    <row r="44" spans="1:19" s="47" customFormat="1" ht="15.5">
      <c r="A44" s="14">
        <f>SUM(A42:A42)</f>
        <v>34.505000000000003</v>
      </c>
      <c r="B44" s="30" t="s">
        <v>29</v>
      </c>
      <c r="C44" s="234"/>
      <c r="D44" s="234"/>
      <c r="E44" s="234"/>
      <c r="F44" s="234"/>
      <c r="G44" s="30" t="s">
        <v>30</v>
      </c>
      <c r="H44" s="26">
        <f>SUM(H42:H43)</f>
        <v>9316.35</v>
      </c>
      <c r="K44" s="40"/>
      <c r="L44" s="41"/>
      <c r="N44" s="41"/>
      <c r="P44" s="48">
        <f>H44</f>
        <v>9316.35</v>
      </c>
    </row>
    <row r="45" spans="1:19" s="47" customFormat="1" ht="15.5">
      <c r="A45" s="242"/>
      <c r="B45" s="243"/>
      <c r="C45" s="243"/>
      <c r="D45" s="243"/>
      <c r="E45" s="243"/>
      <c r="F45" s="243"/>
      <c r="G45" s="243"/>
      <c r="H45" s="244"/>
      <c r="K45" s="40"/>
      <c r="L45" s="41"/>
      <c r="N45" s="41"/>
    </row>
    <row r="46" spans="1:19" s="47" customFormat="1" ht="15.5" hidden="1">
      <c r="A46" s="245"/>
      <c r="B46" s="245"/>
      <c r="C46" s="245"/>
      <c r="D46" s="245"/>
      <c r="E46" s="245"/>
      <c r="F46" s="245"/>
      <c r="G46" s="245"/>
      <c r="H46" s="245"/>
      <c r="I46" s="35"/>
      <c r="J46" s="41"/>
      <c r="K46" s="40"/>
      <c r="L46" s="41"/>
      <c r="M46" s="41"/>
      <c r="N46" s="41"/>
    </row>
    <row r="47" spans="1:19" s="35" customFormat="1" ht="18">
      <c r="A47" s="164" t="s">
        <v>44</v>
      </c>
      <c r="B47" s="164"/>
      <c r="C47" s="164"/>
      <c r="D47" s="164"/>
      <c r="E47" s="164"/>
      <c r="F47" s="164"/>
      <c r="G47" s="164"/>
      <c r="H47" s="164"/>
    </row>
    <row r="48" spans="1:19" s="39" customFormat="1" ht="14.15" customHeight="1">
      <c r="A48" s="36" t="s">
        <v>18</v>
      </c>
      <c r="B48" s="37" t="s">
        <v>19</v>
      </c>
      <c r="C48" s="239" t="s">
        <v>20</v>
      </c>
      <c r="D48" s="239"/>
      <c r="E48" s="239"/>
      <c r="F48" s="239"/>
      <c r="G48" s="38" t="s">
        <v>21</v>
      </c>
      <c r="H48" s="38" t="s">
        <v>17</v>
      </c>
      <c r="I48" s="35"/>
    </row>
    <row r="49" spans="1:16" s="41" customFormat="1" ht="27.75" customHeight="1">
      <c r="A49" s="42">
        <f>N49</f>
        <v>30.75</v>
      </c>
      <c r="B49" s="43" t="s">
        <v>14</v>
      </c>
      <c r="C49" s="240" t="s">
        <v>45</v>
      </c>
      <c r="D49" s="240"/>
      <c r="E49" s="240"/>
      <c r="F49" s="240"/>
      <c r="G49" s="44">
        <f>Q11</f>
        <v>270</v>
      </c>
      <c r="H49" s="24">
        <f>G49*A49</f>
        <v>8302.5</v>
      </c>
      <c r="I49" s="35"/>
      <c r="J49" s="51">
        <v>20.5</v>
      </c>
      <c r="K49" s="40">
        <v>0.5</v>
      </c>
      <c r="L49" s="41">
        <f>J49*K49</f>
        <v>10.25</v>
      </c>
      <c r="N49" s="41">
        <f>J49+L49</f>
        <v>30.75</v>
      </c>
    </row>
    <row r="50" spans="1:16" s="47" customFormat="1" ht="14.15" customHeight="1">
      <c r="A50" s="14">
        <f>SUM(A49:A49)</f>
        <v>30.75</v>
      </c>
      <c r="B50" s="30" t="s">
        <v>29</v>
      </c>
      <c r="C50" s="234"/>
      <c r="D50" s="234"/>
      <c r="E50" s="234"/>
      <c r="F50" s="234"/>
      <c r="G50" s="30" t="s">
        <v>30</v>
      </c>
      <c r="H50" s="26">
        <f>SUM(H49:H49)</f>
        <v>8302.5</v>
      </c>
      <c r="I50" s="35"/>
      <c r="P50" s="48">
        <f>H50</f>
        <v>8302.5</v>
      </c>
    </row>
    <row r="51" spans="1:16" s="35" customFormat="1">
      <c r="A51" s="235"/>
      <c r="B51" s="236"/>
      <c r="C51" s="236"/>
      <c r="D51" s="236"/>
      <c r="E51" s="236"/>
      <c r="F51" s="236"/>
      <c r="G51" s="236"/>
      <c r="H51" s="237"/>
    </row>
    <row r="52" spans="1:16" s="35" customFormat="1" ht="15.65" hidden="1" customHeight="1">
      <c r="A52" s="164" t="s">
        <v>46</v>
      </c>
      <c r="B52" s="164"/>
      <c r="C52" s="164"/>
      <c r="D52" s="164"/>
      <c r="E52" s="164"/>
      <c r="F52" s="164"/>
      <c r="G52" s="164"/>
      <c r="H52" s="164"/>
    </row>
    <row r="53" spans="1:16" s="39" customFormat="1" ht="14" hidden="1">
      <c r="A53" s="36" t="s">
        <v>18</v>
      </c>
      <c r="B53" s="37" t="s">
        <v>19</v>
      </c>
      <c r="C53" s="239" t="s">
        <v>20</v>
      </c>
      <c r="D53" s="239"/>
      <c r="E53" s="239"/>
      <c r="F53" s="239"/>
      <c r="G53" s="38" t="s">
        <v>21</v>
      </c>
      <c r="H53" s="38" t="s">
        <v>17</v>
      </c>
      <c r="I53" s="35"/>
    </row>
    <row r="54" spans="1:16" s="41" customFormat="1" ht="27.75" hidden="1" customHeight="1">
      <c r="A54" s="42">
        <v>0</v>
      </c>
      <c r="B54" s="43" t="s">
        <v>14</v>
      </c>
      <c r="C54" s="240" t="s">
        <v>47</v>
      </c>
      <c r="D54" s="240"/>
      <c r="E54" s="240"/>
      <c r="F54" s="240"/>
      <c r="G54" s="44" t="e">
        <f>#REF!</f>
        <v>#REF!</v>
      </c>
      <c r="H54" s="24" t="e">
        <f>G54*A54</f>
        <v>#REF!</v>
      </c>
      <c r="I54" s="35"/>
      <c r="J54" s="51">
        <v>86</v>
      </c>
      <c r="K54" s="40">
        <v>0.1</v>
      </c>
      <c r="L54" s="41">
        <f>J54*K54</f>
        <v>8.6</v>
      </c>
      <c r="N54" s="41">
        <f>J54+L54</f>
        <v>94.6</v>
      </c>
    </row>
    <row r="55" spans="1:16" s="47" customFormat="1" ht="15.5" hidden="1">
      <c r="A55" s="14">
        <f>SUM(A54:A54)</f>
        <v>0</v>
      </c>
      <c r="B55" s="30" t="s">
        <v>29</v>
      </c>
      <c r="C55" s="234"/>
      <c r="D55" s="234"/>
      <c r="E55" s="234"/>
      <c r="F55" s="234"/>
      <c r="G55" s="30" t="s">
        <v>30</v>
      </c>
      <c r="H55" s="26" t="e">
        <f>SUM(H54:H54)</f>
        <v>#REF!</v>
      </c>
      <c r="I55" s="35"/>
    </row>
    <row r="56" spans="1:16" s="35" customFormat="1" ht="18">
      <c r="A56" s="164" t="s">
        <v>124</v>
      </c>
      <c r="B56" s="164"/>
      <c r="C56" s="164"/>
      <c r="D56" s="164"/>
      <c r="E56" s="164"/>
      <c r="F56" s="164"/>
      <c r="G56" s="164"/>
      <c r="H56" s="164"/>
    </row>
    <row r="57" spans="1:16" s="39" customFormat="1" ht="14.15" customHeight="1">
      <c r="A57" s="36" t="s">
        <v>18</v>
      </c>
      <c r="B57" s="37" t="s">
        <v>19</v>
      </c>
      <c r="C57" s="239" t="s">
        <v>20</v>
      </c>
      <c r="D57" s="239"/>
      <c r="E57" s="239"/>
      <c r="F57" s="239"/>
      <c r="G57" s="38" t="s">
        <v>21</v>
      </c>
      <c r="H57" s="38" t="s">
        <v>17</v>
      </c>
      <c r="I57" s="35"/>
    </row>
    <row r="58" spans="1:16" s="41" customFormat="1" ht="27.75" customHeight="1">
      <c r="A58" s="42">
        <f>N58</f>
        <v>14.75</v>
      </c>
      <c r="B58" s="43" t="s">
        <v>14</v>
      </c>
      <c r="C58" s="240" t="s">
        <v>125</v>
      </c>
      <c r="D58" s="240"/>
      <c r="E58" s="240"/>
      <c r="F58" s="240"/>
      <c r="G58" s="44">
        <f>Q11</f>
        <v>270</v>
      </c>
      <c r="H58" s="24">
        <f>G58*A58</f>
        <v>3982.5</v>
      </c>
      <c r="I58" s="35"/>
      <c r="J58" s="51">
        <v>11.8</v>
      </c>
      <c r="K58" s="40">
        <v>0.25</v>
      </c>
      <c r="L58" s="41">
        <f>J58*K58</f>
        <v>2.95</v>
      </c>
      <c r="N58" s="41">
        <f>J58+L58</f>
        <v>14.75</v>
      </c>
    </row>
    <row r="59" spans="1:16" s="47" customFormat="1" ht="14.15" customHeight="1">
      <c r="A59" s="14">
        <f>SUM(A58:A58)</f>
        <v>14.75</v>
      </c>
      <c r="B59" s="30" t="s">
        <v>29</v>
      </c>
      <c r="C59" s="234"/>
      <c r="D59" s="234"/>
      <c r="E59" s="234"/>
      <c r="F59" s="234"/>
      <c r="G59" s="30" t="s">
        <v>30</v>
      </c>
      <c r="H59" s="26">
        <f>SUM(H58:H58)</f>
        <v>3982.5</v>
      </c>
      <c r="I59" s="35"/>
      <c r="P59" s="48">
        <f>H59</f>
        <v>3982.5</v>
      </c>
    </row>
    <row r="60" spans="1:16" s="35" customFormat="1">
      <c r="A60" s="235"/>
      <c r="B60" s="236"/>
      <c r="C60" s="236"/>
      <c r="D60" s="236"/>
      <c r="E60" s="236"/>
      <c r="F60" s="236"/>
      <c r="G60" s="236"/>
      <c r="H60" s="237"/>
    </row>
    <row r="61" spans="1:16" s="35" customFormat="1" ht="22.15" customHeight="1">
      <c r="A61" s="52">
        <f>A50+A44+A38+A32+A24+A17+A59</f>
        <v>454.57239999999996</v>
      </c>
      <c r="B61" s="16" t="s">
        <v>29</v>
      </c>
      <c r="C61" s="238" t="s">
        <v>48</v>
      </c>
      <c r="D61" s="238"/>
      <c r="E61" s="238"/>
      <c r="F61" s="238"/>
      <c r="G61" s="16"/>
      <c r="H61" s="53">
        <f>H50+H44+H38+H32+H24+H17+H59</f>
        <v>124240.923</v>
      </c>
      <c r="J61" s="58">
        <f>A61-A50</f>
        <v>423.82239999999996</v>
      </c>
      <c r="L61" s="35">
        <v>7</v>
      </c>
      <c r="M61" s="67">
        <f>A61*L61</f>
        <v>3182.0067999999997</v>
      </c>
    </row>
    <row r="62" spans="1:16" s="35" customFormat="1">
      <c r="A62" s="193"/>
      <c r="B62" s="193"/>
      <c r="C62" s="193"/>
      <c r="D62" s="193"/>
      <c r="E62" s="193"/>
      <c r="F62" s="193"/>
      <c r="G62" s="193"/>
      <c r="H62" s="193"/>
    </row>
    <row r="63" spans="1:16" s="35" customFormat="1" ht="18" hidden="1">
      <c r="A63" s="164" t="s">
        <v>49</v>
      </c>
      <c r="B63" s="164"/>
      <c r="C63" s="164"/>
      <c r="D63" s="164"/>
      <c r="E63" s="164"/>
      <c r="F63" s="164"/>
      <c r="G63" s="164"/>
      <c r="H63" s="164"/>
    </row>
    <row r="64" spans="1:16" s="35" customFormat="1" ht="14" hidden="1">
      <c r="A64" s="36" t="s">
        <v>18</v>
      </c>
      <c r="B64" s="37" t="s">
        <v>19</v>
      </c>
      <c r="C64" s="239" t="s">
        <v>20</v>
      </c>
      <c r="D64" s="239"/>
      <c r="E64" s="239"/>
      <c r="F64" s="239"/>
      <c r="G64" s="38" t="s">
        <v>21</v>
      </c>
      <c r="H64" s="38" t="s">
        <v>17</v>
      </c>
    </row>
    <row r="65" spans="1:16" s="35" customFormat="1" ht="56.25" hidden="1" customHeight="1">
      <c r="A65" s="54">
        <v>0</v>
      </c>
      <c r="B65" s="54" t="s">
        <v>26</v>
      </c>
      <c r="C65" s="227" t="s">
        <v>50</v>
      </c>
      <c r="D65" s="228"/>
      <c r="E65" s="228"/>
      <c r="F65" s="229"/>
      <c r="G65" s="15">
        <v>90</v>
      </c>
      <c r="H65" s="55">
        <f>A65*G65</f>
        <v>0</v>
      </c>
    </row>
    <row r="66" spans="1:16" s="35" customFormat="1" ht="30" hidden="1" customHeight="1">
      <c r="A66" s="54">
        <v>43.1</v>
      </c>
      <c r="B66" s="54" t="s">
        <v>26</v>
      </c>
      <c r="C66" s="230" t="s">
        <v>51</v>
      </c>
      <c r="D66" s="230"/>
      <c r="E66" s="230"/>
      <c r="F66" s="230"/>
      <c r="G66" s="15">
        <v>0</v>
      </c>
      <c r="H66" s="55">
        <f>A66*G66</f>
        <v>0</v>
      </c>
    </row>
    <row r="67" spans="1:16" s="35" customFormat="1" ht="44.25" hidden="1" customHeight="1">
      <c r="A67" s="54">
        <v>0</v>
      </c>
      <c r="B67" s="54" t="s">
        <v>52</v>
      </c>
      <c r="C67" s="227" t="s">
        <v>53</v>
      </c>
      <c r="D67" s="228"/>
      <c r="E67" s="228"/>
      <c r="F67" s="229"/>
      <c r="G67" s="15">
        <v>1300</v>
      </c>
      <c r="H67" s="55">
        <f>A67*G67</f>
        <v>0</v>
      </c>
      <c r="P67" s="56"/>
    </row>
    <row r="68" spans="1:16" s="35" customFormat="1" ht="15.5" hidden="1">
      <c r="A68" s="16"/>
      <c r="B68" s="16" t="s">
        <v>37</v>
      </c>
      <c r="C68" s="231"/>
      <c r="D68" s="231"/>
      <c r="E68" s="231"/>
      <c r="F68" s="231"/>
      <c r="G68" s="17" t="s">
        <v>54</v>
      </c>
      <c r="H68" s="21">
        <f>SUM(H65:H67)</f>
        <v>0</v>
      </c>
    </row>
    <row r="69" spans="1:16" s="68" customFormat="1" ht="22.5" customHeight="1">
      <c r="A69" s="232" t="s">
        <v>49</v>
      </c>
      <c r="B69" s="232"/>
      <c r="C69" s="232"/>
      <c r="D69" s="232"/>
      <c r="E69" s="232"/>
      <c r="F69" s="232"/>
      <c r="G69" s="232"/>
      <c r="H69" s="232"/>
    </row>
    <row r="70" spans="1:16" s="68" customFormat="1" ht="22.5" customHeight="1" thickBot="1">
      <c r="A70" s="80" t="s">
        <v>18</v>
      </c>
      <c r="B70" s="81" t="s">
        <v>19</v>
      </c>
      <c r="C70" s="233" t="s">
        <v>20</v>
      </c>
      <c r="D70" s="233"/>
      <c r="E70" s="233"/>
      <c r="F70" s="233"/>
      <c r="G70" s="82" t="s">
        <v>21</v>
      </c>
      <c r="H70" s="82" t="s">
        <v>17</v>
      </c>
      <c r="J70" s="68">
        <v>1700</v>
      </c>
      <c r="K70" s="68">
        <f>J70/A88</f>
        <v>1700</v>
      </c>
    </row>
    <row r="71" spans="1:16" s="68" customFormat="1" ht="22.5" customHeight="1">
      <c r="A71" s="83">
        <f>7579+300</f>
        <v>7879</v>
      </c>
      <c r="B71" s="84" t="s">
        <v>55</v>
      </c>
      <c r="C71" s="194" t="s">
        <v>56</v>
      </c>
      <c r="D71" s="195"/>
      <c r="E71" s="195"/>
      <c r="F71" s="196"/>
      <c r="G71" s="85">
        <v>0</v>
      </c>
      <c r="H71" s="86">
        <f t="shared" ref="H71:H90" si="6">A71*G71</f>
        <v>0</v>
      </c>
    </row>
    <row r="72" spans="1:16" s="68" customFormat="1" ht="22.5" customHeight="1">
      <c r="A72" s="87">
        <v>4700</v>
      </c>
      <c r="B72" s="69" t="s">
        <v>55</v>
      </c>
      <c r="C72" s="209" t="s">
        <v>57</v>
      </c>
      <c r="D72" s="210"/>
      <c r="E72" s="210"/>
      <c r="F72" s="211"/>
      <c r="G72" s="15">
        <v>0</v>
      </c>
      <c r="H72" s="88">
        <f t="shared" si="6"/>
        <v>0</v>
      </c>
    </row>
    <row r="73" spans="1:16" s="79" customFormat="1" ht="22.5" customHeight="1" thickBot="1">
      <c r="A73" s="89">
        <f>A71-A72</f>
        <v>3179</v>
      </c>
      <c r="B73" s="90" t="s">
        <v>55</v>
      </c>
      <c r="C73" s="221" t="s">
        <v>58</v>
      </c>
      <c r="D73" s="222"/>
      <c r="E73" s="222"/>
      <c r="F73" s="223"/>
      <c r="G73" s="91">
        <v>0</v>
      </c>
      <c r="H73" s="92">
        <f t="shared" si="6"/>
        <v>0</v>
      </c>
      <c r="L73" s="79">
        <f>A73/2</f>
        <v>1589.5</v>
      </c>
    </row>
    <row r="74" spans="1:16" s="68" customFormat="1" ht="22.5" customHeight="1">
      <c r="A74" s="114">
        <f>A71</f>
        <v>7879</v>
      </c>
      <c r="B74" s="115" t="s">
        <v>55</v>
      </c>
      <c r="C74" s="200" t="s">
        <v>59</v>
      </c>
      <c r="D74" s="201"/>
      <c r="E74" s="201"/>
      <c r="F74" s="202"/>
      <c r="G74" s="116">
        <v>0</v>
      </c>
      <c r="H74" s="117">
        <f t="shared" si="6"/>
        <v>0</v>
      </c>
    </row>
    <row r="75" spans="1:16" s="68" customFormat="1" ht="22.5" customHeight="1">
      <c r="A75" s="118">
        <v>4700</v>
      </c>
      <c r="B75" s="119" t="s">
        <v>55</v>
      </c>
      <c r="C75" s="203" t="s">
        <v>60</v>
      </c>
      <c r="D75" s="204"/>
      <c r="E75" s="204"/>
      <c r="F75" s="205"/>
      <c r="G75" s="120">
        <v>0</v>
      </c>
      <c r="H75" s="121">
        <f t="shared" si="6"/>
        <v>0</v>
      </c>
    </row>
    <row r="76" spans="1:16" s="79" customFormat="1" ht="22.5" customHeight="1" thickBot="1">
      <c r="A76" s="122">
        <f>A74-A75</f>
        <v>3179</v>
      </c>
      <c r="B76" s="123" t="s">
        <v>55</v>
      </c>
      <c r="C76" s="224" t="s">
        <v>61</v>
      </c>
      <c r="D76" s="225"/>
      <c r="E76" s="225"/>
      <c r="F76" s="226"/>
      <c r="G76" s="124">
        <v>0</v>
      </c>
      <c r="H76" s="125">
        <f t="shared" si="6"/>
        <v>0</v>
      </c>
    </row>
    <row r="77" spans="1:16" s="68" customFormat="1" ht="22.5" customHeight="1">
      <c r="A77" s="83">
        <f>2531+120</f>
        <v>2651</v>
      </c>
      <c r="B77" s="84" t="s">
        <v>55</v>
      </c>
      <c r="C77" s="194" t="s">
        <v>62</v>
      </c>
      <c r="D77" s="195"/>
      <c r="E77" s="195"/>
      <c r="F77" s="196"/>
      <c r="G77" s="85">
        <v>0</v>
      </c>
      <c r="H77" s="86">
        <f t="shared" si="6"/>
        <v>0</v>
      </c>
    </row>
    <row r="78" spans="1:16" s="68" customFormat="1" ht="22.5" customHeight="1">
      <c r="A78" s="87">
        <v>460</v>
      </c>
      <c r="B78" s="69" t="s">
        <v>55</v>
      </c>
      <c r="C78" s="209" t="s">
        <v>63</v>
      </c>
      <c r="D78" s="210"/>
      <c r="E78" s="210"/>
      <c r="F78" s="211"/>
      <c r="G78" s="15">
        <v>0</v>
      </c>
      <c r="H78" s="88">
        <f t="shared" si="6"/>
        <v>0</v>
      </c>
    </row>
    <row r="79" spans="1:16" s="79" customFormat="1" ht="22.5" customHeight="1">
      <c r="A79" s="93">
        <v>1439</v>
      </c>
      <c r="B79" s="77" t="s">
        <v>55</v>
      </c>
      <c r="C79" s="212" t="s">
        <v>64</v>
      </c>
      <c r="D79" s="213"/>
      <c r="E79" s="213"/>
      <c r="F79" s="214"/>
      <c r="G79" s="78">
        <v>0</v>
      </c>
      <c r="H79" s="94">
        <f t="shared" si="6"/>
        <v>0</v>
      </c>
    </row>
    <row r="80" spans="1:16" s="8" customFormat="1" ht="22.5" customHeight="1" thickBot="1">
      <c r="A80" s="95">
        <f>A77-A78-A79</f>
        <v>752</v>
      </c>
      <c r="B80" s="96" t="s">
        <v>55</v>
      </c>
      <c r="C80" s="215" t="s">
        <v>65</v>
      </c>
      <c r="D80" s="216"/>
      <c r="E80" s="216"/>
      <c r="F80" s="217"/>
      <c r="G80" s="97">
        <v>1.72</v>
      </c>
      <c r="H80" s="98">
        <f t="shared" si="6"/>
        <v>1293.44</v>
      </c>
    </row>
    <row r="81" spans="1:18" s="68" customFormat="1" ht="22.5" customHeight="1">
      <c r="A81" s="114">
        <v>189</v>
      </c>
      <c r="B81" s="115" t="s">
        <v>55</v>
      </c>
      <c r="C81" s="200" t="s">
        <v>66</v>
      </c>
      <c r="D81" s="201"/>
      <c r="E81" s="201"/>
      <c r="F81" s="202"/>
      <c r="G81" s="116">
        <v>0</v>
      </c>
      <c r="H81" s="117">
        <f t="shared" si="6"/>
        <v>0</v>
      </c>
    </row>
    <row r="82" spans="1:18" s="68" customFormat="1" ht="22.5" customHeight="1" thickBot="1">
      <c r="A82" s="126">
        <v>189</v>
      </c>
      <c r="B82" s="127" t="s">
        <v>55</v>
      </c>
      <c r="C82" s="218" t="s">
        <v>67</v>
      </c>
      <c r="D82" s="219"/>
      <c r="E82" s="219"/>
      <c r="F82" s="220"/>
      <c r="G82" s="128">
        <v>0</v>
      </c>
      <c r="H82" s="129">
        <f t="shared" si="6"/>
        <v>0</v>
      </c>
    </row>
    <row r="83" spans="1:18" s="79" customFormat="1" ht="22.5" customHeight="1">
      <c r="A83" s="83">
        <v>40</v>
      </c>
      <c r="B83" s="84" t="s">
        <v>55</v>
      </c>
      <c r="C83" s="194" t="s">
        <v>68</v>
      </c>
      <c r="D83" s="195"/>
      <c r="E83" s="195"/>
      <c r="F83" s="196"/>
      <c r="G83" s="85">
        <v>0</v>
      </c>
      <c r="H83" s="86">
        <f t="shared" si="6"/>
        <v>0</v>
      </c>
    </row>
    <row r="84" spans="1:18" s="8" customFormat="1" ht="22.5" customHeight="1" thickBot="1">
      <c r="A84" s="99">
        <v>40</v>
      </c>
      <c r="B84" s="100" t="s">
        <v>55</v>
      </c>
      <c r="C84" s="197" t="s">
        <v>69</v>
      </c>
      <c r="D84" s="198"/>
      <c r="E84" s="198"/>
      <c r="F84" s="199"/>
      <c r="G84" s="101">
        <v>0</v>
      </c>
      <c r="H84" s="102">
        <f t="shared" si="6"/>
        <v>0</v>
      </c>
    </row>
    <row r="85" spans="1:18" s="79" customFormat="1" ht="22.5" customHeight="1">
      <c r="A85" s="114">
        <f>498+50</f>
        <v>548</v>
      </c>
      <c r="B85" s="115" t="s">
        <v>55</v>
      </c>
      <c r="C85" s="200" t="s">
        <v>70</v>
      </c>
      <c r="D85" s="201"/>
      <c r="E85" s="201"/>
      <c r="F85" s="202"/>
      <c r="G85" s="116">
        <v>0</v>
      </c>
      <c r="H85" s="117">
        <f t="shared" si="6"/>
        <v>0</v>
      </c>
    </row>
    <row r="86" spans="1:18" s="8" customFormat="1" ht="22.5" customHeight="1">
      <c r="A86" s="118">
        <v>296</v>
      </c>
      <c r="B86" s="119" t="s">
        <v>55</v>
      </c>
      <c r="C86" s="203" t="s">
        <v>71</v>
      </c>
      <c r="D86" s="204"/>
      <c r="E86" s="204"/>
      <c r="F86" s="205"/>
      <c r="G86" s="120">
        <v>0</v>
      </c>
      <c r="H86" s="121">
        <f t="shared" si="6"/>
        <v>0</v>
      </c>
    </row>
    <row r="87" spans="1:18" s="8" customFormat="1" ht="22.5" customHeight="1" thickBot="1">
      <c r="A87" s="130">
        <f>A85-A86</f>
        <v>252</v>
      </c>
      <c r="B87" s="131" t="s">
        <v>55</v>
      </c>
      <c r="C87" s="206" t="s">
        <v>72</v>
      </c>
      <c r="D87" s="207"/>
      <c r="E87" s="207"/>
      <c r="F87" s="208"/>
      <c r="G87" s="132">
        <v>25.88</v>
      </c>
      <c r="H87" s="133">
        <f t="shared" si="6"/>
        <v>6521.7599999999993</v>
      </c>
    </row>
    <row r="88" spans="1:18" s="112" customFormat="1" ht="22.5" hidden="1" customHeight="1" thickBot="1">
      <c r="A88" s="108">
        <v>1</v>
      </c>
      <c r="B88" s="109" t="s">
        <v>52</v>
      </c>
      <c r="C88" s="187" t="s">
        <v>73</v>
      </c>
      <c r="D88" s="187"/>
      <c r="E88" s="187"/>
      <c r="F88" s="187"/>
      <c r="G88" s="110">
        <v>0</v>
      </c>
      <c r="H88" s="111">
        <f t="shared" si="6"/>
        <v>0</v>
      </c>
      <c r="J88" s="113"/>
      <c r="L88" s="113"/>
    </row>
    <row r="89" spans="1:18" s="112" customFormat="1" ht="33" hidden="1" customHeight="1" thickBot="1">
      <c r="A89" s="108">
        <v>1</v>
      </c>
      <c r="B89" s="109" t="s">
        <v>52</v>
      </c>
      <c r="C89" s="187" t="s">
        <v>74</v>
      </c>
      <c r="D89" s="187"/>
      <c r="E89" s="187"/>
      <c r="F89" s="187"/>
      <c r="G89" s="110">
        <v>0</v>
      </c>
      <c r="H89" s="111">
        <f t="shared" si="6"/>
        <v>0</v>
      </c>
      <c r="J89" s="113"/>
      <c r="L89" s="113"/>
    </row>
    <row r="90" spans="1:18" s="103" customFormat="1" ht="45" customHeight="1">
      <c r="A90" s="105">
        <v>1</v>
      </c>
      <c r="B90" s="105" t="s">
        <v>52</v>
      </c>
      <c r="C90" s="188" t="s">
        <v>75</v>
      </c>
      <c r="D90" s="188"/>
      <c r="E90" s="188"/>
      <c r="F90" s="188"/>
      <c r="G90" s="106">
        <v>1800</v>
      </c>
      <c r="H90" s="107">
        <f t="shared" si="6"/>
        <v>1800</v>
      </c>
      <c r="J90" s="104"/>
      <c r="L90" s="104"/>
    </row>
    <row r="91" spans="1:18" s="68" customFormat="1" ht="17.149999999999999" hidden="1" customHeight="1">
      <c r="A91" s="70"/>
      <c r="B91" s="71" t="s">
        <v>37</v>
      </c>
      <c r="C91" s="189" t="s">
        <v>76</v>
      </c>
      <c r="D91" s="189"/>
      <c r="E91" s="189"/>
      <c r="F91" s="189"/>
      <c r="G91" s="72" t="s">
        <v>54</v>
      </c>
      <c r="H91" s="73">
        <f>H90+H88+H71</f>
        <v>1800</v>
      </c>
    </row>
    <row r="92" spans="1:18" s="68" customFormat="1" ht="15.65" hidden="1" customHeight="1">
      <c r="A92" s="74"/>
      <c r="B92" s="66"/>
      <c r="C92" s="190"/>
      <c r="D92" s="191"/>
      <c r="E92" s="191"/>
      <c r="F92" s="192"/>
      <c r="G92" s="75"/>
      <c r="H92" s="76"/>
      <c r="J92"/>
      <c r="L92"/>
    </row>
    <row r="93" spans="1:18" s="68" customFormat="1" ht="15.5">
      <c r="A93" s="70"/>
      <c r="B93" s="71" t="s">
        <v>37</v>
      </c>
      <c r="C93" s="189" t="s">
        <v>77</v>
      </c>
      <c r="D93" s="189"/>
      <c r="E93" s="189"/>
      <c r="F93" s="189"/>
      <c r="G93" s="72" t="s">
        <v>54</v>
      </c>
      <c r="H93" s="73">
        <f>H80+H87+H88+H89+H90</f>
        <v>9615.1999999999989</v>
      </c>
    </row>
    <row r="94" spans="1:18" s="35" customFormat="1">
      <c r="A94" s="193"/>
      <c r="B94" s="193"/>
      <c r="C94" s="193"/>
      <c r="D94" s="193"/>
      <c r="E94" s="193"/>
      <c r="F94" s="193"/>
      <c r="G94" s="193"/>
      <c r="H94" s="193"/>
    </row>
    <row r="95" spans="1:18" s="35" customFormat="1" ht="21.65" customHeight="1">
      <c r="A95" s="170" t="s">
        <v>78</v>
      </c>
      <c r="B95" s="170"/>
      <c r="C95" s="170"/>
      <c r="D95" s="170"/>
      <c r="E95" s="170"/>
      <c r="F95" s="170"/>
      <c r="G95" s="170"/>
      <c r="H95" s="170"/>
      <c r="P95" s="57"/>
      <c r="Q95" s="57" t="e">
        <f>#REF!+#REF!</f>
        <v>#REF!</v>
      </c>
      <c r="R95" s="57">
        <f>H68</f>
        <v>0</v>
      </c>
    </row>
    <row r="96" spans="1:18" s="35" customFormat="1" ht="409.5" customHeight="1">
      <c r="A96" s="171"/>
      <c r="B96" s="172"/>
      <c r="C96" s="172"/>
      <c r="D96" s="172"/>
      <c r="E96" s="172"/>
      <c r="F96" s="172"/>
      <c r="G96" s="172"/>
      <c r="H96" s="173"/>
    </row>
    <row r="97" spans="1:10" s="35" customFormat="1" ht="306" customHeight="1">
      <c r="A97" s="174"/>
      <c r="B97" s="175"/>
      <c r="C97" s="175"/>
      <c r="D97" s="175"/>
      <c r="E97" s="175"/>
      <c r="F97" s="175"/>
      <c r="G97" s="175"/>
      <c r="H97" s="176"/>
    </row>
    <row r="98" spans="1:10" ht="23.15" customHeight="1">
      <c r="A98" s="177" t="s">
        <v>79</v>
      </c>
      <c r="B98" s="178"/>
      <c r="C98" s="178"/>
      <c r="D98" s="178"/>
      <c r="E98" s="178"/>
      <c r="F98" s="179"/>
      <c r="G98" s="18" t="s">
        <v>54</v>
      </c>
      <c r="H98" s="2">
        <f>H61+H93</f>
        <v>133856.12299999999</v>
      </c>
      <c r="J98" s="27">
        <v>316883.40000000002</v>
      </c>
    </row>
    <row r="99" spans="1:10" ht="28.15" hidden="1" customHeight="1">
      <c r="A99" s="180"/>
      <c r="B99" s="181"/>
      <c r="C99" s="181"/>
      <c r="D99" s="181"/>
      <c r="E99" s="181"/>
      <c r="F99" s="182"/>
      <c r="G99" s="18" t="s">
        <v>80</v>
      </c>
      <c r="H99" s="2">
        <f>H98*8%</f>
        <v>10708.48984</v>
      </c>
      <c r="J99" s="2"/>
    </row>
    <row r="100" spans="1:10" ht="28.15" customHeight="1">
      <c r="A100" s="183"/>
      <c r="B100" s="184"/>
      <c r="C100" s="184"/>
      <c r="D100" s="184"/>
      <c r="E100" s="184"/>
      <c r="F100" s="185"/>
      <c r="G100" s="1" t="s">
        <v>81</v>
      </c>
      <c r="H100" s="28">
        <f>H98</f>
        <v>133856.12299999999</v>
      </c>
      <c r="J100" s="2">
        <f>H104-J98</f>
        <v>-161610.29732000004</v>
      </c>
    </row>
    <row r="101" spans="1:10" ht="23.5" customHeight="1">
      <c r="A101" s="164" t="s">
        <v>82</v>
      </c>
      <c r="B101" s="164"/>
      <c r="C101" s="186" t="s">
        <v>139</v>
      </c>
      <c r="D101" s="186"/>
      <c r="E101" s="186"/>
      <c r="F101" s="186"/>
      <c r="G101" s="3" t="s">
        <v>83</v>
      </c>
      <c r="H101" s="4">
        <v>0</v>
      </c>
      <c r="J101" s="4"/>
    </row>
    <row r="102" spans="1:10" ht="25.5" customHeight="1">
      <c r="A102" s="164"/>
      <c r="B102" s="164"/>
      <c r="C102" s="186"/>
      <c r="D102" s="186"/>
      <c r="E102" s="186"/>
      <c r="F102" s="186"/>
      <c r="G102" s="1" t="s">
        <v>84</v>
      </c>
      <c r="H102" s="2">
        <f>H100+H101</f>
        <v>133856.12299999999</v>
      </c>
      <c r="J102" s="2"/>
    </row>
    <row r="103" spans="1:10" ht="23.15" customHeight="1">
      <c r="A103" s="164"/>
      <c r="B103" s="164"/>
      <c r="C103" s="186"/>
      <c r="D103" s="186"/>
      <c r="E103" s="186"/>
      <c r="F103" s="186"/>
      <c r="G103" s="3" t="s">
        <v>85</v>
      </c>
      <c r="H103" s="4">
        <f>H102*0.16</f>
        <v>21416.97968</v>
      </c>
      <c r="J103" s="4"/>
    </row>
    <row r="104" spans="1:10" ht="25.5" customHeight="1">
      <c r="A104" s="164"/>
      <c r="B104" s="164"/>
      <c r="C104" s="186"/>
      <c r="D104" s="186"/>
      <c r="E104" s="186"/>
      <c r="F104" s="186"/>
      <c r="G104" s="5" t="s">
        <v>86</v>
      </c>
      <c r="H104" s="6">
        <f>H102+H103</f>
        <v>155273.10267999998</v>
      </c>
      <c r="I104" s="22"/>
      <c r="J104" s="6"/>
    </row>
    <row r="105" spans="1:10">
      <c r="A105" s="150"/>
      <c r="B105" s="150"/>
      <c r="C105" s="150"/>
      <c r="D105" s="150"/>
      <c r="E105" s="150"/>
      <c r="F105" s="150"/>
      <c r="G105" s="150"/>
      <c r="H105" s="150"/>
    </row>
    <row r="106" spans="1:10" ht="23.15" customHeight="1">
      <c r="A106" s="164" t="s">
        <v>87</v>
      </c>
      <c r="B106" s="164"/>
      <c r="C106" s="164"/>
      <c r="D106" s="164"/>
      <c r="E106" s="164"/>
      <c r="F106" s="164"/>
      <c r="G106" s="164"/>
      <c r="H106" s="164"/>
      <c r="J106" s="22" t="e">
        <f>#REF!+#REF!</f>
        <v>#REF!</v>
      </c>
    </row>
    <row r="107" spans="1:10" ht="12" customHeight="1">
      <c r="A107" s="165"/>
      <c r="B107" s="165"/>
      <c r="C107" s="165"/>
      <c r="D107" s="165"/>
      <c r="E107" s="165"/>
      <c r="F107" s="165"/>
      <c r="G107" s="165"/>
      <c r="H107" s="165"/>
    </row>
    <row r="108" spans="1:10" ht="24" customHeight="1">
      <c r="A108" s="160" t="s">
        <v>88</v>
      </c>
      <c r="B108" s="160"/>
      <c r="C108" s="158" t="s">
        <v>89</v>
      </c>
      <c r="D108" s="158"/>
      <c r="E108" s="158"/>
      <c r="F108" s="158"/>
      <c r="G108" s="152" t="s">
        <v>90</v>
      </c>
      <c r="H108" s="152"/>
      <c r="J108" s="22" t="e">
        <f>H104-J106</f>
        <v>#REF!</v>
      </c>
    </row>
    <row r="109" spans="1:10" ht="19.899999999999999" customHeight="1">
      <c r="A109" s="166" t="s">
        <v>91</v>
      </c>
      <c r="B109" s="166"/>
      <c r="C109" s="158" t="s">
        <v>92</v>
      </c>
      <c r="D109" s="158"/>
      <c r="E109" s="158"/>
      <c r="F109" s="158"/>
      <c r="G109" s="162"/>
      <c r="H109" s="162"/>
    </row>
    <row r="110" spans="1:10" ht="25.5" customHeight="1">
      <c r="A110" s="168" t="s">
        <v>93</v>
      </c>
      <c r="B110" s="168"/>
      <c r="C110" s="19" t="s">
        <v>94</v>
      </c>
      <c r="D110" s="169">
        <f>H104*0.6</f>
        <v>93163.861607999992</v>
      </c>
      <c r="E110" s="169"/>
      <c r="F110" s="169"/>
      <c r="G110" s="167"/>
      <c r="H110" s="167"/>
    </row>
    <row r="111" spans="1:10" ht="33" customHeight="1">
      <c r="A111" s="168"/>
      <c r="B111" s="168"/>
      <c r="C111" s="19" t="s">
        <v>95</v>
      </c>
      <c r="D111" s="156">
        <f>H104*0.4</f>
        <v>62109.241071999997</v>
      </c>
      <c r="E111" s="156"/>
      <c r="F111" s="156"/>
      <c r="G111" s="167"/>
      <c r="H111" s="167"/>
    </row>
    <row r="112" spans="1:10" ht="24" customHeight="1">
      <c r="A112" s="168"/>
      <c r="B112" s="168"/>
      <c r="C112" s="19" t="s">
        <v>96</v>
      </c>
      <c r="D112" s="156">
        <f>H104</f>
        <v>155273.10267999998</v>
      </c>
      <c r="E112" s="156"/>
      <c r="F112" s="156"/>
      <c r="G112" s="167"/>
      <c r="H112" s="167"/>
      <c r="J112" s="29"/>
    </row>
    <row r="113" spans="1:8" ht="40.9" customHeight="1">
      <c r="A113" s="157" t="s">
        <v>97</v>
      </c>
      <c r="B113" s="157"/>
      <c r="C113" s="34" t="s">
        <v>98</v>
      </c>
      <c r="D113" s="158" t="s">
        <v>99</v>
      </c>
      <c r="E113" s="158"/>
      <c r="F113" s="158"/>
      <c r="G113" s="159" t="s">
        <v>100</v>
      </c>
      <c r="H113" s="159"/>
    </row>
    <row r="114" spans="1:8" ht="19.149999999999999" customHeight="1">
      <c r="A114" s="160" t="s">
        <v>101</v>
      </c>
      <c r="B114" s="160"/>
      <c r="C114" s="161" t="s">
        <v>102</v>
      </c>
      <c r="D114" s="161"/>
      <c r="E114" s="161"/>
      <c r="F114" s="161"/>
      <c r="G114" s="162"/>
      <c r="H114" s="163"/>
    </row>
    <row r="115" spans="1:8" ht="10.15" customHeight="1">
      <c r="A115" s="150"/>
      <c r="B115" s="150"/>
      <c r="C115" s="150"/>
      <c r="D115" s="150"/>
      <c r="E115" s="150"/>
      <c r="F115" s="150"/>
      <c r="G115" s="151"/>
      <c r="H115" s="151"/>
    </row>
    <row r="116" spans="1:8" ht="95.25" customHeight="1">
      <c r="A116" s="152" t="s">
        <v>103</v>
      </c>
      <c r="B116" s="152"/>
      <c r="C116" s="144" t="s">
        <v>138</v>
      </c>
      <c r="D116" s="144"/>
      <c r="E116" s="144"/>
      <c r="F116" s="144"/>
      <c r="G116" s="144"/>
      <c r="H116" s="23"/>
    </row>
    <row r="117" spans="1:8" ht="18.649999999999999" customHeight="1">
      <c r="A117" s="152"/>
      <c r="B117" s="152"/>
      <c r="C117" s="153" t="s">
        <v>105</v>
      </c>
      <c r="D117" s="154"/>
      <c r="E117" s="154"/>
      <c r="F117" s="154"/>
      <c r="G117" s="155"/>
      <c r="H117" s="23"/>
    </row>
    <row r="118" spans="1:8" ht="52.5" customHeight="1">
      <c r="A118" s="152"/>
      <c r="B118" s="152"/>
      <c r="C118" s="144" t="s">
        <v>106</v>
      </c>
      <c r="D118" s="144"/>
      <c r="E118" s="144"/>
      <c r="F118" s="144"/>
      <c r="G118" s="144"/>
      <c r="H118" s="23"/>
    </row>
    <row r="119" spans="1:8" ht="37.5" customHeight="1">
      <c r="A119" s="152"/>
      <c r="B119" s="152"/>
      <c r="C119" s="144" t="s">
        <v>107</v>
      </c>
      <c r="D119" s="144"/>
      <c r="E119" s="144"/>
      <c r="F119" s="144"/>
      <c r="G119" s="144"/>
      <c r="H119" s="23"/>
    </row>
    <row r="120" spans="1:8" ht="36" customHeight="1">
      <c r="A120" s="152"/>
      <c r="B120" s="152"/>
      <c r="C120" s="144" t="s">
        <v>108</v>
      </c>
      <c r="D120" s="144"/>
      <c r="E120" s="144"/>
      <c r="F120" s="144"/>
      <c r="G120" s="144"/>
      <c r="H120" s="23"/>
    </row>
    <row r="121" spans="1:8" ht="67.150000000000006" customHeight="1">
      <c r="A121" s="152"/>
      <c r="B121" s="152"/>
      <c r="C121" s="144" t="s">
        <v>109</v>
      </c>
      <c r="D121" s="144"/>
      <c r="E121" s="144"/>
      <c r="F121" s="144"/>
      <c r="G121" s="144"/>
      <c r="H121" s="23"/>
    </row>
    <row r="122" spans="1:8" ht="54" customHeight="1">
      <c r="A122" s="152"/>
      <c r="B122" s="152"/>
      <c r="C122" s="144" t="s">
        <v>110</v>
      </c>
      <c r="D122" s="144"/>
      <c r="E122" s="144"/>
      <c r="F122" s="144"/>
      <c r="G122" s="144"/>
      <c r="H122" s="23"/>
    </row>
    <row r="123" spans="1:8" ht="39.65" customHeight="1">
      <c r="A123" s="152"/>
      <c r="B123" s="152"/>
      <c r="C123" s="144" t="s">
        <v>111</v>
      </c>
      <c r="D123" s="144"/>
      <c r="E123" s="144"/>
      <c r="F123" s="144"/>
      <c r="G123" s="144"/>
      <c r="H123" s="23"/>
    </row>
    <row r="124" spans="1:8" ht="60" customHeight="1">
      <c r="A124" s="152"/>
      <c r="B124" s="152"/>
      <c r="C124" s="144" t="s">
        <v>112</v>
      </c>
      <c r="D124" s="144"/>
      <c r="E124" s="144"/>
      <c r="F124" s="144"/>
      <c r="G124" s="144"/>
      <c r="H124" s="23"/>
    </row>
    <row r="125" spans="1:8" ht="115.9" customHeight="1">
      <c r="A125" s="152"/>
      <c r="B125" s="152"/>
      <c r="C125" s="145" t="s">
        <v>113</v>
      </c>
      <c r="D125" s="145"/>
      <c r="E125" s="145"/>
      <c r="F125" s="145"/>
      <c r="G125" s="145"/>
      <c r="H125" s="23"/>
    </row>
    <row r="126" spans="1:8" ht="31.15" customHeight="1">
      <c r="A126" s="152"/>
      <c r="B126" s="152"/>
      <c r="C126" s="145" t="s">
        <v>114</v>
      </c>
      <c r="D126" s="145"/>
      <c r="E126" s="145"/>
      <c r="F126" s="145"/>
      <c r="G126" s="145"/>
      <c r="H126" s="23"/>
    </row>
    <row r="127" spans="1:8" ht="7.9" customHeight="1">
      <c r="A127" s="146"/>
      <c r="B127" s="146"/>
      <c r="C127" s="146"/>
      <c r="D127" s="146"/>
      <c r="E127" s="146"/>
      <c r="F127" s="146"/>
      <c r="G127" s="146"/>
      <c r="H127" s="146"/>
    </row>
    <row r="128" spans="1:8" ht="30" customHeight="1">
      <c r="A128" s="146"/>
      <c r="B128" s="146"/>
      <c r="C128" s="146"/>
      <c r="D128" s="146"/>
      <c r="E128" s="146"/>
      <c r="F128" s="146"/>
      <c r="G128" s="146"/>
      <c r="H128" s="146"/>
    </row>
    <row r="129" spans="1:8" ht="30" customHeight="1">
      <c r="A129" s="146"/>
      <c r="B129" s="146"/>
      <c r="C129" s="146"/>
      <c r="D129" s="146"/>
      <c r="E129" s="146"/>
      <c r="F129" s="146"/>
      <c r="G129" s="146"/>
      <c r="H129" s="146"/>
    </row>
    <row r="130" spans="1:8" ht="24" customHeight="1">
      <c r="A130" s="146"/>
      <c r="B130" s="146"/>
      <c r="C130" s="146"/>
      <c r="D130" s="146"/>
      <c r="E130" s="146"/>
      <c r="F130" s="146"/>
      <c r="G130" s="146"/>
      <c r="H130" s="146"/>
    </row>
    <row r="131" spans="1:8" ht="43.9" customHeight="1">
      <c r="A131" s="146"/>
      <c r="B131" s="146"/>
      <c r="C131" s="146"/>
      <c r="D131" s="146"/>
      <c r="E131" s="146"/>
      <c r="F131" s="146"/>
      <c r="G131" s="146"/>
      <c r="H131" s="146"/>
    </row>
    <row r="132" spans="1:8" ht="18">
      <c r="A132" s="147" t="s">
        <v>115</v>
      </c>
      <c r="B132" s="148"/>
      <c r="C132" s="148"/>
      <c r="D132" s="148"/>
      <c r="E132" s="148"/>
      <c r="F132" s="148"/>
      <c r="G132" s="148"/>
      <c r="H132" s="149"/>
    </row>
    <row r="133" spans="1:8" ht="13">
      <c r="A133" s="141" t="s">
        <v>116</v>
      </c>
      <c r="B133" s="142"/>
      <c r="C133" s="142"/>
      <c r="D133" s="142"/>
      <c r="E133" s="142"/>
      <c r="F133" s="142"/>
      <c r="G133" s="142"/>
      <c r="H133" s="143"/>
    </row>
  </sheetData>
  <mergeCells count="141">
    <mergeCell ref="A4:B4"/>
    <mergeCell ref="C4:H4"/>
    <mergeCell ref="A5:B5"/>
    <mergeCell ref="C5:H5"/>
    <mergeCell ref="A6:B6"/>
    <mergeCell ref="C6:F6"/>
    <mergeCell ref="A1:B1"/>
    <mergeCell ref="C1:F1"/>
    <mergeCell ref="G1:H1"/>
    <mergeCell ref="C2:F2"/>
    <mergeCell ref="A3:B3"/>
    <mergeCell ref="C3:H3"/>
    <mergeCell ref="C13:F13"/>
    <mergeCell ref="C14:F14"/>
    <mergeCell ref="C15:F15"/>
    <mergeCell ref="A16:F16"/>
    <mergeCell ref="C17:F17"/>
    <mergeCell ref="C18:H18"/>
    <mergeCell ref="A7:H7"/>
    <mergeCell ref="C8:F8"/>
    <mergeCell ref="A9:H9"/>
    <mergeCell ref="A10:H10"/>
    <mergeCell ref="C11:F11"/>
    <mergeCell ref="C12:F12"/>
    <mergeCell ref="A23:F23"/>
    <mergeCell ref="C24:F24"/>
    <mergeCell ref="A25:H25"/>
    <mergeCell ref="A26:H26"/>
    <mergeCell ref="C27:F27"/>
    <mergeCell ref="C28:F28"/>
    <mergeCell ref="A19:H19"/>
    <mergeCell ref="A20:H20"/>
    <mergeCell ref="C21:F21"/>
    <mergeCell ref="C22:F22"/>
    <mergeCell ref="C35:F35"/>
    <mergeCell ref="C36:F36"/>
    <mergeCell ref="A37:F37"/>
    <mergeCell ref="C38:F38"/>
    <mergeCell ref="A39:H39"/>
    <mergeCell ref="A40:H40"/>
    <mergeCell ref="C29:F29"/>
    <mergeCell ref="C30:F30"/>
    <mergeCell ref="A31:F31"/>
    <mergeCell ref="C32:F32"/>
    <mergeCell ref="A33:H33"/>
    <mergeCell ref="A34:H34"/>
    <mergeCell ref="A47:H47"/>
    <mergeCell ref="C48:F48"/>
    <mergeCell ref="C49:F49"/>
    <mergeCell ref="C50:F50"/>
    <mergeCell ref="A51:H51"/>
    <mergeCell ref="A52:H52"/>
    <mergeCell ref="C41:F41"/>
    <mergeCell ref="C42:F42"/>
    <mergeCell ref="A43:F43"/>
    <mergeCell ref="C44:F44"/>
    <mergeCell ref="A45:H45"/>
    <mergeCell ref="A46:H46"/>
    <mergeCell ref="C59:F59"/>
    <mergeCell ref="A60:H60"/>
    <mergeCell ref="C61:F61"/>
    <mergeCell ref="A62:H62"/>
    <mergeCell ref="A63:H63"/>
    <mergeCell ref="C64:F64"/>
    <mergeCell ref="C53:F53"/>
    <mergeCell ref="C54:F54"/>
    <mergeCell ref="C55:F55"/>
    <mergeCell ref="A56:H56"/>
    <mergeCell ref="C57:F57"/>
    <mergeCell ref="C58:F58"/>
    <mergeCell ref="C71:F71"/>
    <mergeCell ref="C72:F72"/>
    <mergeCell ref="C73:F73"/>
    <mergeCell ref="C74:F74"/>
    <mergeCell ref="C75:F75"/>
    <mergeCell ref="C76:F76"/>
    <mergeCell ref="C65:F65"/>
    <mergeCell ref="C66:F66"/>
    <mergeCell ref="C67:F67"/>
    <mergeCell ref="C68:F68"/>
    <mergeCell ref="A69:H69"/>
    <mergeCell ref="C70:F70"/>
    <mergeCell ref="C83:F83"/>
    <mergeCell ref="C84:F84"/>
    <mergeCell ref="C85:F85"/>
    <mergeCell ref="C86:F86"/>
    <mergeCell ref="C87:F87"/>
    <mergeCell ref="C88:F88"/>
    <mergeCell ref="C77:F77"/>
    <mergeCell ref="C78:F78"/>
    <mergeCell ref="C79:F79"/>
    <mergeCell ref="C80:F80"/>
    <mergeCell ref="C81:F81"/>
    <mergeCell ref="C82:F82"/>
    <mergeCell ref="A95:H95"/>
    <mergeCell ref="A96:H97"/>
    <mergeCell ref="A98:F100"/>
    <mergeCell ref="A101:B104"/>
    <mergeCell ref="C101:F104"/>
    <mergeCell ref="A105:H105"/>
    <mergeCell ref="C89:F89"/>
    <mergeCell ref="C90:F90"/>
    <mergeCell ref="C91:F91"/>
    <mergeCell ref="C92:F92"/>
    <mergeCell ref="C93:F93"/>
    <mergeCell ref="A94:H94"/>
    <mergeCell ref="D111:F111"/>
    <mergeCell ref="D112:F112"/>
    <mergeCell ref="A113:B113"/>
    <mergeCell ref="D113:F113"/>
    <mergeCell ref="G113:H113"/>
    <mergeCell ref="A114:B114"/>
    <mergeCell ref="C114:F114"/>
    <mergeCell ref="G114:H114"/>
    <mergeCell ref="A106:H106"/>
    <mergeCell ref="A107:H107"/>
    <mergeCell ref="A108:B108"/>
    <mergeCell ref="C108:F108"/>
    <mergeCell ref="G108:H108"/>
    <mergeCell ref="A109:B109"/>
    <mergeCell ref="C109:F109"/>
    <mergeCell ref="G109:H112"/>
    <mergeCell ref="A110:B112"/>
    <mergeCell ref="D110:F110"/>
    <mergeCell ref="A133:H133"/>
    <mergeCell ref="C124:G124"/>
    <mergeCell ref="C125:G125"/>
    <mergeCell ref="C126:G126"/>
    <mergeCell ref="A127:H127"/>
    <mergeCell ref="A128:H131"/>
    <mergeCell ref="A132:H132"/>
    <mergeCell ref="A115:H115"/>
    <mergeCell ref="A116:B126"/>
    <mergeCell ref="C116:G116"/>
    <mergeCell ref="C117:G117"/>
    <mergeCell ref="C118:G118"/>
    <mergeCell ref="C119:G119"/>
    <mergeCell ref="C120:G120"/>
    <mergeCell ref="C121:G121"/>
    <mergeCell ref="C122:G122"/>
    <mergeCell ref="C123:G123"/>
  </mergeCells>
  <hyperlinks>
    <hyperlink ref="H6" r:id="rId1" xr:uid="{D1A05E56-0953-4264-BDCD-57DFBDE5D00B}"/>
  </hyperlinks>
  <printOptions horizontalCentered="1"/>
  <pageMargins left="3.937007874015748E-2" right="3.937007874015748E-2" top="0.35433070866141736" bottom="0.35433070866141736" header="0.31496062992125984" footer="0.31496062992125984"/>
  <pageSetup scale="60" fitToHeight="0" orientation="portrait" r:id="rId2"/>
  <rowBreaks count="5" manualBreakCount="5">
    <brk id="38" max="7" man="1"/>
    <brk id="94" max="7" man="1"/>
    <brk id="97" max="7" man="1"/>
    <brk id="114" max="7" man="1"/>
    <brk id="133" max="16383"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89D5B-F010-4FDC-B757-8CD99FE6EEE5}">
  <dimension ref="A1:S118"/>
  <sheetViews>
    <sheetView view="pageBreakPreview" zoomScale="80" zoomScaleNormal="80" zoomScaleSheetLayoutView="80" workbookViewId="0">
      <selection activeCell="A17" sqref="A17"/>
    </sheetView>
  </sheetViews>
  <sheetFormatPr baseColWidth="10" defaultColWidth="11.26953125" defaultRowHeight="12.5"/>
  <cols>
    <col min="1" max="2" width="16.26953125" style="9" customWidth="1"/>
    <col min="3" max="3" width="31.54296875" style="9" customWidth="1"/>
    <col min="4" max="5" width="16" style="9" customWidth="1"/>
    <col min="6" max="6" width="15" style="9" customWidth="1"/>
    <col min="7" max="7" width="19.81640625" style="10" customWidth="1"/>
    <col min="8" max="8" width="36.81640625" style="10" customWidth="1"/>
    <col min="9" max="9" width="20.54296875" style="9" customWidth="1"/>
    <col min="10" max="10" width="17.453125" style="9" customWidth="1"/>
    <col min="11" max="11" width="18.81640625" style="9" customWidth="1"/>
    <col min="12" max="14" width="11.26953125" style="9" customWidth="1"/>
    <col min="15" max="15" width="11.26953125" style="9"/>
    <col min="16" max="16" width="16.453125" style="9" customWidth="1"/>
    <col min="17" max="17" width="14.1796875" style="9" customWidth="1"/>
    <col min="18" max="18" width="14.81640625" style="9" customWidth="1"/>
    <col min="19" max="19" width="16.26953125" style="9" customWidth="1"/>
    <col min="20" max="16384" width="11.26953125" style="9"/>
  </cols>
  <sheetData>
    <row r="1" spans="1:18" ht="119.25" customHeight="1">
      <c r="A1" s="150"/>
      <c r="B1" s="150"/>
      <c r="C1" s="258" t="s">
        <v>0</v>
      </c>
      <c r="D1" s="259"/>
      <c r="E1" s="259"/>
      <c r="F1" s="259"/>
      <c r="G1" s="162"/>
      <c r="H1" s="162"/>
    </row>
    <row r="2" spans="1:18" ht="25.15" customHeight="1">
      <c r="A2" s="31" t="s">
        <v>1</v>
      </c>
      <c r="B2" s="11">
        <f ca="1">TODAY()</f>
        <v>46303</v>
      </c>
      <c r="C2" s="260"/>
      <c r="D2" s="260"/>
      <c r="E2" s="260"/>
      <c r="F2" s="260"/>
      <c r="G2" s="12" t="s">
        <v>2</v>
      </c>
      <c r="H2" s="20" t="s">
        <v>128</v>
      </c>
    </row>
    <row r="3" spans="1:18" ht="25.15" customHeight="1">
      <c r="A3" s="157" t="s">
        <v>4</v>
      </c>
      <c r="B3" s="157"/>
      <c r="C3" s="257" t="s">
        <v>5</v>
      </c>
      <c r="D3" s="257"/>
      <c r="E3" s="257"/>
      <c r="F3" s="257"/>
      <c r="G3" s="257"/>
      <c r="H3" s="257"/>
    </row>
    <row r="4" spans="1:18" ht="51" customHeight="1">
      <c r="A4" s="157" t="s">
        <v>6</v>
      </c>
      <c r="B4" s="157"/>
      <c r="C4" s="254" t="s">
        <v>145</v>
      </c>
      <c r="D4" s="255"/>
      <c r="E4" s="255"/>
      <c r="F4" s="255"/>
      <c r="G4" s="255"/>
      <c r="H4" s="256"/>
      <c r="J4" s="32"/>
    </row>
    <row r="5" spans="1:18" ht="17.5" customHeight="1">
      <c r="A5" s="157" t="s">
        <v>8</v>
      </c>
      <c r="B5" s="157"/>
      <c r="C5" s="257" t="s">
        <v>9</v>
      </c>
      <c r="D5" s="257"/>
      <c r="E5" s="257"/>
      <c r="F5" s="257"/>
      <c r="G5" s="257"/>
      <c r="H5" s="257"/>
    </row>
    <row r="6" spans="1:18" ht="26.5" customHeight="1">
      <c r="A6" s="157" t="s">
        <v>10</v>
      </c>
      <c r="B6" s="157"/>
      <c r="C6" s="257" t="s">
        <v>11</v>
      </c>
      <c r="D6" s="257"/>
      <c r="E6" s="257"/>
      <c r="F6" s="257"/>
      <c r="G6" s="13" t="s">
        <v>12</v>
      </c>
      <c r="H6" s="33" t="s">
        <v>13</v>
      </c>
    </row>
    <row r="7" spans="1:18" ht="15.5">
      <c r="A7" s="245"/>
      <c r="B7" s="245"/>
      <c r="C7" s="245"/>
      <c r="D7" s="245"/>
      <c r="E7" s="245"/>
      <c r="F7" s="245"/>
      <c r="G7" s="245"/>
      <c r="H7" s="245"/>
    </row>
    <row r="8" spans="1:18" ht="38.15" hidden="1" customHeight="1">
      <c r="A8" s="59">
        <v>0</v>
      </c>
      <c r="B8" s="60" t="s">
        <v>14</v>
      </c>
      <c r="C8" s="261" t="s">
        <v>15</v>
      </c>
      <c r="D8" s="262"/>
      <c r="E8" s="262"/>
      <c r="F8" s="263"/>
      <c r="G8" s="61">
        <v>270</v>
      </c>
      <c r="H8" s="62">
        <f>G8*A8</f>
        <v>0</v>
      </c>
    </row>
    <row r="9" spans="1:18" ht="15.5" hidden="1">
      <c r="A9" s="242"/>
      <c r="B9" s="243"/>
      <c r="C9" s="243"/>
      <c r="D9" s="243"/>
      <c r="E9" s="243"/>
      <c r="F9" s="243"/>
      <c r="G9" s="243"/>
      <c r="H9" s="244"/>
    </row>
    <row r="10" spans="1:18" s="35" customFormat="1" ht="18">
      <c r="A10" s="164" t="s">
        <v>129</v>
      </c>
      <c r="B10" s="164"/>
      <c r="C10" s="164"/>
      <c r="D10" s="164"/>
      <c r="E10" s="164"/>
      <c r="F10" s="164"/>
      <c r="G10" s="164"/>
      <c r="H10" s="164"/>
      <c r="R10" s="35" t="s">
        <v>17</v>
      </c>
    </row>
    <row r="11" spans="1:18" s="39" customFormat="1" ht="14">
      <c r="A11" s="36" t="s">
        <v>18</v>
      </c>
      <c r="B11" s="37" t="s">
        <v>19</v>
      </c>
      <c r="C11" s="239" t="s">
        <v>20</v>
      </c>
      <c r="D11" s="239"/>
      <c r="E11" s="239"/>
      <c r="F11" s="239"/>
      <c r="G11" s="38" t="s">
        <v>21</v>
      </c>
      <c r="H11" s="38" t="s">
        <v>17</v>
      </c>
      <c r="K11" s="40"/>
      <c r="L11" s="41"/>
      <c r="N11" s="41"/>
      <c r="Q11" s="39">
        <v>270</v>
      </c>
    </row>
    <row r="12" spans="1:18" s="41" customFormat="1" ht="25.9" customHeight="1">
      <c r="A12" s="42">
        <f>N12</f>
        <v>434.90750000000003</v>
      </c>
      <c r="B12" s="43" t="s">
        <v>14</v>
      </c>
      <c r="C12" s="240" t="s">
        <v>22</v>
      </c>
      <c r="D12" s="240"/>
      <c r="E12" s="240"/>
      <c r="F12" s="240"/>
      <c r="G12" s="44">
        <f>Q11</f>
        <v>270</v>
      </c>
      <c r="H12" s="24">
        <f>G12*A12</f>
        <v>117425.02500000001</v>
      </c>
      <c r="J12" s="41">
        <f>422.7+1.6</f>
        <v>424.3</v>
      </c>
      <c r="K12" s="40">
        <v>2.5000000000000001E-2</v>
      </c>
      <c r="L12" s="41">
        <f t="shared" ref="L12:L15" si="0">J12*K12</f>
        <v>10.607500000000002</v>
      </c>
      <c r="N12" s="41">
        <f t="shared" ref="N12:N14" si="1">J12+L12</f>
        <v>434.90750000000003</v>
      </c>
    </row>
    <row r="13" spans="1:18" s="41" customFormat="1" ht="25.9" customHeight="1">
      <c r="A13" s="42">
        <f>N13</f>
        <v>134.69524999999999</v>
      </c>
      <c r="B13" s="43" t="s">
        <v>14</v>
      </c>
      <c r="C13" s="246" t="s">
        <v>23</v>
      </c>
      <c r="D13" s="247"/>
      <c r="E13" s="247"/>
      <c r="F13" s="248"/>
      <c r="G13" s="44">
        <f>Q11</f>
        <v>270</v>
      </c>
      <c r="H13" s="24">
        <f>G13*A13</f>
        <v>36367.717499999999</v>
      </c>
      <c r="J13" s="41">
        <f>128.21+3.2</f>
        <v>131.41</v>
      </c>
      <c r="K13" s="40">
        <v>2.5000000000000001E-2</v>
      </c>
      <c r="L13" s="41">
        <f t="shared" si="0"/>
        <v>3.28525</v>
      </c>
      <c r="N13" s="41">
        <f t="shared" si="1"/>
        <v>134.69524999999999</v>
      </c>
      <c r="Q13" s="41" t="s">
        <v>24</v>
      </c>
    </row>
    <row r="14" spans="1:18" s="41" customFormat="1" ht="25.9" customHeight="1">
      <c r="A14" s="42">
        <f t="shared" ref="A14" si="2">N14</f>
        <v>104.17152</v>
      </c>
      <c r="B14" s="43" t="s">
        <v>14</v>
      </c>
      <c r="C14" s="240" t="s">
        <v>25</v>
      </c>
      <c r="D14" s="240"/>
      <c r="E14" s="240"/>
      <c r="F14" s="240"/>
      <c r="G14" s="44">
        <f>Q11</f>
        <v>270</v>
      </c>
      <c r="H14" s="24">
        <f>A14*G14</f>
        <v>28126.310399999998</v>
      </c>
      <c r="J14" s="41">
        <f>95+6.73</f>
        <v>101.73</v>
      </c>
      <c r="K14" s="40">
        <v>2.4E-2</v>
      </c>
      <c r="L14" s="41">
        <f t="shared" si="0"/>
        <v>2.4415200000000001</v>
      </c>
      <c r="N14" s="41">
        <f t="shared" si="1"/>
        <v>104.17152</v>
      </c>
    </row>
    <row r="15" spans="1:18" s="7" customFormat="1" ht="23.15" customHeight="1">
      <c r="A15" s="63">
        <v>110</v>
      </c>
      <c r="B15" s="64" t="s">
        <v>26</v>
      </c>
      <c r="C15" s="250" t="s">
        <v>27</v>
      </c>
      <c r="D15" s="250"/>
      <c r="E15" s="250"/>
      <c r="F15" s="250"/>
      <c r="G15" s="65">
        <v>25</v>
      </c>
      <c r="H15" s="24">
        <f>A15*G15</f>
        <v>2750</v>
      </c>
      <c r="J15" s="7">
        <f>58.5*2</f>
        <v>117</v>
      </c>
      <c r="K15" s="25">
        <v>2.5000000000000001E-2</v>
      </c>
      <c r="L15" s="7">
        <f t="shared" si="0"/>
        <v>2.9250000000000003</v>
      </c>
      <c r="N15" s="7">
        <f>J15+L15</f>
        <v>119.925</v>
      </c>
    </row>
    <row r="16" spans="1:18" s="41" customFormat="1" ht="34" customHeight="1">
      <c r="A16" s="241" t="s">
        <v>117</v>
      </c>
      <c r="B16" s="158"/>
      <c r="C16" s="158"/>
      <c r="D16" s="158"/>
      <c r="E16" s="158"/>
      <c r="F16" s="158"/>
      <c r="G16" s="45"/>
      <c r="H16" s="45"/>
      <c r="J16" s="41">
        <f>SUM(J12:J15)</f>
        <v>774.44</v>
      </c>
      <c r="K16" s="40"/>
      <c r="R16" s="46" t="e">
        <f>#REF!+A12</f>
        <v>#REF!</v>
      </c>
    </row>
    <row r="17" spans="1:18" s="47" customFormat="1" ht="15.5">
      <c r="A17" s="14">
        <f>A12+A13+A14</f>
        <v>673.77427</v>
      </c>
      <c r="B17" s="30" t="s">
        <v>29</v>
      </c>
      <c r="C17" s="234"/>
      <c r="D17" s="234"/>
      <c r="E17" s="234"/>
      <c r="F17" s="234"/>
      <c r="G17" s="30" t="s">
        <v>30</v>
      </c>
      <c r="H17" s="26">
        <f>SUM(H12:H16)</f>
        <v>184669.05289999998</v>
      </c>
      <c r="J17" s="41"/>
      <c r="K17" s="40"/>
      <c r="L17" s="41"/>
      <c r="N17" s="41"/>
      <c r="P17" s="48">
        <f>H17</f>
        <v>184669.05289999998</v>
      </c>
      <c r="R17" s="49" t="e">
        <f>#REF!+A14</f>
        <v>#REF!</v>
      </c>
    </row>
    <row r="18" spans="1:18" s="8" customFormat="1" ht="15.5">
      <c r="A18" s="14">
        <f>A15</f>
        <v>110</v>
      </c>
      <c r="B18" s="30" t="s">
        <v>31</v>
      </c>
      <c r="C18" s="251"/>
      <c r="D18" s="251"/>
      <c r="E18" s="251"/>
      <c r="F18" s="251"/>
      <c r="G18" s="252"/>
      <c r="H18" s="251"/>
      <c r="K18" s="25"/>
      <c r="L18" s="7"/>
      <c r="N18" s="7"/>
    </row>
    <row r="19" spans="1:18" s="47" customFormat="1" ht="15.5">
      <c r="A19" s="242"/>
      <c r="B19" s="243"/>
      <c r="C19" s="243"/>
      <c r="D19" s="243"/>
      <c r="E19" s="243"/>
      <c r="F19" s="243"/>
      <c r="G19" s="243"/>
      <c r="H19" s="244"/>
      <c r="I19" s="35"/>
      <c r="J19" s="41"/>
      <c r="K19" s="40"/>
      <c r="L19" s="41"/>
      <c r="M19" s="41"/>
      <c r="N19" s="41"/>
    </row>
    <row r="20" spans="1:18" s="35" customFormat="1" ht="18">
      <c r="A20" s="164" t="s">
        <v>32</v>
      </c>
      <c r="B20" s="164"/>
      <c r="C20" s="164"/>
      <c r="D20" s="164"/>
      <c r="E20" s="164"/>
      <c r="F20" s="164"/>
      <c r="G20" s="164"/>
      <c r="H20" s="164"/>
      <c r="K20" s="40"/>
      <c r="L20" s="41"/>
      <c r="N20" s="41"/>
      <c r="Q20" s="35" t="s">
        <v>33</v>
      </c>
    </row>
    <row r="21" spans="1:18" s="39" customFormat="1" ht="14">
      <c r="A21" s="36" t="s">
        <v>18</v>
      </c>
      <c r="B21" s="37" t="s">
        <v>19</v>
      </c>
      <c r="C21" s="239" t="s">
        <v>20</v>
      </c>
      <c r="D21" s="239"/>
      <c r="E21" s="239"/>
      <c r="F21" s="239"/>
      <c r="G21" s="38" t="s">
        <v>21</v>
      </c>
      <c r="H21" s="38" t="s">
        <v>17</v>
      </c>
      <c r="J21" s="39" t="s">
        <v>34</v>
      </c>
      <c r="K21" s="39" t="s">
        <v>35</v>
      </c>
      <c r="L21" s="39" t="s">
        <v>36</v>
      </c>
      <c r="N21" s="39" t="s">
        <v>37</v>
      </c>
      <c r="Q21" s="39">
        <v>216</v>
      </c>
    </row>
    <row r="22" spans="1:18" s="41" customFormat="1" ht="25.9" customHeight="1">
      <c r="A22" s="42">
        <f>N22</f>
        <v>18.334</v>
      </c>
      <c r="B22" s="43" t="s">
        <v>14</v>
      </c>
      <c r="C22" s="240" t="s">
        <v>22</v>
      </c>
      <c r="D22" s="240"/>
      <c r="E22" s="240"/>
      <c r="F22" s="240"/>
      <c r="G22" s="44">
        <f>Q11</f>
        <v>270</v>
      </c>
      <c r="H22" s="24">
        <f>G22*A22</f>
        <v>4950.18</v>
      </c>
      <c r="J22" s="41">
        <f>10.8+7</f>
        <v>17.8</v>
      </c>
      <c r="K22" s="40">
        <v>0.03</v>
      </c>
      <c r="L22" s="41">
        <f>J22*K22</f>
        <v>0.53400000000000003</v>
      </c>
      <c r="N22" s="41">
        <f>J22+L22</f>
        <v>18.334</v>
      </c>
    </row>
    <row r="23" spans="1:18" s="41" customFormat="1" ht="35.15" customHeight="1">
      <c r="A23" s="241" t="s">
        <v>117</v>
      </c>
      <c r="B23" s="158"/>
      <c r="C23" s="158"/>
      <c r="D23" s="158"/>
      <c r="E23" s="158"/>
      <c r="F23" s="158"/>
      <c r="G23" s="45"/>
      <c r="H23" s="45"/>
      <c r="K23" s="40"/>
      <c r="R23" s="46" t="e">
        <f>#REF!+A22</f>
        <v>#REF!</v>
      </c>
    </row>
    <row r="24" spans="1:18" s="47" customFormat="1" ht="15.5">
      <c r="A24" s="14">
        <f>A22</f>
        <v>18.334</v>
      </c>
      <c r="B24" s="30" t="s">
        <v>29</v>
      </c>
      <c r="C24" s="234"/>
      <c r="D24" s="234"/>
      <c r="E24" s="234"/>
      <c r="F24" s="234"/>
      <c r="G24" s="30" t="s">
        <v>30</v>
      </c>
      <c r="H24" s="26">
        <f>SUM(H22:H23)</f>
        <v>4950.18</v>
      </c>
      <c r="J24" s="41"/>
      <c r="K24" s="40"/>
      <c r="L24" s="41"/>
      <c r="M24" s="41"/>
      <c r="N24" s="41"/>
      <c r="P24" s="48">
        <f>H24</f>
        <v>4950.18</v>
      </c>
      <c r="R24" s="49" t="e">
        <f>#REF!+#REF!</f>
        <v>#REF!</v>
      </c>
    </row>
    <row r="25" spans="1:18" s="47" customFormat="1" ht="15.5">
      <c r="A25" s="242"/>
      <c r="B25" s="243"/>
      <c r="C25" s="243"/>
      <c r="D25" s="243"/>
      <c r="E25" s="243"/>
      <c r="F25" s="243"/>
      <c r="G25" s="243"/>
      <c r="H25" s="244"/>
      <c r="I25" s="35"/>
      <c r="J25" s="41"/>
      <c r="K25" s="40"/>
      <c r="L25" s="41"/>
      <c r="M25" s="41"/>
      <c r="N25" s="41"/>
    </row>
    <row r="26" spans="1:18" s="35" customFormat="1" ht="42.75" customHeight="1">
      <c r="A26" s="249" t="s">
        <v>144</v>
      </c>
      <c r="B26" s="249"/>
      <c r="C26" s="249"/>
      <c r="D26" s="249"/>
      <c r="E26" s="249"/>
      <c r="F26" s="249"/>
      <c r="G26" s="249"/>
      <c r="H26" s="249"/>
      <c r="K26" s="40"/>
      <c r="L26" s="41"/>
      <c r="N26" s="41"/>
    </row>
    <row r="27" spans="1:18" s="39" customFormat="1" ht="14">
      <c r="A27" s="36" t="s">
        <v>18</v>
      </c>
      <c r="B27" s="37" t="s">
        <v>19</v>
      </c>
      <c r="C27" s="239" t="s">
        <v>20</v>
      </c>
      <c r="D27" s="239"/>
      <c r="E27" s="239"/>
      <c r="F27" s="239"/>
      <c r="G27" s="38" t="s">
        <v>21</v>
      </c>
      <c r="H27" s="38" t="s">
        <v>17</v>
      </c>
      <c r="K27" s="40"/>
      <c r="L27" s="41"/>
      <c r="N27" s="41"/>
    </row>
    <row r="28" spans="1:18" s="41" customFormat="1" ht="25.9" customHeight="1">
      <c r="A28" s="42">
        <f>N28</f>
        <v>1.2649999999999999</v>
      </c>
      <c r="B28" s="43" t="s">
        <v>14</v>
      </c>
      <c r="C28" s="240" t="s">
        <v>22</v>
      </c>
      <c r="D28" s="240"/>
      <c r="E28" s="240"/>
      <c r="F28" s="240"/>
      <c r="G28" s="44">
        <f>Q11</f>
        <v>270</v>
      </c>
      <c r="H28" s="24">
        <f>G28*A28</f>
        <v>341.54999999999995</v>
      </c>
      <c r="J28" s="50">
        <v>1.1499999999999999</v>
      </c>
      <c r="K28" s="40">
        <v>0.1</v>
      </c>
      <c r="L28" s="41">
        <f t="shared" ref="L28:L30" si="3">J28*K28</f>
        <v>0.11499999999999999</v>
      </c>
      <c r="N28" s="41">
        <f t="shared" ref="N28:N30" si="4">J28+L28</f>
        <v>1.2649999999999999</v>
      </c>
    </row>
    <row r="29" spans="1:18" s="41" customFormat="1" ht="25.9" customHeight="1">
      <c r="A29" s="42">
        <f>N29</f>
        <v>5.17</v>
      </c>
      <c r="B29" s="43" t="s">
        <v>14</v>
      </c>
      <c r="C29" s="246" t="s">
        <v>23</v>
      </c>
      <c r="D29" s="247"/>
      <c r="E29" s="247"/>
      <c r="F29" s="248"/>
      <c r="G29" s="44">
        <f>Q11</f>
        <v>270</v>
      </c>
      <c r="H29" s="24">
        <f>G29*A29</f>
        <v>1395.9</v>
      </c>
      <c r="J29" s="50">
        <v>4.7</v>
      </c>
      <c r="K29" s="40">
        <v>0.1</v>
      </c>
      <c r="L29" s="41">
        <f t="shared" si="3"/>
        <v>0.47000000000000003</v>
      </c>
      <c r="N29" s="41">
        <f t="shared" si="4"/>
        <v>5.17</v>
      </c>
    </row>
    <row r="30" spans="1:18" s="41" customFormat="1" ht="25.9" customHeight="1">
      <c r="A30" s="42">
        <f t="shared" ref="A30" si="5">N30</f>
        <v>2.915</v>
      </c>
      <c r="B30" s="43" t="s">
        <v>14</v>
      </c>
      <c r="C30" s="240" t="s">
        <v>25</v>
      </c>
      <c r="D30" s="240"/>
      <c r="E30" s="240"/>
      <c r="F30" s="240"/>
      <c r="G30" s="44">
        <f>Q11</f>
        <v>270</v>
      </c>
      <c r="H30" s="24">
        <f>A30*G30</f>
        <v>787.05</v>
      </c>
      <c r="J30" s="50">
        <v>2.65</v>
      </c>
      <c r="K30" s="40">
        <v>0.1</v>
      </c>
      <c r="L30" s="41">
        <f t="shared" si="3"/>
        <v>0.26500000000000001</v>
      </c>
      <c r="N30" s="41">
        <f t="shared" si="4"/>
        <v>2.915</v>
      </c>
    </row>
    <row r="31" spans="1:18" s="41" customFormat="1" ht="37.5" customHeight="1">
      <c r="A31" s="241" t="s">
        <v>117</v>
      </c>
      <c r="B31" s="158"/>
      <c r="C31" s="158"/>
      <c r="D31" s="158"/>
      <c r="E31" s="158"/>
      <c r="F31" s="158"/>
      <c r="G31" s="45"/>
      <c r="H31" s="45"/>
      <c r="K31" s="40"/>
      <c r="R31" s="46" t="e">
        <f>#REF!+A28</f>
        <v>#REF!</v>
      </c>
    </row>
    <row r="32" spans="1:18" s="47" customFormat="1" ht="15.5">
      <c r="A32" s="14">
        <f>A28+A29+A30</f>
        <v>9.35</v>
      </c>
      <c r="B32" s="30" t="s">
        <v>29</v>
      </c>
      <c r="C32" s="234"/>
      <c r="D32" s="234"/>
      <c r="E32" s="234"/>
      <c r="F32" s="234"/>
      <c r="G32" s="30" t="s">
        <v>30</v>
      </c>
      <c r="H32" s="26">
        <f>SUM(H28:H31)</f>
        <v>2524.5</v>
      </c>
      <c r="J32" s="41"/>
      <c r="K32" s="40"/>
      <c r="L32" s="41"/>
      <c r="N32" s="41"/>
      <c r="R32" s="49" t="e">
        <f>#REF!+A30</f>
        <v>#REF!</v>
      </c>
    </row>
    <row r="33" spans="1:19" ht="15.5">
      <c r="A33" s="242"/>
      <c r="B33" s="243"/>
      <c r="C33" s="243"/>
      <c r="D33" s="243"/>
      <c r="E33" s="243"/>
      <c r="F33" s="243"/>
      <c r="G33" s="243"/>
      <c r="H33" s="244"/>
    </row>
    <row r="34" spans="1:19" s="35" customFormat="1" ht="18">
      <c r="A34" s="164" t="s">
        <v>39</v>
      </c>
      <c r="B34" s="164"/>
      <c r="C34" s="164"/>
      <c r="D34" s="164"/>
      <c r="E34" s="164"/>
      <c r="F34" s="164"/>
      <c r="G34" s="164"/>
      <c r="H34" s="164"/>
      <c r="S34" s="35" t="s">
        <v>17</v>
      </c>
    </row>
    <row r="35" spans="1:19" s="39" customFormat="1" ht="14">
      <c r="A35" s="36" t="s">
        <v>18</v>
      </c>
      <c r="B35" s="37" t="s">
        <v>19</v>
      </c>
      <c r="C35" s="239" t="s">
        <v>20</v>
      </c>
      <c r="D35" s="239"/>
      <c r="E35" s="239"/>
      <c r="F35" s="239"/>
      <c r="G35" s="38" t="s">
        <v>21</v>
      </c>
      <c r="H35" s="38" t="s">
        <v>17</v>
      </c>
      <c r="J35" s="39" t="s">
        <v>34</v>
      </c>
      <c r="K35" s="39" t="s">
        <v>35</v>
      </c>
      <c r="L35" s="39" t="s">
        <v>36</v>
      </c>
      <c r="N35" s="39" t="s">
        <v>37</v>
      </c>
      <c r="S35" s="39">
        <v>216</v>
      </c>
    </row>
    <row r="36" spans="1:19" s="41" customFormat="1" ht="23.15" customHeight="1">
      <c r="A36" s="42">
        <f>N36</f>
        <v>30.323199999999996</v>
      </c>
      <c r="B36" s="43" t="s">
        <v>14</v>
      </c>
      <c r="C36" s="240" t="s">
        <v>40</v>
      </c>
      <c r="D36" s="240"/>
      <c r="E36" s="240"/>
      <c r="F36" s="240"/>
      <c r="G36" s="44">
        <f>Q11</f>
        <v>270</v>
      </c>
      <c r="H36" s="24">
        <f>G36*A36</f>
        <v>8187.2639999999992</v>
      </c>
      <c r="J36" s="41">
        <f>1.04+28.4</f>
        <v>29.439999999999998</v>
      </c>
      <c r="K36" s="40">
        <v>0.03</v>
      </c>
      <c r="L36" s="41">
        <f>J36*K36</f>
        <v>0.88319999999999987</v>
      </c>
      <c r="N36" s="41">
        <f>J36+L36</f>
        <v>30.323199999999996</v>
      </c>
    </row>
    <row r="37" spans="1:19" s="41" customFormat="1" ht="23.25" hidden="1" customHeight="1">
      <c r="A37" s="241" t="s">
        <v>41</v>
      </c>
      <c r="B37" s="158"/>
      <c r="C37" s="158"/>
      <c r="D37" s="158"/>
      <c r="E37" s="158"/>
      <c r="F37" s="158"/>
      <c r="G37" s="45"/>
      <c r="H37" s="45"/>
      <c r="K37" s="40"/>
      <c r="N37" s="41" t="e">
        <f>N36+#REF!</f>
        <v>#REF!</v>
      </c>
    </row>
    <row r="38" spans="1:19" s="47" customFormat="1" ht="15.5">
      <c r="A38" s="14">
        <f>SUM(A36:A36)</f>
        <v>30.323199999999996</v>
      </c>
      <c r="B38" s="30" t="s">
        <v>29</v>
      </c>
      <c r="C38" s="234"/>
      <c r="D38" s="234"/>
      <c r="E38" s="234"/>
      <c r="F38" s="234"/>
      <c r="G38" s="30" t="s">
        <v>30</v>
      </c>
      <c r="H38" s="26">
        <f>SUM(H36:H37)</f>
        <v>8187.2639999999992</v>
      </c>
      <c r="K38" s="40"/>
      <c r="L38" s="41"/>
      <c r="N38" s="41"/>
      <c r="P38" s="48">
        <f>H38</f>
        <v>8187.2639999999992</v>
      </c>
    </row>
    <row r="39" spans="1:19" s="47" customFormat="1" ht="15.5">
      <c r="A39" s="245"/>
      <c r="B39" s="245"/>
      <c r="C39" s="245"/>
      <c r="D39" s="245"/>
      <c r="E39" s="245"/>
      <c r="F39" s="245"/>
      <c r="G39" s="245"/>
      <c r="H39" s="245"/>
      <c r="K39" s="40"/>
      <c r="L39" s="41"/>
      <c r="N39" s="41"/>
    </row>
    <row r="40" spans="1:19" s="35" customFormat="1" ht="18">
      <c r="A40" s="164" t="s">
        <v>42</v>
      </c>
      <c r="B40" s="164"/>
      <c r="C40" s="164"/>
      <c r="D40" s="164"/>
      <c r="E40" s="164"/>
      <c r="F40" s="164"/>
      <c r="G40" s="164"/>
      <c r="H40" s="164"/>
      <c r="S40" s="35" t="s">
        <v>17</v>
      </c>
    </row>
    <row r="41" spans="1:19" s="39" customFormat="1" ht="14">
      <c r="A41" s="36" t="s">
        <v>18</v>
      </c>
      <c r="B41" s="37" t="s">
        <v>19</v>
      </c>
      <c r="C41" s="239" t="s">
        <v>20</v>
      </c>
      <c r="D41" s="239"/>
      <c r="E41" s="239"/>
      <c r="F41" s="239"/>
      <c r="G41" s="38" t="s">
        <v>21</v>
      </c>
      <c r="H41" s="38" t="s">
        <v>17</v>
      </c>
      <c r="J41" s="39" t="s">
        <v>34</v>
      </c>
      <c r="K41" s="39" t="s">
        <v>35</v>
      </c>
      <c r="L41" s="39" t="s">
        <v>36</v>
      </c>
      <c r="N41" s="39" t="s">
        <v>37</v>
      </c>
      <c r="S41" s="39">
        <v>216</v>
      </c>
    </row>
    <row r="42" spans="1:19" s="41" customFormat="1" ht="21.65" customHeight="1">
      <c r="A42" s="42">
        <f>N42</f>
        <v>34.505000000000003</v>
      </c>
      <c r="B42" s="43" t="s">
        <v>14</v>
      </c>
      <c r="C42" s="240" t="s">
        <v>43</v>
      </c>
      <c r="D42" s="240"/>
      <c r="E42" s="240"/>
      <c r="F42" s="240"/>
      <c r="G42" s="44">
        <f>Q11</f>
        <v>270</v>
      </c>
      <c r="H42" s="24">
        <f>G42*A42</f>
        <v>9316.35</v>
      </c>
      <c r="J42" s="41">
        <v>33.5</v>
      </c>
      <c r="K42" s="40">
        <v>0.03</v>
      </c>
      <c r="L42" s="41">
        <f>J42*K42</f>
        <v>1.0049999999999999</v>
      </c>
      <c r="N42" s="41">
        <f>J42+L42</f>
        <v>34.505000000000003</v>
      </c>
    </row>
    <row r="43" spans="1:19" s="41" customFormat="1" ht="37.5" hidden="1" customHeight="1">
      <c r="A43" s="241" t="s">
        <v>28</v>
      </c>
      <c r="B43" s="158"/>
      <c r="C43" s="158"/>
      <c r="D43" s="158"/>
      <c r="E43" s="158"/>
      <c r="F43" s="158"/>
      <c r="G43" s="45"/>
      <c r="H43" s="45"/>
      <c r="K43" s="40"/>
      <c r="N43" s="41" t="e">
        <f>N42+#REF!</f>
        <v>#REF!</v>
      </c>
    </row>
    <row r="44" spans="1:19" s="47" customFormat="1" ht="15.5">
      <c r="A44" s="14">
        <f>SUM(A42:A42)</f>
        <v>34.505000000000003</v>
      </c>
      <c r="B44" s="30" t="s">
        <v>29</v>
      </c>
      <c r="C44" s="234"/>
      <c r="D44" s="234"/>
      <c r="E44" s="234"/>
      <c r="F44" s="234"/>
      <c r="G44" s="30" t="s">
        <v>30</v>
      </c>
      <c r="H44" s="26">
        <f>SUM(H42:H43)</f>
        <v>9316.35</v>
      </c>
      <c r="K44" s="40"/>
      <c r="L44" s="41"/>
      <c r="N44" s="41"/>
      <c r="P44" s="48">
        <f>H44</f>
        <v>9316.35</v>
      </c>
    </row>
    <row r="45" spans="1:19" s="47" customFormat="1" ht="15.5">
      <c r="A45" s="242"/>
      <c r="B45" s="243"/>
      <c r="C45" s="243"/>
      <c r="D45" s="243"/>
      <c r="E45" s="243"/>
      <c r="F45" s="243"/>
      <c r="G45" s="243"/>
      <c r="H45" s="244"/>
      <c r="K45" s="40"/>
      <c r="L45" s="41"/>
      <c r="N45" s="41"/>
    </row>
    <row r="46" spans="1:19" s="47" customFormat="1" ht="15.5" hidden="1">
      <c r="A46" s="245"/>
      <c r="B46" s="245"/>
      <c r="C46" s="245"/>
      <c r="D46" s="245"/>
      <c r="E46" s="245"/>
      <c r="F46" s="245"/>
      <c r="G46" s="245"/>
      <c r="H46" s="245"/>
      <c r="I46" s="35"/>
      <c r="J46" s="41"/>
      <c r="K46" s="40"/>
      <c r="L46" s="41"/>
      <c r="M46" s="41"/>
      <c r="N46" s="41"/>
    </row>
    <row r="47" spans="1:19" s="35" customFormat="1" ht="18">
      <c r="A47" s="164" t="s">
        <v>44</v>
      </c>
      <c r="B47" s="164"/>
      <c r="C47" s="164"/>
      <c r="D47" s="164"/>
      <c r="E47" s="164"/>
      <c r="F47" s="164"/>
      <c r="G47" s="164"/>
      <c r="H47" s="164"/>
    </row>
    <row r="48" spans="1:19" s="39" customFormat="1" ht="14.15" customHeight="1">
      <c r="A48" s="36" t="s">
        <v>18</v>
      </c>
      <c r="B48" s="37" t="s">
        <v>19</v>
      </c>
      <c r="C48" s="239" t="s">
        <v>20</v>
      </c>
      <c r="D48" s="239"/>
      <c r="E48" s="239"/>
      <c r="F48" s="239"/>
      <c r="G48" s="38" t="s">
        <v>21</v>
      </c>
      <c r="H48" s="38" t="s">
        <v>17</v>
      </c>
      <c r="I48" s="35"/>
    </row>
    <row r="49" spans="1:16" s="41" customFormat="1" ht="27.75" customHeight="1">
      <c r="A49" s="42">
        <f>N49</f>
        <v>30.75</v>
      </c>
      <c r="B49" s="43" t="s">
        <v>14</v>
      </c>
      <c r="C49" s="240" t="s">
        <v>45</v>
      </c>
      <c r="D49" s="240"/>
      <c r="E49" s="240"/>
      <c r="F49" s="240"/>
      <c r="G49" s="44">
        <f>Q11</f>
        <v>270</v>
      </c>
      <c r="H49" s="24">
        <f>G49*A49</f>
        <v>8302.5</v>
      </c>
      <c r="I49" s="35"/>
      <c r="J49" s="51">
        <v>20.5</v>
      </c>
      <c r="K49" s="40">
        <v>0.5</v>
      </c>
      <c r="L49" s="41">
        <f>J49*K49</f>
        <v>10.25</v>
      </c>
      <c r="N49" s="41">
        <f>J49+L49</f>
        <v>30.75</v>
      </c>
    </row>
    <row r="50" spans="1:16" s="47" customFormat="1" ht="14.15" customHeight="1">
      <c r="A50" s="14">
        <f>SUM(A49:A49)</f>
        <v>30.75</v>
      </c>
      <c r="B50" s="30" t="s">
        <v>29</v>
      </c>
      <c r="C50" s="234"/>
      <c r="D50" s="234"/>
      <c r="E50" s="234"/>
      <c r="F50" s="234"/>
      <c r="G50" s="30" t="s">
        <v>30</v>
      </c>
      <c r="H50" s="26">
        <f>SUM(H49:H49)</f>
        <v>8302.5</v>
      </c>
      <c r="I50" s="35"/>
      <c r="P50" s="48">
        <f>H50</f>
        <v>8302.5</v>
      </c>
    </row>
    <row r="51" spans="1:16" s="35" customFormat="1">
      <c r="A51" s="235"/>
      <c r="B51" s="236"/>
      <c r="C51" s="236"/>
      <c r="D51" s="236"/>
      <c r="E51" s="236"/>
      <c r="F51" s="236"/>
      <c r="G51" s="236"/>
      <c r="H51" s="237"/>
    </row>
    <row r="52" spans="1:16" s="35" customFormat="1" ht="15.65" hidden="1" customHeight="1">
      <c r="A52" s="164" t="s">
        <v>46</v>
      </c>
      <c r="B52" s="164"/>
      <c r="C52" s="164"/>
      <c r="D52" s="164"/>
      <c r="E52" s="164"/>
      <c r="F52" s="164"/>
      <c r="G52" s="164"/>
      <c r="H52" s="164"/>
    </row>
    <row r="53" spans="1:16" s="39" customFormat="1" ht="14" hidden="1">
      <c r="A53" s="36" t="s">
        <v>18</v>
      </c>
      <c r="B53" s="37" t="s">
        <v>19</v>
      </c>
      <c r="C53" s="239" t="s">
        <v>20</v>
      </c>
      <c r="D53" s="239"/>
      <c r="E53" s="239"/>
      <c r="F53" s="239"/>
      <c r="G53" s="38" t="s">
        <v>21</v>
      </c>
      <c r="H53" s="38" t="s">
        <v>17</v>
      </c>
      <c r="I53" s="35"/>
    </row>
    <row r="54" spans="1:16" s="41" customFormat="1" ht="27.75" hidden="1" customHeight="1">
      <c r="A54" s="42">
        <v>0</v>
      </c>
      <c r="B54" s="43" t="s">
        <v>14</v>
      </c>
      <c r="C54" s="240" t="s">
        <v>47</v>
      </c>
      <c r="D54" s="240"/>
      <c r="E54" s="240"/>
      <c r="F54" s="240"/>
      <c r="G54" s="44" t="e">
        <f>#REF!</f>
        <v>#REF!</v>
      </c>
      <c r="H54" s="24" t="e">
        <f>G54*A54</f>
        <v>#REF!</v>
      </c>
      <c r="I54" s="35"/>
      <c r="J54" s="51">
        <v>86</v>
      </c>
      <c r="K54" s="40">
        <v>0.1</v>
      </c>
      <c r="L54" s="41">
        <f>J54*K54</f>
        <v>8.6</v>
      </c>
      <c r="N54" s="41">
        <f>J54+L54</f>
        <v>94.6</v>
      </c>
    </row>
    <row r="55" spans="1:16" s="47" customFormat="1" ht="15.5" hidden="1">
      <c r="A55" s="14">
        <f>SUM(A54:A54)</f>
        <v>0</v>
      </c>
      <c r="B55" s="30" t="s">
        <v>29</v>
      </c>
      <c r="C55" s="234"/>
      <c r="D55" s="234"/>
      <c r="E55" s="234"/>
      <c r="F55" s="234"/>
      <c r="G55" s="30" t="s">
        <v>30</v>
      </c>
      <c r="H55" s="26" t="e">
        <f>SUM(H54:H54)</f>
        <v>#REF!</v>
      </c>
      <c r="I55" s="35"/>
    </row>
    <row r="56" spans="1:16" s="35" customFormat="1" ht="18">
      <c r="A56" s="164" t="s">
        <v>124</v>
      </c>
      <c r="B56" s="164"/>
      <c r="C56" s="164"/>
      <c r="D56" s="164"/>
      <c r="E56" s="164"/>
      <c r="F56" s="164"/>
      <c r="G56" s="164"/>
      <c r="H56" s="164"/>
    </row>
    <row r="57" spans="1:16" s="39" customFormat="1" ht="14.15" customHeight="1">
      <c r="A57" s="36" t="s">
        <v>18</v>
      </c>
      <c r="B57" s="37" t="s">
        <v>19</v>
      </c>
      <c r="C57" s="239" t="s">
        <v>20</v>
      </c>
      <c r="D57" s="239"/>
      <c r="E57" s="239"/>
      <c r="F57" s="239"/>
      <c r="G57" s="38" t="s">
        <v>21</v>
      </c>
      <c r="H57" s="38" t="s">
        <v>17</v>
      </c>
      <c r="I57" s="35"/>
    </row>
    <row r="58" spans="1:16" s="41" customFormat="1" ht="27.75" customHeight="1">
      <c r="A58" s="42">
        <f>N58</f>
        <v>14.75</v>
      </c>
      <c r="B58" s="43" t="s">
        <v>14</v>
      </c>
      <c r="C58" s="240" t="s">
        <v>125</v>
      </c>
      <c r="D58" s="240"/>
      <c r="E58" s="240"/>
      <c r="F58" s="240"/>
      <c r="G58" s="44">
        <f>Q11</f>
        <v>270</v>
      </c>
      <c r="H58" s="24">
        <f>G58*A58</f>
        <v>3982.5</v>
      </c>
      <c r="I58" s="35"/>
      <c r="J58" s="51">
        <v>11.8</v>
      </c>
      <c r="K58" s="40">
        <v>0.25</v>
      </c>
      <c r="L58" s="41">
        <f>J58*K58</f>
        <v>2.95</v>
      </c>
      <c r="N58" s="41">
        <f>J58+L58</f>
        <v>14.75</v>
      </c>
    </row>
    <row r="59" spans="1:16" s="47" customFormat="1" ht="14.15" customHeight="1">
      <c r="A59" s="14">
        <f>SUM(A58:A58)</f>
        <v>14.75</v>
      </c>
      <c r="B59" s="30" t="s">
        <v>29</v>
      </c>
      <c r="C59" s="234"/>
      <c r="D59" s="234"/>
      <c r="E59" s="234"/>
      <c r="F59" s="234"/>
      <c r="G59" s="30" t="s">
        <v>30</v>
      </c>
      <c r="H59" s="26">
        <f>SUM(H58:H58)</f>
        <v>3982.5</v>
      </c>
      <c r="I59" s="35"/>
      <c r="P59" s="48">
        <f>H59</f>
        <v>3982.5</v>
      </c>
    </row>
    <row r="60" spans="1:16" s="35" customFormat="1">
      <c r="A60" s="235"/>
      <c r="B60" s="236"/>
      <c r="C60" s="236"/>
      <c r="D60" s="236"/>
      <c r="E60" s="236"/>
      <c r="F60" s="236"/>
      <c r="G60" s="236"/>
      <c r="H60" s="237"/>
    </row>
    <row r="61" spans="1:16" s="35" customFormat="1" ht="22.15" customHeight="1">
      <c r="A61" s="52">
        <f>A50+A44+A38+A32+A24+A17+A59</f>
        <v>811.78647000000001</v>
      </c>
      <c r="B61" s="16" t="s">
        <v>29</v>
      </c>
      <c r="C61" s="238" t="s">
        <v>48</v>
      </c>
      <c r="D61" s="238"/>
      <c r="E61" s="238"/>
      <c r="F61" s="238"/>
      <c r="G61" s="16"/>
      <c r="H61" s="53">
        <f>H50+H44+H38+H32+H24+H17+H59</f>
        <v>221932.34689999997</v>
      </c>
      <c r="J61" s="58">
        <f>A61-A50</f>
        <v>781.03647000000001</v>
      </c>
      <c r="L61" s="35">
        <v>7</v>
      </c>
      <c r="M61" s="67">
        <f>A61*L61</f>
        <v>5682.5052900000001</v>
      </c>
    </row>
    <row r="62" spans="1:16" s="35" customFormat="1">
      <c r="A62" s="193"/>
      <c r="B62" s="193"/>
      <c r="C62" s="193"/>
      <c r="D62" s="193"/>
      <c r="E62" s="193"/>
      <c r="F62" s="193"/>
      <c r="G62" s="193"/>
      <c r="H62" s="193"/>
    </row>
    <row r="63" spans="1:16" s="35" customFormat="1" ht="18" hidden="1">
      <c r="A63" s="164" t="s">
        <v>49</v>
      </c>
      <c r="B63" s="164"/>
      <c r="C63" s="164"/>
      <c r="D63" s="164"/>
      <c r="E63" s="164"/>
      <c r="F63" s="164"/>
      <c r="G63" s="164"/>
      <c r="H63" s="164"/>
    </row>
    <row r="64" spans="1:16" s="35" customFormat="1" ht="14" hidden="1">
      <c r="A64" s="36" t="s">
        <v>18</v>
      </c>
      <c r="B64" s="37" t="s">
        <v>19</v>
      </c>
      <c r="C64" s="239" t="s">
        <v>20</v>
      </c>
      <c r="D64" s="239"/>
      <c r="E64" s="239"/>
      <c r="F64" s="239"/>
      <c r="G64" s="38" t="s">
        <v>21</v>
      </c>
      <c r="H64" s="38" t="s">
        <v>17</v>
      </c>
    </row>
    <row r="65" spans="1:18" s="35" customFormat="1" ht="56.25" hidden="1" customHeight="1">
      <c r="A65" s="54">
        <v>0</v>
      </c>
      <c r="B65" s="54" t="s">
        <v>26</v>
      </c>
      <c r="C65" s="227" t="s">
        <v>50</v>
      </c>
      <c r="D65" s="228"/>
      <c r="E65" s="228"/>
      <c r="F65" s="229"/>
      <c r="G65" s="15">
        <v>90</v>
      </c>
      <c r="H65" s="55">
        <f>A65*G65</f>
        <v>0</v>
      </c>
    </row>
    <row r="66" spans="1:18" s="35" customFormat="1" ht="30" hidden="1" customHeight="1">
      <c r="A66" s="54">
        <v>43.1</v>
      </c>
      <c r="B66" s="54" t="s">
        <v>26</v>
      </c>
      <c r="C66" s="230" t="s">
        <v>51</v>
      </c>
      <c r="D66" s="230"/>
      <c r="E66" s="230"/>
      <c r="F66" s="230"/>
      <c r="G66" s="15">
        <v>0</v>
      </c>
      <c r="H66" s="55">
        <f>A66*G66</f>
        <v>0</v>
      </c>
    </row>
    <row r="67" spans="1:18" s="35" customFormat="1" ht="44.25" hidden="1" customHeight="1">
      <c r="A67" s="54">
        <v>0</v>
      </c>
      <c r="B67" s="54" t="s">
        <v>52</v>
      </c>
      <c r="C67" s="227" t="s">
        <v>53</v>
      </c>
      <c r="D67" s="228"/>
      <c r="E67" s="228"/>
      <c r="F67" s="229"/>
      <c r="G67" s="15">
        <v>1300</v>
      </c>
      <c r="H67" s="55">
        <f>A67*G67</f>
        <v>0</v>
      </c>
      <c r="P67" s="56"/>
    </row>
    <row r="68" spans="1:18" s="35" customFormat="1" ht="15.5" hidden="1">
      <c r="A68" s="16"/>
      <c r="B68" s="16" t="s">
        <v>37</v>
      </c>
      <c r="C68" s="231"/>
      <c r="D68" s="231"/>
      <c r="E68" s="231"/>
      <c r="F68" s="231"/>
      <c r="G68" s="17" t="s">
        <v>54</v>
      </c>
      <c r="H68" s="21">
        <f>SUM(H65:H67)</f>
        <v>0</v>
      </c>
    </row>
    <row r="69" spans="1:18" s="68" customFormat="1" ht="18">
      <c r="A69" s="232" t="s">
        <v>49</v>
      </c>
      <c r="B69" s="232"/>
      <c r="C69" s="232"/>
      <c r="D69" s="232"/>
      <c r="E69" s="232"/>
      <c r="F69" s="232"/>
      <c r="G69" s="232"/>
      <c r="H69" s="232"/>
      <c r="J69" s="68">
        <v>20</v>
      </c>
    </row>
    <row r="70" spans="1:18" s="68" customFormat="1" ht="14">
      <c r="A70" s="134" t="s">
        <v>18</v>
      </c>
      <c r="B70" s="135" t="s">
        <v>19</v>
      </c>
      <c r="C70" s="265" t="s">
        <v>20</v>
      </c>
      <c r="D70" s="265"/>
      <c r="E70" s="265"/>
      <c r="F70" s="265"/>
      <c r="G70" s="136" t="s">
        <v>21</v>
      </c>
      <c r="H70" s="136" t="s">
        <v>17</v>
      </c>
      <c r="J70" s="137">
        <f>J68*J69</f>
        <v>0</v>
      </c>
    </row>
    <row r="71" spans="1:18" s="68" customFormat="1" ht="72.75" hidden="1" customHeight="1">
      <c r="A71" s="69">
        <v>110</v>
      </c>
      <c r="B71" s="69" t="s">
        <v>26</v>
      </c>
      <c r="C71" s="209" t="s">
        <v>133</v>
      </c>
      <c r="D71" s="210"/>
      <c r="E71" s="210"/>
      <c r="F71" s="211"/>
      <c r="G71" s="15">
        <v>0</v>
      </c>
      <c r="H71" s="138">
        <f>A71*G71</f>
        <v>0</v>
      </c>
      <c r="J71" s="68">
        <v>142</v>
      </c>
      <c r="K71" s="68">
        <f>J71/2</f>
        <v>71</v>
      </c>
    </row>
    <row r="72" spans="1:18" s="68" customFormat="1" ht="51" hidden="1" customHeight="1">
      <c r="A72" s="69">
        <v>110</v>
      </c>
      <c r="B72" s="69" t="s">
        <v>26</v>
      </c>
      <c r="C72" s="264" t="s">
        <v>130</v>
      </c>
      <c r="D72" s="264"/>
      <c r="E72" s="264"/>
      <c r="F72" s="264"/>
      <c r="G72" s="15">
        <v>0</v>
      </c>
      <c r="H72" s="138">
        <f>A72*G72</f>
        <v>0</v>
      </c>
    </row>
    <row r="73" spans="1:18" s="103" customFormat="1" ht="45" customHeight="1">
      <c r="A73" s="105">
        <v>1</v>
      </c>
      <c r="B73" s="105" t="s">
        <v>52</v>
      </c>
      <c r="C73" s="188" t="s">
        <v>75</v>
      </c>
      <c r="D73" s="188"/>
      <c r="E73" s="188"/>
      <c r="F73" s="188"/>
      <c r="G73" s="106">
        <v>1800</v>
      </c>
      <c r="H73" s="107">
        <f t="shared" ref="H73" si="6">A73*G73</f>
        <v>1800</v>
      </c>
      <c r="J73" s="104"/>
      <c r="L73" s="104"/>
    </row>
    <row r="74" spans="1:18" s="68" customFormat="1" ht="40.5" hidden="1" customHeight="1">
      <c r="A74" s="69">
        <v>1</v>
      </c>
      <c r="B74" s="69" t="s">
        <v>52</v>
      </c>
      <c r="C74" s="264" t="s">
        <v>131</v>
      </c>
      <c r="D74" s="264"/>
      <c r="E74" s="264"/>
      <c r="F74" s="264"/>
      <c r="G74" s="15">
        <v>0</v>
      </c>
      <c r="H74" s="138">
        <f>A74*G74</f>
        <v>0</v>
      </c>
    </row>
    <row r="75" spans="1:18" s="68" customFormat="1" ht="21.5" customHeight="1">
      <c r="A75" s="70"/>
      <c r="B75" s="71" t="s">
        <v>37</v>
      </c>
      <c r="C75" s="189" t="s">
        <v>132</v>
      </c>
      <c r="D75" s="189"/>
      <c r="E75" s="189"/>
      <c r="F75" s="189"/>
      <c r="G75" s="72" t="s">
        <v>54</v>
      </c>
      <c r="H75" s="73">
        <f>H73</f>
        <v>1800</v>
      </c>
      <c r="J75" s="68">
        <v>36</v>
      </c>
      <c r="K75" s="68">
        <v>6</v>
      </c>
    </row>
    <row r="76" spans="1:18" s="68" customFormat="1" ht="17.149999999999999" hidden="1" customHeight="1">
      <c r="A76" s="70"/>
      <c r="B76" s="71" t="s">
        <v>37</v>
      </c>
      <c r="C76" s="189" t="s">
        <v>76</v>
      </c>
      <c r="D76" s="189"/>
      <c r="E76" s="189"/>
      <c r="F76" s="189"/>
      <c r="G76" s="72" t="s">
        <v>54</v>
      </c>
      <c r="H76" s="73" t="e">
        <f>#REF!+#REF!+H71</f>
        <v>#REF!</v>
      </c>
    </row>
    <row r="77" spans="1:18" s="68" customFormat="1" ht="15.65" hidden="1" customHeight="1">
      <c r="A77" s="74"/>
      <c r="B77" s="66"/>
      <c r="C77" s="190"/>
      <c r="D77" s="191"/>
      <c r="E77" s="191"/>
      <c r="F77" s="192"/>
      <c r="G77" s="75"/>
      <c r="H77" s="76"/>
      <c r="J77"/>
      <c r="L77"/>
    </row>
    <row r="78" spans="1:18" s="35" customFormat="1">
      <c r="A78" s="193"/>
      <c r="B78" s="193"/>
      <c r="C78" s="193"/>
      <c r="D78" s="193"/>
      <c r="E78" s="193"/>
      <c r="F78" s="193"/>
      <c r="G78" s="193"/>
      <c r="H78" s="193"/>
    </row>
    <row r="79" spans="1:18" s="35" customFormat="1" ht="21.65" customHeight="1">
      <c r="A79" s="170" t="s">
        <v>78</v>
      </c>
      <c r="B79" s="170"/>
      <c r="C79" s="170"/>
      <c r="D79" s="170"/>
      <c r="E79" s="170"/>
      <c r="F79" s="170"/>
      <c r="G79" s="170"/>
      <c r="H79" s="170"/>
      <c r="P79" s="57"/>
      <c r="Q79" s="57" t="e">
        <f>#REF!+#REF!</f>
        <v>#REF!</v>
      </c>
      <c r="R79" s="57">
        <f>H68</f>
        <v>0</v>
      </c>
    </row>
    <row r="80" spans="1:18" s="35" customFormat="1" ht="409.5" customHeight="1">
      <c r="A80" s="171"/>
      <c r="B80" s="172"/>
      <c r="C80" s="172"/>
      <c r="D80" s="172"/>
      <c r="E80" s="172"/>
      <c r="F80" s="172"/>
      <c r="G80" s="172"/>
      <c r="H80" s="173"/>
    </row>
    <row r="81" spans="1:10" s="35" customFormat="1" ht="306" customHeight="1">
      <c r="A81" s="174"/>
      <c r="B81" s="175"/>
      <c r="C81" s="175"/>
      <c r="D81" s="175"/>
      <c r="E81" s="175"/>
      <c r="F81" s="175"/>
      <c r="G81" s="175"/>
      <c r="H81" s="176"/>
    </row>
    <row r="82" spans="1:10" ht="23.15" customHeight="1">
      <c r="A82" s="177" t="s">
        <v>79</v>
      </c>
      <c r="B82" s="178"/>
      <c r="C82" s="178"/>
      <c r="D82" s="178"/>
      <c r="E82" s="178"/>
      <c r="F82" s="179"/>
      <c r="G82" s="18" t="s">
        <v>54</v>
      </c>
      <c r="H82" s="2">
        <f>H61+H75</f>
        <v>223732.34689999997</v>
      </c>
      <c r="J82" s="27">
        <v>316883.40000000002</v>
      </c>
    </row>
    <row r="83" spans="1:10" ht="28.15" hidden="1" customHeight="1">
      <c r="A83" s="180"/>
      <c r="B83" s="181"/>
      <c r="C83" s="181"/>
      <c r="D83" s="181"/>
      <c r="E83" s="181"/>
      <c r="F83" s="182"/>
      <c r="G83" s="18" t="s">
        <v>80</v>
      </c>
      <c r="H83" s="2">
        <f>H82*8%</f>
        <v>17898.587751999999</v>
      </c>
      <c r="J83" s="2"/>
    </row>
    <row r="84" spans="1:10" ht="28.15" customHeight="1">
      <c r="A84" s="183"/>
      <c r="B84" s="184"/>
      <c r="C84" s="184"/>
      <c r="D84" s="184"/>
      <c r="E84" s="184"/>
      <c r="F84" s="185"/>
      <c r="G84" s="1" t="s">
        <v>81</v>
      </c>
      <c r="H84" s="28">
        <f>H82</f>
        <v>223732.34689999997</v>
      </c>
      <c r="J84" s="2">
        <f>H88-J82</f>
        <v>-50393.877596000035</v>
      </c>
    </row>
    <row r="85" spans="1:10" ht="23.5" customHeight="1">
      <c r="A85" s="164" t="s">
        <v>82</v>
      </c>
      <c r="B85" s="164"/>
      <c r="C85" s="186" t="s">
        <v>140</v>
      </c>
      <c r="D85" s="186"/>
      <c r="E85" s="186"/>
      <c r="F85" s="186"/>
      <c r="G85" s="3" t="s">
        <v>83</v>
      </c>
      <c r="H85" s="4">
        <v>6000</v>
      </c>
      <c r="J85" s="4"/>
    </row>
    <row r="86" spans="1:10" ht="25.5" customHeight="1">
      <c r="A86" s="164"/>
      <c r="B86" s="164"/>
      <c r="C86" s="186"/>
      <c r="D86" s="186"/>
      <c r="E86" s="186"/>
      <c r="F86" s="186"/>
      <c r="G86" s="1" t="s">
        <v>84</v>
      </c>
      <c r="H86" s="2">
        <f>H84+H85</f>
        <v>229732.34689999997</v>
      </c>
      <c r="J86" s="2"/>
    </row>
    <row r="87" spans="1:10" ht="23.15" customHeight="1">
      <c r="A87" s="164"/>
      <c r="B87" s="164"/>
      <c r="C87" s="186"/>
      <c r="D87" s="186"/>
      <c r="E87" s="186"/>
      <c r="F87" s="186"/>
      <c r="G87" s="3" t="s">
        <v>85</v>
      </c>
      <c r="H87" s="4">
        <f>H86*0.16</f>
        <v>36757.175503999999</v>
      </c>
      <c r="J87" s="4"/>
    </row>
    <row r="88" spans="1:10" ht="25.5" customHeight="1">
      <c r="A88" s="164"/>
      <c r="B88" s="164"/>
      <c r="C88" s="186"/>
      <c r="D88" s="186"/>
      <c r="E88" s="186"/>
      <c r="F88" s="186"/>
      <c r="G88" s="5" t="s">
        <v>86</v>
      </c>
      <c r="H88" s="6">
        <f>H86+H87</f>
        <v>266489.52240399999</v>
      </c>
      <c r="I88" s="22"/>
      <c r="J88" s="6"/>
    </row>
    <row r="89" spans="1:10">
      <c r="A89" s="150"/>
      <c r="B89" s="150"/>
      <c r="C89" s="150"/>
      <c r="D89" s="150"/>
      <c r="E89" s="150"/>
      <c r="F89" s="150"/>
      <c r="G89" s="150"/>
      <c r="H89" s="150"/>
    </row>
    <row r="90" spans="1:10" ht="23.15" customHeight="1">
      <c r="A90" s="164" t="s">
        <v>87</v>
      </c>
      <c r="B90" s="164"/>
      <c r="C90" s="164"/>
      <c r="D90" s="164"/>
      <c r="E90" s="164"/>
      <c r="F90" s="164"/>
      <c r="G90" s="164"/>
      <c r="H90" s="164"/>
      <c r="J90" s="22" t="e">
        <f>#REF!+#REF!</f>
        <v>#REF!</v>
      </c>
    </row>
    <row r="91" spans="1:10" ht="12" customHeight="1">
      <c r="A91" s="165"/>
      <c r="B91" s="165"/>
      <c r="C91" s="165"/>
      <c r="D91" s="165"/>
      <c r="E91" s="165"/>
      <c r="F91" s="165"/>
      <c r="G91" s="165"/>
      <c r="H91" s="165"/>
    </row>
    <row r="92" spans="1:10" ht="24" customHeight="1">
      <c r="A92" s="160" t="s">
        <v>88</v>
      </c>
      <c r="B92" s="160"/>
      <c r="C92" s="158" t="s">
        <v>89</v>
      </c>
      <c r="D92" s="158"/>
      <c r="E92" s="158"/>
      <c r="F92" s="158"/>
      <c r="G92" s="152" t="s">
        <v>90</v>
      </c>
      <c r="H92" s="152"/>
      <c r="J92" s="22" t="e">
        <f>H88-J90</f>
        <v>#REF!</v>
      </c>
    </row>
    <row r="93" spans="1:10" ht="19.899999999999999" customHeight="1">
      <c r="A93" s="166" t="s">
        <v>91</v>
      </c>
      <c r="B93" s="166"/>
      <c r="C93" s="158" t="s">
        <v>92</v>
      </c>
      <c r="D93" s="158"/>
      <c r="E93" s="158"/>
      <c r="F93" s="158"/>
      <c r="G93" s="162"/>
      <c r="H93" s="162"/>
    </row>
    <row r="94" spans="1:10" ht="25.5" customHeight="1">
      <c r="A94" s="168" t="s">
        <v>93</v>
      </c>
      <c r="B94" s="168"/>
      <c r="C94" s="19" t="s">
        <v>94</v>
      </c>
      <c r="D94" s="169">
        <f>H88*0.6</f>
        <v>159893.71344239998</v>
      </c>
      <c r="E94" s="169"/>
      <c r="F94" s="169"/>
      <c r="G94" s="167"/>
      <c r="H94" s="167"/>
    </row>
    <row r="95" spans="1:10" ht="33" customHeight="1">
      <c r="A95" s="168"/>
      <c r="B95" s="168"/>
      <c r="C95" s="19" t="s">
        <v>95</v>
      </c>
      <c r="D95" s="156">
        <f>H88*0.4</f>
        <v>106595.80896160001</v>
      </c>
      <c r="E95" s="156"/>
      <c r="F95" s="156"/>
      <c r="G95" s="167"/>
      <c r="H95" s="167"/>
    </row>
    <row r="96" spans="1:10" ht="24" customHeight="1">
      <c r="A96" s="168"/>
      <c r="B96" s="168"/>
      <c r="C96" s="19" t="s">
        <v>96</v>
      </c>
      <c r="D96" s="156">
        <f>H88</f>
        <v>266489.52240399999</v>
      </c>
      <c r="E96" s="156"/>
      <c r="F96" s="156"/>
      <c r="G96" s="167"/>
      <c r="H96" s="167"/>
      <c r="J96" s="29"/>
    </row>
    <row r="97" spans="1:8" ht="40.9" customHeight="1">
      <c r="A97" s="157" t="s">
        <v>97</v>
      </c>
      <c r="B97" s="157"/>
      <c r="C97" s="34" t="s">
        <v>98</v>
      </c>
      <c r="D97" s="158" t="s">
        <v>99</v>
      </c>
      <c r="E97" s="158"/>
      <c r="F97" s="158"/>
      <c r="G97" s="159" t="s">
        <v>100</v>
      </c>
      <c r="H97" s="159"/>
    </row>
    <row r="98" spans="1:8" ht="19.149999999999999" customHeight="1">
      <c r="A98" s="160" t="s">
        <v>101</v>
      </c>
      <c r="B98" s="160"/>
      <c r="C98" s="161" t="s">
        <v>102</v>
      </c>
      <c r="D98" s="161"/>
      <c r="E98" s="161"/>
      <c r="F98" s="161"/>
      <c r="G98" s="162"/>
      <c r="H98" s="163"/>
    </row>
    <row r="99" spans="1:8" ht="10.15" customHeight="1">
      <c r="A99" s="150"/>
      <c r="B99" s="150"/>
      <c r="C99" s="150"/>
      <c r="D99" s="150"/>
      <c r="E99" s="150"/>
      <c r="F99" s="150"/>
      <c r="G99" s="151"/>
      <c r="H99" s="151"/>
    </row>
    <row r="100" spans="1:8" ht="95.25" customHeight="1">
      <c r="A100" s="152" t="s">
        <v>103</v>
      </c>
      <c r="B100" s="152"/>
      <c r="C100" s="144" t="s">
        <v>141</v>
      </c>
      <c r="D100" s="144"/>
      <c r="E100" s="144"/>
      <c r="F100" s="144"/>
      <c r="G100" s="144"/>
      <c r="H100" s="23"/>
    </row>
    <row r="101" spans="1:8" ht="18.649999999999999" customHeight="1">
      <c r="A101" s="152"/>
      <c r="B101" s="152"/>
      <c r="C101" s="153" t="s">
        <v>134</v>
      </c>
      <c r="D101" s="154"/>
      <c r="E101" s="154"/>
      <c r="F101" s="154"/>
      <c r="G101" s="155"/>
      <c r="H101" s="23"/>
    </row>
    <row r="102" spans="1:8" ht="52.5" hidden="1" customHeight="1">
      <c r="A102" s="152"/>
      <c r="B102" s="152"/>
      <c r="C102" s="144" t="s">
        <v>106</v>
      </c>
      <c r="D102" s="144"/>
      <c r="E102" s="144"/>
      <c r="F102" s="144"/>
      <c r="G102" s="144"/>
      <c r="H102" s="23"/>
    </row>
    <row r="103" spans="1:8" ht="37.5" hidden="1" customHeight="1">
      <c r="A103" s="152"/>
      <c r="B103" s="152"/>
      <c r="C103" s="144" t="s">
        <v>107</v>
      </c>
      <c r="D103" s="144"/>
      <c r="E103" s="144"/>
      <c r="F103" s="144"/>
      <c r="G103" s="144"/>
      <c r="H103" s="23"/>
    </row>
    <row r="104" spans="1:8" ht="41" customHeight="1">
      <c r="A104" s="152"/>
      <c r="B104" s="152"/>
      <c r="C104" s="144" t="s">
        <v>142</v>
      </c>
      <c r="D104" s="144"/>
      <c r="E104" s="144"/>
      <c r="F104" s="144"/>
      <c r="G104" s="144"/>
      <c r="H104" s="23"/>
    </row>
    <row r="105" spans="1:8" ht="36" customHeight="1">
      <c r="A105" s="152"/>
      <c r="B105" s="152"/>
      <c r="C105" s="144" t="s">
        <v>108</v>
      </c>
      <c r="D105" s="144"/>
      <c r="E105" s="144"/>
      <c r="F105" s="144"/>
      <c r="G105" s="144"/>
      <c r="H105" s="23"/>
    </row>
    <row r="106" spans="1:8" ht="67.150000000000006" hidden="1" customHeight="1">
      <c r="A106" s="152"/>
      <c r="B106" s="152"/>
      <c r="C106" s="144" t="s">
        <v>135</v>
      </c>
      <c r="D106" s="144"/>
      <c r="E106" s="144"/>
      <c r="F106" s="144"/>
      <c r="G106" s="144"/>
      <c r="H106" s="23"/>
    </row>
    <row r="107" spans="1:8" ht="54" customHeight="1">
      <c r="A107" s="152"/>
      <c r="B107" s="152"/>
      <c r="C107" s="144" t="s">
        <v>143</v>
      </c>
      <c r="D107" s="144"/>
      <c r="E107" s="144"/>
      <c r="F107" s="144"/>
      <c r="G107" s="144"/>
      <c r="H107" s="23"/>
    </row>
    <row r="108" spans="1:8" ht="39.65" customHeight="1">
      <c r="A108" s="152"/>
      <c r="B108" s="152"/>
      <c r="C108" s="144" t="s">
        <v>111</v>
      </c>
      <c r="D108" s="144"/>
      <c r="E108" s="144"/>
      <c r="F108" s="144"/>
      <c r="G108" s="144"/>
      <c r="H108" s="23"/>
    </row>
    <row r="109" spans="1:8" ht="60" customHeight="1">
      <c r="A109" s="152"/>
      <c r="B109" s="152"/>
      <c r="C109" s="144" t="s">
        <v>112</v>
      </c>
      <c r="D109" s="144"/>
      <c r="E109" s="144"/>
      <c r="F109" s="144"/>
      <c r="G109" s="144"/>
      <c r="H109" s="23"/>
    </row>
    <row r="110" spans="1:8" ht="115.9" customHeight="1">
      <c r="A110" s="152"/>
      <c r="B110" s="152"/>
      <c r="C110" s="145" t="s">
        <v>113</v>
      </c>
      <c r="D110" s="145"/>
      <c r="E110" s="145"/>
      <c r="F110" s="145"/>
      <c r="G110" s="145"/>
      <c r="H110" s="23"/>
    </row>
    <row r="111" spans="1:8" ht="31.15" customHeight="1">
      <c r="A111" s="152"/>
      <c r="B111" s="152"/>
      <c r="C111" s="145" t="s">
        <v>114</v>
      </c>
      <c r="D111" s="145"/>
      <c r="E111" s="145"/>
      <c r="F111" s="145"/>
      <c r="G111" s="145"/>
      <c r="H111" s="23"/>
    </row>
    <row r="112" spans="1:8" ht="7.9" customHeight="1">
      <c r="A112" s="146"/>
      <c r="B112" s="146"/>
      <c r="C112" s="146"/>
      <c r="D112" s="146"/>
      <c r="E112" s="146"/>
      <c r="F112" s="146"/>
      <c r="G112" s="146"/>
      <c r="H112" s="146"/>
    </row>
    <row r="113" spans="1:8" ht="30" customHeight="1">
      <c r="A113" s="146"/>
      <c r="B113" s="146"/>
      <c r="C113" s="146"/>
      <c r="D113" s="146"/>
      <c r="E113" s="146"/>
      <c r="F113" s="146"/>
      <c r="G113" s="146"/>
      <c r="H113" s="146"/>
    </row>
    <row r="114" spans="1:8" ht="30" customHeight="1">
      <c r="A114" s="146"/>
      <c r="B114" s="146"/>
      <c r="C114" s="146"/>
      <c r="D114" s="146"/>
      <c r="E114" s="146"/>
      <c r="F114" s="146"/>
      <c r="G114" s="146"/>
      <c r="H114" s="146"/>
    </row>
    <row r="115" spans="1:8" ht="24" customHeight="1">
      <c r="A115" s="146"/>
      <c r="B115" s="146"/>
      <c r="C115" s="146"/>
      <c r="D115" s="146"/>
      <c r="E115" s="146"/>
      <c r="F115" s="146"/>
      <c r="G115" s="146"/>
      <c r="H115" s="146"/>
    </row>
    <row r="116" spans="1:8" ht="43.9" customHeight="1">
      <c r="A116" s="146"/>
      <c r="B116" s="146"/>
      <c r="C116" s="146"/>
      <c r="D116" s="146"/>
      <c r="E116" s="146"/>
      <c r="F116" s="146"/>
      <c r="G116" s="146"/>
      <c r="H116" s="146"/>
    </row>
    <row r="117" spans="1:8" ht="18">
      <c r="A117" s="147" t="s">
        <v>115</v>
      </c>
      <c r="B117" s="148"/>
      <c r="C117" s="148"/>
      <c r="D117" s="148"/>
      <c r="E117" s="148"/>
      <c r="F117" s="148"/>
      <c r="G117" s="148"/>
      <c r="H117" s="149"/>
    </row>
    <row r="118" spans="1:8" ht="13">
      <c r="A118" s="141" t="s">
        <v>116</v>
      </c>
      <c r="B118" s="142"/>
      <c r="C118" s="142"/>
      <c r="D118" s="142"/>
      <c r="E118" s="142"/>
      <c r="F118" s="142"/>
      <c r="G118" s="142"/>
      <c r="H118" s="143"/>
    </row>
  </sheetData>
  <mergeCells count="126">
    <mergeCell ref="A118:H118"/>
    <mergeCell ref="C104:G104"/>
    <mergeCell ref="C109:G109"/>
    <mergeCell ref="C110:G110"/>
    <mergeCell ref="C111:G111"/>
    <mergeCell ref="A112:H112"/>
    <mergeCell ref="A113:H116"/>
    <mergeCell ref="A117:H117"/>
    <mergeCell ref="A99:H99"/>
    <mergeCell ref="A100:B111"/>
    <mergeCell ref="C100:G100"/>
    <mergeCell ref="C101:G101"/>
    <mergeCell ref="C102:G102"/>
    <mergeCell ref="C103:G103"/>
    <mergeCell ref="C105:G105"/>
    <mergeCell ref="C106:G106"/>
    <mergeCell ref="C107:G107"/>
    <mergeCell ref="C108:G108"/>
    <mergeCell ref="A97:B97"/>
    <mergeCell ref="D97:F97"/>
    <mergeCell ref="G97:H97"/>
    <mergeCell ref="A98:B98"/>
    <mergeCell ref="C98:F98"/>
    <mergeCell ref="G98:H98"/>
    <mergeCell ref="A92:B92"/>
    <mergeCell ref="C92:F92"/>
    <mergeCell ref="G92:H92"/>
    <mergeCell ref="A93:B93"/>
    <mergeCell ref="C93:F93"/>
    <mergeCell ref="G93:H96"/>
    <mergeCell ref="A94:B96"/>
    <mergeCell ref="D94:F94"/>
    <mergeCell ref="D95:F95"/>
    <mergeCell ref="D96:F96"/>
    <mergeCell ref="A82:F84"/>
    <mergeCell ref="A85:B88"/>
    <mergeCell ref="C85:F88"/>
    <mergeCell ref="A89:H89"/>
    <mergeCell ref="A90:H90"/>
    <mergeCell ref="A91:H91"/>
    <mergeCell ref="C76:F76"/>
    <mergeCell ref="C77:F77"/>
    <mergeCell ref="A78:H78"/>
    <mergeCell ref="A79:H79"/>
    <mergeCell ref="A80:H81"/>
    <mergeCell ref="C74:F74"/>
    <mergeCell ref="C75:F75"/>
    <mergeCell ref="C67:F67"/>
    <mergeCell ref="C68:F68"/>
    <mergeCell ref="A69:H69"/>
    <mergeCell ref="C70:F70"/>
    <mergeCell ref="C71:F71"/>
    <mergeCell ref="C72:F72"/>
    <mergeCell ref="C61:F61"/>
    <mergeCell ref="A62:H62"/>
    <mergeCell ref="A63:H63"/>
    <mergeCell ref="C64:F64"/>
    <mergeCell ref="C65:F65"/>
    <mergeCell ref="C66:F66"/>
    <mergeCell ref="C55:F55"/>
    <mergeCell ref="A56:H56"/>
    <mergeCell ref="C57:F57"/>
    <mergeCell ref="C58:F58"/>
    <mergeCell ref="C59:F59"/>
    <mergeCell ref="A60:H60"/>
    <mergeCell ref="C49:F49"/>
    <mergeCell ref="C50:F50"/>
    <mergeCell ref="A51:H51"/>
    <mergeCell ref="A52:H52"/>
    <mergeCell ref="C53:F53"/>
    <mergeCell ref="C54:F54"/>
    <mergeCell ref="A43:F43"/>
    <mergeCell ref="C44:F44"/>
    <mergeCell ref="A45:H45"/>
    <mergeCell ref="A46:H46"/>
    <mergeCell ref="A47:H47"/>
    <mergeCell ref="C48:F48"/>
    <mergeCell ref="A37:F37"/>
    <mergeCell ref="C38:F38"/>
    <mergeCell ref="A39:H39"/>
    <mergeCell ref="A40:H40"/>
    <mergeCell ref="C41:F41"/>
    <mergeCell ref="C42:F42"/>
    <mergeCell ref="A33:H33"/>
    <mergeCell ref="A34:H34"/>
    <mergeCell ref="C35:F35"/>
    <mergeCell ref="C36:F36"/>
    <mergeCell ref="A25:H25"/>
    <mergeCell ref="A26:H26"/>
    <mergeCell ref="C27:F27"/>
    <mergeCell ref="C28:F28"/>
    <mergeCell ref="C29:F29"/>
    <mergeCell ref="C30:F30"/>
    <mergeCell ref="C24:F24"/>
    <mergeCell ref="C13:F13"/>
    <mergeCell ref="C14:F14"/>
    <mergeCell ref="C15:F15"/>
    <mergeCell ref="A16:F16"/>
    <mergeCell ref="C17:F17"/>
    <mergeCell ref="C18:H18"/>
    <mergeCell ref="A31:F31"/>
    <mergeCell ref="C32:F32"/>
    <mergeCell ref="A1:B1"/>
    <mergeCell ref="C1:F1"/>
    <mergeCell ref="G1:H1"/>
    <mergeCell ref="C2:F2"/>
    <mergeCell ref="A3:B3"/>
    <mergeCell ref="C3:H3"/>
    <mergeCell ref="C73:F73"/>
    <mergeCell ref="A7:H7"/>
    <mergeCell ref="C8:F8"/>
    <mergeCell ref="A9:H9"/>
    <mergeCell ref="A10:H10"/>
    <mergeCell ref="C11:F11"/>
    <mergeCell ref="C12:F12"/>
    <mergeCell ref="A4:B4"/>
    <mergeCell ref="C4:H4"/>
    <mergeCell ref="A5:B5"/>
    <mergeCell ref="C5:H5"/>
    <mergeCell ref="A6:B6"/>
    <mergeCell ref="C6:F6"/>
    <mergeCell ref="A19:H19"/>
    <mergeCell ref="A20:H20"/>
    <mergeCell ref="C21:F21"/>
    <mergeCell ref="C22:F22"/>
    <mergeCell ref="A23:F23"/>
  </mergeCells>
  <hyperlinks>
    <hyperlink ref="H6" r:id="rId1" xr:uid="{72B8EDB3-FE17-42D1-ABBD-095642693B7C}"/>
  </hyperlinks>
  <printOptions horizontalCentered="1"/>
  <pageMargins left="3.937007874015748E-2" right="3.937007874015748E-2" top="0.35433070866141736" bottom="0.35433070866141736" header="0.31496062992125984" footer="0.31496062992125984"/>
  <pageSetup scale="60" fitToHeight="0" orientation="portrait" r:id="rId2"/>
  <rowBreaks count="5" manualBreakCount="5">
    <brk id="38" max="7" man="1"/>
    <brk id="78" max="7" man="1"/>
    <brk id="81" max="7" man="1"/>
    <brk id="98" max="7" man="1"/>
    <brk id="118" max="16383" man="1"/>
  </rowBreaks>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564C-A2CB-4080-9EEF-5F26686DCDC9}">
  <dimension ref="A1:S135"/>
  <sheetViews>
    <sheetView view="pageBreakPreview" topLeftCell="A64" zoomScale="80" zoomScaleNormal="80" zoomScaleSheetLayoutView="80" workbookViewId="0">
      <selection activeCell="C124" sqref="C124:G124"/>
    </sheetView>
  </sheetViews>
  <sheetFormatPr baseColWidth="10" defaultColWidth="11.26953125" defaultRowHeight="12.5"/>
  <cols>
    <col min="1" max="2" width="16.26953125" style="9" customWidth="1"/>
    <col min="3" max="3" width="31.54296875" style="9" customWidth="1"/>
    <col min="4" max="5" width="16" style="9" customWidth="1"/>
    <col min="6" max="6" width="12" style="9" customWidth="1"/>
    <col min="7" max="7" width="19.81640625" style="10" customWidth="1"/>
    <col min="8" max="8" width="33.1796875" style="10" customWidth="1"/>
    <col min="9" max="9" width="20.54296875" style="9" customWidth="1"/>
    <col min="10" max="10" width="17.453125" style="9" customWidth="1"/>
    <col min="11" max="11" width="18.81640625" style="9" customWidth="1"/>
    <col min="12" max="14" width="11.26953125" style="9" customWidth="1"/>
    <col min="15" max="15" width="11.26953125" style="9"/>
    <col min="16" max="16" width="16.453125" style="9" customWidth="1"/>
    <col min="17" max="17" width="14.1796875" style="9" customWidth="1"/>
    <col min="18" max="18" width="14.81640625" style="9" customWidth="1"/>
    <col min="19" max="19" width="16.26953125" style="9" customWidth="1"/>
    <col min="20" max="16384" width="11.26953125" style="9"/>
  </cols>
  <sheetData>
    <row r="1" spans="1:18" ht="119.25" customHeight="1">
      <c r="A1" s="150"/>
      <c r="B1" s="150"/>
      <c r="C1" s="258" t="s">
        <v>0</v>
      </c>
      <c r="D1" s="259"/>
      <c r="E1" s="259"/>
      <c r="F1" s="259"/>
      <c r="G1" s="162"/>
      <c r="H1" s="162"/>
    </row>
    <row r="2" spans="1:18" ht="25.15" customHeight="1">
      <c r="A2" s="31" t="s">
        <v>1</v>
      </c>
      <c r="B2" s="11">
        <f ca="1">TODAY()</f>
        <v>46303</v>
      </c>
      <c r="C2" s="260"/>
      <c r="D2" s="260"/>
      <c r="E2" s="260"/>
      <c r="F2" s="260"/>
      <c r="G2" s="12" t="s">
        <v>2</v>
      </c>
      <c r="H2" s="20" t="s">
        <v>3</v>
      </c>
    </row>
    <row r="3" spans="1:18" ht="25.15" customHeight="1">
      <c r="A3" s="157" t="s">
        <v>4</v>
      </c>
      <c r="B3" s="157"/>
      <c r="C3" s="257" t="s">
        <v>5</v>
      </c>
      <c r="D3" s="257"/>
      <c r="E3" s="257"/>
      <c r="F3" s="257"/>
      <c r="G3" s="257"/>
      <c r="H3" s="257"/>
    </row>
    <row r="4" spans="1:18" ht="51" customHeight="1">
      <c r="A4" s="157" t="s">
        <v>6</v>
      </c>
      <c r="B4" s="157"/>
      <c r="C4" s="254" t="s">
        <v>7</v>
      </c>
      <c r="D4" s="255"/>
      <c r="E4" s="255"/>
      <c r="F4" s="255"/>
      <c r="G4" s="255"/>
      <c r="H4" s="256"/>
      <c r="J4" s="32"/>
    </row>
    <row r="5" spans="1:18" ht="17.5" customHeight="1">
      <c r="A5" s="157" t="s">
        <v>8</v>
      </c>
      <c r="B5" s="157"/>
      <c r="C5" s="257" t="s">
        <v>9</v>
      </c>
      <c r="D5" s="257"/>
      <c r="E5" s="257"/>
      <c r="F5" s="257"/>
      <c r="G5" s="257"/>
      <c r="H5" s="257"/>
    </row>
    <row r="6" spans="1:18" ht="26.5" customHeight="1">
      <c r="A6" s="157" t="s">
        <v>10</v>
      </c>
      <c r="B6" s="157"/>
      <c r="C6" s="257" t="s">
        <v>11</v>
      </c>
      <c r="D6" s="257"/>
      <c r="E6" s="257"/>
      <c r="F6" s="257"/>
      <c r="G6" s="13" t="s">
        <v>12</v>
      </c>
      <c r="H6" s="33" t="s">
        <v>13</v>
      </c>
    </row>
    <row r="7" spans="1:18" ht="15.5">
      <c r="A7" s="245"/>
      <c r="B7" s="245"/>
      <c r="C7" s="245"/>
      <c r="D7" s="245"/>
      <c r="E7" s="245"/>
      <c r="F7" s="245"/>
      <c r="G7" s="245"/>
      <c r="H7" s="245"/>
    </row>
    <row r="8" spans="1:18" ht="38.15" customHeight="1">
      <c r="A8" s="59">
        <v>-376.16</v>
      </c>
      <c r="B8" s="60" t="s">
        <v>14</v>
      </c>
      <c r="C8" s="253" t="s">
        <v>15</v>
      </c>
      <c r="D8" s="253"/>
      <c r="E8" s="253"/>
      <c r="F8" s="253"/>
      <c r="G8" s="61">
        <v>270</v>
      </c>
      <c r="H8" s="62">
        <f>G8*A8</f>
        <v>-101563.20000000001</v>
      </c>
    </row>
    <row r="9" spans="1:18" ht="15.5">
      <c r="A9" s="242"/>
      <c r="B9" s="243"/>
      <c r="C9" s="243"/>
      <c r="D9" s="243"/>
      <c r="E9" s="243"/>
      <c r="F9" s="243"/>
      <c r="G9" s="243"/>
      <c r="H9" s="244"/>
    </row>
    <row r="10" spans="1:18" s="35" customFormat="1" ht="18">
      <c r="A10" s="164" t="s">
        <v>16</v>
      </c>
      <c r="B10" s="164"/>
      <c r="C10" s="164"/>
      <c r="D10" s="164"/>
      <c r="E10" s="164"/>
      <c r="F10" s="164"/>
      <c r="G10" s="164"/>
      <c r="H10" s="164"/>
      <c r="R10" s="35" t="s">
        <v>17</v>
      </c>
    </row>
    <row r="11" spans="1:18" s="39" customFormat="1" ht="14">
      <c r="A11" s="36" t="s">
        <v>18</v>
      </c>
      <c r="B11" s="37" t="s">
        <v>19</v>
      </c>
      <c r="C11" s="239" t="s">
        <v>20</v>
      </c>
      <c r="D11" s="239"/>
      <c r="E11" s="239"/>
      <c r="F11" s="239"/>
      <c r="G11" s="38" t="s">
        <v>21</v>
      </c>
      <c r="H11" s="38" t="s">
        <v>17</v>
      </c>
      <c r="K11" s="40"/>
      <c r="L11" s="41"/>
      <c r="N11" s="41"/>
      <c r="Q11" s="39">
        <v>270</v>
      </c>
    </row>
    <row r="12" spans="1:18" s="41" customFormat="1" ht="25.9" customHeight="1">
      <c r="A12" s="42">
        <f>N12</f>
        <v>148.16550000000001</v>
      </c>
      <c r="B12" s="43" t="s">
        <v>14</v>
      </c>
      <c r="C12" s="240" t="s">
        <v>22</v>
      </c>
      <c r="D12" s="240"/>
      <c r="E12" s="240"/>
      <c r="F12" s="240"/>
      <c r="G12" s="44">
        <f>Q11</f>
        <v>270</v>
      </c>
      <c r="H12" s="24">
        <f>G12*A12</f>
        <v>40004.685000000005</v>
      </c>
      <c r="J12" s="41">
        <v>143.85</v>
      </c>
      <c r="K12" s="40">
        <v>0.03</v>
      </c>
      <c r="L12" s="41">
        <f t="shared" ref="L12:L15" si="0">J12*K12</f>
        <v>4.3155000000000001</v>
      </c>
      <c r="N12" s="41">
        <f t="shared" ref="N12:N14" si="1">J12+L12</f>
        <v>148.16550000000001</v>
      </c>
    </row>
    <row r="13" spans="1:18" s="41" customFormat="1" ht="25.9" customHeight="1">
      <c r="A13" s="42">
        <f>N13</f>
        <v>32.990900000000003</v>
      </c>
      <c r="B13" s="43" t="s">
        <v>14</v>
      </c>
      <c r="C13" s="246" t="s">
        <v>23</v>
      </c>
      <c r="D13" s="247"/>
      <c r="E13" s="247"/>
      <c r="F13" s="248"/>
      <c r="G13" s="44">
        <f>Q11</f>
        <v>270</v>
      </c>
      <c r="H13" s="24">
        <f>G13*A13</f>
        <v>8907.5430000000015</v>
      </c>
      <c r="J13" s="41">
        <v>32.03</v>
      </c>
      <c r="K13" s="40">
        <v>0.03</v>
      </c>
      <c r="L13" s="41">
        <f t="shared" si="0"/>
        <v>0.96089999999999998</v>
      </c>
      <c r="N13" s="41">
        <f t="shared" si="1"/>
        <v>32.990900000000003</v>
      </c>
      <c r="Q13" s="41" t="s">
        <v>24</v>
      </c>
    </row>
    <row r="14" spans="1:18" s="41" customFormat="1" ht="25.9" customHeight="1">
      <c r="A14" s="42">
        <f t="shared" ref="A14" si="2">N14</f>
        <v>71.389300000000006</v>
      </c>
      <c r="B14" s="43" t="s">
        <v>14</v>
      </c>
      <c r="C14" s="240" t="s">
        <v>25</v>
      </c>
      <c r="D14" s="240"/>
      <c r="E14" s="240"/>
      <c r="F14" s="240"/>
      <c r="G14" s="44">
        <f>Q11</f>
        <v>270</v>
      </c>
      <c r="H14" s="24">
        <f>A14*G14</f>
        <v>19275.111000000001</v>
      </c>
      <c r="J14" s="41">
        <v>69.31</v>
      </c>
      <c r="K14" s="40">
        <v>0.03</v>
      </c>
      <c r="L14" s="41">
        <f t="shared" si="0"/>
        <v>2.0792999999999999</v>
      </c>
      <c r="N14" s="41">
        <f t="shared" si="1"/>
        <v>71.389300000000006</v>
      </c>
    </row>
    <row r="15" spans="1:18" s="7" customFormat="1" ht="23.15" customHeight="1">
      <c r="A15" s="63">
        <f>N15</f>
        <v>60.255000000000003</v>
      </c>
      <c r="B15" s="64" t="s">
        <v>26</v>
      </c>
      <c r="C15" s="250" t="s">
        <v>27</v>
      </c>
      <c r="D15" s="250"/>
      <c r="E15" s="250"/>
      <c r="F15" s="250"/>
      <c r="G15" s="65">
        <v>25</v>
      </c>
      <c r="H15" s="24">
        <f>A15*G15</f>
        <v>1506.375</v>
      </c>
      <c r="J15" s="7">
        <v>58.5</v>
      </c>
      <c r="K15" s="25">
        <v>0.03</v>
      </c>
      <c r="L15" s="7">
        <f t="shared" si="0"/>
        <v>1.7549999999999999</v>
      </c>
      <c r="N15" s="7">
        <f>J15+L15</f>
        <v>60.255000000000003</v>
      </c>
    </row>
    <row r="16" spans="1:18" s="41" customFormat="1" ht="34" customHeight="1">
      <c r="A16" s="241" t="s">
        <v>28</v>
      </c>
      <c r="B16" s="158"/>
      <c r="C16" s="158"/>
      <c r="D16" s="158"/>
      <c r="E16" s="158"/>
      <c r="F16" s="158"/>
      <c r="G16" s="45"/>
      <c r="H16" s="45"/>
      <c r="J16" s="41">
        <f>SUM(J12:J15)</f>
        <v>303.69</v>
      </c>
      <c r="K16" s="40"/>
      <c r="R16" s="46" t="e">
        <f>#REF!+A12</f>
        <v>#REF!</v>
      </c>
    </row>
    <row r="17" spans="1:18" s="47" customFormat="1" ht="15.5">
      <c r="A17" s="14">
        <f>A12+A13+A14</f>
        <v>252.54570000000001</v>
      </c>
      <c r="B17" s="30" t="s">
        <v>29</v>
      </c>
      <c r="C17" s="234"/>
      <c r="D17" s="234"/>
      <c r="E17" s="234"/>
      <c r="F17" s="234"/>
      <c r="G17" s="30" t="s">
        <v>30</v>
      </c>
      <c r="H17" s="26">
        <f>SUM(H12:H16)</f>
        <v>69693.714000000007</v>
      </c>
      <c r="J17" s="41"/>
      <c r="K17" s="40"/>
      <c r="L17" s="41"/>
      <c r="N17" s="41"/>
      <c r="P17" s="48">
        <f>H17</f>
        <v>69693.714000000007</v>
      </c>
      <c r="R17" s="49" t="e">
        <f>#REF!+A14</f>
        <v>#REF!</v>
      </c>
    </row>
    <row r="18" spans="1:18" s="8" customFormat="1" ht="15.5">
      <c r="A18" s="14">
        <f>A15</f>
        <v>60.255000000000003</v>
      </c>
      <c r="B18" s="30" t="s">
        <v>31</v>
      </c>
      <c r="C18" s="251"/>
      <c r="D18" s="251"/>
      <c r="E18" s="251"/>
      <c r="F18" s="251"/>
      <c r="G18" s="252"/>
      <c r="H18" s="251"/>
      <c r="K18" s="25"/>
      <c r="L18" s="7"/>
      <c r="N18" s="7"/>
    </row>
    <row r="19" spans="1:18" s="47" customFormat="1" ht="15.5">
      <c r="A19" s="242"/>
      <c r="B19" s="243"/>
      <c r="C19" s="243"/>
      <c r="D19" s="243"/>
      <c r="E19" s="243"/>
      <c r="F19" s="243"/>
      <c r="G19" s="243"/>
      <c r="H19" s="244"/>
      <c r="I19" s="35"/>
      <c r="J19" s="41"/>
      <c r="K19" s="40"/>
      <c r="L19" s="41"/>
      <c r="M19" s="41"/>
      <c r="N19" s="41"/>
    </row>
    <row r="20" spans="1:18" s="35" customFormat="1" ht="18">
      <c r="A20" s="164" t="s">
        <v>32</v>
      </c>
      <c r="B20" s="164"/>
      <c r="C20" s="164"/>
      <c r="D20" s="164"/>
      <c r="E20" s="164"/>
      <c r="F20" s="164"/>
      <c r="G20" s="164"/>
      <c r="H20" s="164"/>
      <c r="K20" s="40"/>
      <c r="L20" s="41"/>
      <c r="N20" s="41"/>
      <c r="Q20" s="35" t="s">
        <v>33</v>
      </c>
    </row>
    <row r="21" spans="1:18" s="39" customFormat="1" ht="14">
      <c r="A21" s="36" t="s">
        <v>18</v>
      </c>
      <c r="B21" s="37" t="s">
        <v>19</v>
      </c>
      <c r="C21" s="239" t="s">
        <v>20</v>
      </c>
      <c r="D21" s="239"/>
      <c r="E21" s="239"/>
      <c r="F21" s="239"/>
      <c r="G21" s="38" t="s">
        <v>21</v>
      </c>
      <c r="H21" s="38" t="s">
        <v>17</v>
      </c>
      <c r="J21" s="39" t="s">
        <v>34</v>
      </c>
      <c r="K21" s="39" t="s">
        <v>35</v>
      </c>
      <c r="L21" s="39" t="s">
        <v>36</v>
      </c>
      <c r="N21" s="39" t="s">
        <v>37</v>
      </c>
      <c r="Q21" s="39">
        <v>216</v>
      </c>
    </row>
    <row r="22" spans="1:18" s="41" customFormat="1" ht="25.9" customHeight="1">
      <c r="A22" s="42">
        <f>N22</f>
        <v>14.605399999999999</v>
      </c>
      <c r="B22" s="43" t="s">
        <v>14</v>
      </c>
      <c r="C22" s="240" t="s">
        <v>22</v>
      </c>
      <c r="D22" s="240"/>
      <c r="E22" s="240"/>
      <c r="F22" s="240"/>
      <c r="G22" s="44">
        <f>Q11</f>
        <v>270</v>
      </c>
      <c r="H22" s="24">
        <f>G22*A22</f>
        <v>3943.4580000000001</v>
      </c>
      <c r="J22" s="41">
        <v>14.18</v>
      </c>
      <c r="K22" s="40">
        <v>0.03</v>
      </c>
      <c r="L22" s="41">
        <f>J22*K22</f>
        <v>0.4254</v>
      </c>
      <c r="N22" s="41">
        <f>J22+L22</f>
        <v>14.605399999999999</v>
      </c>
    </row>
    <row r="23" spans="1:18" s="41" customFormat="1" ht="25.9" customHeight="1">
      <c r="A23" s="42">
        <f>N23</f>
        <v>2.4925999999999999</v>
      </c>
      <c r="B23" s="43" t="s">
        <v>14</v>
      </c>
      <c r="C23" s="246" t="s">
        <v>23</v>
      </c>
      <c r="D23" s="247"/>
      <c r="E23" s="247"/>
      <c r="F23" s="248"/>
      <c r="G23" s="44">
        <f>Q11</f>
        <v>270</v>
      </c>
      <c r="H23" s="24">
        <f>G23*A23</f>
        <v>673.00199999999995</v>
      </c>
      <c r="J23" s="41">
        <v>2.42</v>
      </c>
      <c r="K23" s="40">
        <v>0.03</v>
      </c>
      <c r="L23" s="41">
        <f>J23*K23</f>
        <v>7.2599999999999998E-2</v>
      </c>
      <c r="N23" s="41">
        <f>J23+L23</f>
        <v>2.4925999999999999</v>
      </c>
      <c r="Q23" s="41" t="s">
        <v>24</v>
      </c>
    </row>
    <row r="24" spans="1:18" s="41" customFormat="1" ht="25.9" customHeight="1">
      <c r="A24" s="42">
        <f t="shared" ref="A24" si="3">N24</f>
        <v>1.4625999999999999</v>
      </c>
      <c r="B24" s="43" t="s">
        <v>14</v>
      </c>
      <c r="C24" s="240" t="s">
        <v>25</v>
      </c>
      <c r="D24" s="240"/>
      <c r="E24" s="240"/>
      <c r="F24" s="240"/>
      <c r="G24" s="44">
        <f>Q21</f>
        <v>216</v>
      </c>
      <c r="H24" s="24">
        <f>A24*G24</f>
        <v>315.92159999999996</v>
      </c>
      <c r="J24" s="41">
        <v>1.42</v>
      </c>
      <c r="K24" s="40">
        <v>0.03</v>
      </c>
      <c r="L24" s="41">
        <f t="shared" ref="L24" si="4">J24*K24</f>
        <v>4.2599999999999999E-2</v>
      </c>
      <c r="N24" s="41">
        <f>J24+L24</f>
        <v>1.4625999999999999</v>
      </c>
    </row>
    <row r="25" spans="1:18" s="41" customFormat="1" ht="35.15" customHeight="1">
      <c r="A25" s="241" t="s">
        <v>28</v>
      </c>
      <c r="B25" s="158"/>
      <c r="C25" s="158"/>
      <c r="D25" s="158"/>
      <c r="E25" s="158"/>
      <c r="F25" s="158"/>
      <c r="G25" s="45"/>
      <c r="H25" s="45"/>
      <c r="K25" s="40"/>
      <c r="R25" s="46" t="e">
        <f>#REF!+A22</f>
        <v>#REF!</v>
      </c>
    </row>
    <row r="26" spans="1:18" s="47" customFormat="1" ht="15.5">
      <c r="A26" s="14">
        <f>A22+A23+A24</f>
        <v>18.560599999999997</v>
      </c>
      <c r="B26" s="30" t="s">
        <v>29</v>
      </c>
      <c r="C26" s="234"/>
      <c r="D26" s="234"/>
      <c r="E26" s="234"/>
      <c r="F26" s="234"/>
      <c r="G26" s="30" t="s">
        <v>30</v>
      </c>
      <c r="H26" s="26">
        <f>SUM(H22:H25)</f>
        <v>4932.3815999999997</v>
      </c>
      <c r="J26" s="41"/>
      <c r="K26" s="40"/>
      <c r="L26" s="41"/>
      <c r="M26" s="41"/>
      <c r="N26" s="41"/>
      <c r="P26" s="48">
        <f>H26</f>
        <v>4932.3815999999997</v>
      </c>
      <c r="R26" s="49" t="e">
        <f>#REF!+A24</f>
        <v>#REF!</v>
      </c>
    </row>
    <row r="27" spans="1:18" s="47" customFormat="1" ht="15.5">
      <c r="A27" s="242"/>
      <c r="B27" s="243"/>
      <c r="C27" s="243"/>
      <c r="D27" s="243"/>
      <c r="E27" s="243"/>
      <c r="F27" s="243"/>
      <c r="G27" s="243"/>
      <c r="H27" s="244"/>
      <c r="I27" s="35"/>
      <c r="J27" s="41"/>
      <c r="K27" s="40"/>
      <c r="L27" s="41"/>
      <c r="M27" s="41"/>
      <c r="N27" s="41"/>
    </row>
    <row r="28" spans="1:18" s="35" customFormat="1" ht="42.75" customHeight="1">
      <c r="A28" s="249" t="s">
        <v>38</v>
      </c>
      <c r="B28" s="249"/>
      <c r="C28" s="249"/>
      <c r="D28" s="249"/>
      <c r="E28" s="249"/>
      <c r="F28" s="249"/>
      <c r="G28" s="249"/>
      <c r="H28" s="249"/>
      <c r="K28" s="40"/>
      <c r="L28" s="41"/>
      <c r="N28" s="41"/>
    </row>
    <row r="29" spans="1:18" s="39" customFormat="1" ht="14">
      <c r="A29" s="36" t="s">
        <v>18</v>
      </c>
      <c r="B29" s="37" t="s">
        <v>19</v>
      </c>
      <c r="C29" s="239" t="s">
        <v>20</v>
      </c>
      <c r="D29" s="239"/>
      <c r="E29" s="239"/>
      <c r="F29" s="239"/>
      <c r="G29" s="38" t="s">
        <v>21</v>
      </c>
      <c r="H29" s="38" t="s">
        <v>17</v>
      </c>
      <c r="K29" s="40"/>
      <c r="L29" s="41"/>
      <c r="N29" s="41"/>
    </row>
    <row r="30" spans="1:18" s="41" customFormat="1" ht="25.9" customHeight="1">
      <c r="A30" s="42">
        <f>N30</f>
        <v>1.5656000000000001</v>
      </c>
      <c r="B30" s="43" t="s">
        <v>14</v>
      </c>
      <c r="C30" s="240" t="s">
        <v>22</v>
      </c>
      <c r="D30" s="240"/>
      <c r="E30" s="240"/>
      <c r="F30" s="240"/>
      <c r="G30" s="44">
        <f>Q11</f>
        <v>270</v>
      </c>
      <c r="H30" s="24">
        <f>G30*A30</f>
        <v>422.71200000000005</v>
      </c>
      <c r="J30" s="50">
        <v>1.52</v>
      </c>
      <c r="K30" s="40">
        <v>0.03</v>
      </c>
      <c r="L30" s="41">
        <f t="shared" ref="L30:L32" si="5">J30*K30</f>
        <v>4.5600000000000002E-2</v>
      </c>
      <c r="N30" s="41">
        <f t="shared" ref="N30:N32" si="6">J30+L30</f>
        <v>1.5656000000000001</v>
      </c>
    </row>
    <row r="31" spans="1:18" s="41" customFormat="1" ht="25.9" customHeight="1">
      <c r="A31" s="42">
        <f>N31</f>
        <v>6.3963000000000001</v>
      </c>
      <c r="B31" s="43" t="s">
        <v>14</v>
      </c>
      <c r="C31" s="246" t="s">
        <v>23</v>
      </c>
      <c r="D31" s="247"/>
      <c r="E31" s="247"/>
      <c r="F31" s="248"/>
      <c r="G31" s="44">
        <f>Q11</f>
        <v>270</v>
      </c>
      <c r="H31" s="24">
        <f>G31*A31</f>
        <v>1727.001</v>
      </c>
      <c r="J31" s="50">
        <v>6.21</v>
      </c>
      <c r="K31" s="40">
        <v>0.03</v>
      </c>
      <c r="L31" s="41">
        <f t="shared" si="5"/>
        <v>0.18629999999999999</v>
      </c>
      <c r="N31" s="41">
        <f t="shared" si="6"/>
        <v>6.3963000000000001</v>
      </c>
    </row>
    <row r="32" spans="1:18" s="41" customFormat="1" ht="25.9" customHeight="1">
      <c r="A32" s="42">
        <f t="shared" ref="A32" si="7">N32</f>
        <v>5.4899000000000004</v>
      </c>
      <c r="B32" s="43" t="s">
        <v>14</v>
      </c>
      <c r="C32" s="240" t="s">
        <v>25</v>
      </c>
      <c r="D32" s="240"/>
      <c r="E32" s="240"/>
      <c r="F32" s="240"/>
      <c r="G32" s="44">
        <f>Q11</f>
        <v>270</v>
      </c>
      <c r="H32" s="24">
        <f>A32*G32</f>
        <v>1482.2730000000001</v>
      </c>
      <c r="J32" s="50">
        <v>5.33</v>
      </c>
      <c r="K32" s="40">
        <v>0.03</v>
      </c>
      <c r="L32" s="41">
        <f t="shared" si="5"/>
        <v>0.15989999999999999</v>
      </c>
      <c r="N32" s="41">
        <f t="shared" si="6"/>
        <v>5.4899000000000004</v>
      </c>
    </row>
    <row r="33" spans="1:19" s="41" customFormat="1" ht="37.5" customHeight="1">
      <c r="A33" s="241" t="s">
        <v>28</v>
      </c>
      <c r="B33" s="158"/>
      <c r="C33" s="158"/>
      <c r="D33" s="158"/>
      <c r="E33" s="158"/>
      <c r="F33" s="158"/>
      <c r="G33" s="45"/>
      <c r="H33" s="45"/>
      <c r="K33" s="40"/>
      <c r="R33" s="46" t="e">
        <f>#REF!+A30</f>
        <v>#REF!</v>
      </c>
    </row>
    <row r="34" spans="1:19" s="47" customFormat="1" ht="15.5">
      <c r="A34" s="14">
        <f>A30+A31+A32</f>
        <v>13.4518</v>
      </c>
      <c r="B34" s="30" t="s">
        <v>29</v>
      </c>
      <c r="C34" s="234"/>
      <c r="D34" s="234"/>
      <c r="E34" s="234"/>
      <c r="F34" s="234"/>
      <c r="G34" s="30" t="s">
        <v>30</v>
      </c>
      <c r="H34" s="26">
        <f>SUM(H30:H33)</f>
        <v>3631.9860000000003</v>
      </c>
      <c r="J34" s="41"/>
      <c r="K34" s="40"/>
      <c r="L34" s="41"/>
      <c r="N34" s="41"/>
      <c r="R34" s="49" t="e">
        <f>#REF!+A32</f>
        <v>#REF!</v>
      </c>
    </row>
    <row r="35" spans="1:19" ht="15.5">
      <c r="A35" s="242"/>
      <c r="B35" s="243"/>
      <c r="C35" s="243"/>
      <c r="D35" s="243"/>
      <c r="E35" s="243"/>
      <c r="F35" s="243"/>
      <c r="G35" s="243"/>
      <c r="H35" s="244"/>
    </row>
    <row r="36" spans="1:19" s="35" customFormat="1" ht="18">
      <c r="A36" s="164" t="s">
        <v>39</v>
      </c>
      <c r="B36" s="164"/>
      <c r="C36" s="164"/>
      <c r="D36" s="164"/>
      <c r="E36" s="164"/>
      <c r="F36" s="164"/>
      <c r="G36" s="164"/>
      <c r="H36" s="164"/>
      <c r="S36" s="35" t="s">
        <v>17</v>
      </c>
    </row>
    <row r="37" spans="1:19" s="39" customFormat="1" ht="14">
      <c r="A37" s="36" t="s">
        <v>18</v>
      </c>
      <c r="B37" s="37" t="s">
        <v>19</v>
      </c>
      <c r="C37" s="239" t="s">
        <v>20</v>
      </c>
      <c r="D37" s="239"/>
      <c r="E37" s="239"/>
      <c r="F37" s="239"/>
      <c r="G37" s="38" t="s">
        <v>21</v>
      </c>
      <c r="H37" s="38" t="s">
        <v>17</v>
      </c>
      <c r="J37" s="39" t="s">
        <v>34</v>
      </c>
      <c r="K37" s="39" t="s">
        <v>35</v>
      </c>
      <c r="L37" s="39" t="s">
        <v>36</v>
      </c>
      <c r="N37" s="39" t="s">
        <v>37</v>
      </c>
      <c r="S37" s="39">
        <v>216</v>
      </c>
    </row>
    <row r="38" spans="1:19" s="41" customFormat="1" ht="23.15" customHeight="1">
      <c r="A38" s="42">
        <f>N38</f>
        <v>27.119899999999998</v>
      </c>
      <c r="B38" s="43" t="s">
        <v>14</v>
      </c>
      <c r="C38" s="240" t="s">
        <v>40</v>
      </c>
      <c r="D38" s="240"/>
      <c r="E38" s="240"/>
      <c r="F38" s="240"/>
      <c r="G38" s="44">
        <f>Q11</f>
        <v>270</v>
      </c>
      <c r="H38" s="24">
        <f>G38*A38</f>
        <v>7322.3729999999996</v>
      </c>
      <c r="J38" s="41">
        <v>26.33</v>
      </c>
      <c r="K38" s="40">
        <v>0.03</v>
      </c>
      <c r="L38" s="41">
        <f>J38*K38</f>
        <v>0.78989999999999994</v>
      </c>
      <c r="N38" s="41">
        <f>J38+L38</f>
        <v>27.119899999999998</v>
      </c>
    </row>
    <row r="39" spans="1:19" s="41" customFormat="1" ht="23.25" customHeight="1">
      <c r="A39" s="241" t="s">
        <v>41</v>
      </c>
      <c r="B39" s="158"/>
      <c r="C39" s="158"/>
      <c r="D39" s="158"/>
      <c r="E39" s="158"/>
      <c r="F39" s="158"/>
      <c r="G39" s="45"/>
      <c r="H39" s="45"/>
      <c r="K39" s="40"/>
      <c r="N39" s="41" t="e">
        <f>N38+#REF!</f>
        <v>#REF!</v>
      </c>
    </row>
    <row r="40" spans="1:19" s="47" customFormat="1" ht="15.5">
      <c r="A40" s="14">
        <f>SUM(A38:A38)</f>
        <v>27.119899999999998</v>
      </c>
      <c r="B40" s="30" t="s">
        <v>29</v>
      </c>
      <c r="C40" s="234"/>
      <c r="D40" s="234"/>
      <c r="E40" s="234"/>
      <c r="F40" s="234"/>
      <c r="G40" s="30" t="s">
        <v>30</v>
      </c>
      <c r="H40" s="26">
        <f>SUM(H38:H39)</f>
        <v>7322.3729999999996</v>
      </c>
      <c r="K40" s="40"/>
      <c r="L40" s="41"/>
      <c r="N40" s="41"/>
      <c r="P40" s="48">
        <f>H40</f>
        <v>7322.3729999999996</v>
      </c>
    </row>
    <row r="41" spans="1:19" s="47" customFormat="1" ht="15.5">
      <c r="A41" s="245"/>
      <c r="B41" s="245"/>
      <c r="C41" s="245"/>
      <c r="D41" s="245"/>
      <c r="E41" s="245"/>
      <c r="F41" s="245"/>
      <c r="G41" s="245"/>
      <c r="H41" s="245"/>
      <c r="K41" s="40"/>
      <c r="L41" s="41"/>
      <c r="N41" s="41"/>
    </row>
    <row r="42" spans="1:19" s="35" customFormat="1" ht="18">
      <c r="A42" s="164" t="s">
        <v>42</v>
      </c>
      <c r="B42" s="164"/>
      <c r="C42" s="164"/>
      <c r="D42" s="164"/>
      <c r="E42" s="164"/>
      <c r="F42" s="164"/>
      <c r="G42" s="164"/>
      <c r="H42" s="164"/>
      <c r="S42" s="35" t="s">
        <v>17</v>
      </c>
    </row>
    <row r="43" spans="1:19" s="39" customFormat="1" ht="14">
      <c r="A43" s="36" t="s">
        <v>18</v>
      </c>
      <c r="B43" s="37" t="s">
        <v>19</v>
      </c>
      <c r="C43" s="239" t="s">
        <v>20</v>
      </c>
      <c r="D43" s="239"/>
      <c r="E43" s="239"/>
      <c r="F43" s="239"/>
      <c r="G43" s="38" t="s">
        <v>21</v>
      </c>
      <c r="H43" s="38" t="s">
        <v>17</v>
      </c>
      <c r="J43" s="39" t="s">
        <v>34</v>
      </c>
      <c r="K43" s="39" t="s">
        <v>35</v>
      </c>
      <c r="L43" s="39" t="s">
        <v>36</v>
      </c>
      <c r="N43" s="39" t="s">
        <v>37</v>
      </c>
      <c r="S43" s="39">
        <v>216</v>
      </c>
    </row>
    <row r="44" spans="1:19" s="41" customFormat="1" ht="21.65" customHeight="1">
      <c r="A44" s="42">
        <f>N44</f>
        <v>33.526499999999999</v>
      </c>
      <c r="B44" s="43" t="s">
        <v>14</v>
      </c>
      <c r="C44" s="240" t="s">
        <v>43</v>
      </c>
      <c r="D44" s="240"/>
      <c r="E44" s="240"/>
      <c r="F44" s="240"/>
      <c r="G44" s="44">
        <f>Q11</f>
        <v>270</v>
      </c>
      <c r="H44" s="24">
        <f>G44*A44</f>
        <v>9052.1549999999988</v>
      </c>
      <c r="J44" s="41">
        <v>32.549999999999997</v>
      </c>
      <c r="K44" s="40">
        <v>0.03</v>
      </c>
      <c r="L44" s="41">
        <f>J44*K44</f>
        <v>0.97649999999999992</v>
      </c>
      <c r="N44" s="41">
        <f>J44+L44</f>
        <v>33.526499999999999</v>
      </c>
    </row>
    <row r="45" spans="1:19" s="41" customFormat="1" ht="37.5" customHeight="1">
      <c r="A45" s="241" t="s">
        <v>28</v>
      </c>
      <c r="B45" s="158"/>
      <c r="C45" s="158"/>
      <c r="D45" s="158"/>
      <c r="E45" s="158"/>
      <c r="F45" s="158"/>
      <c r="G45" s="45"/>
      <c r="H45" s="45"/>
      <c r="K45" s="40"/>
      <c r="N45" s="41" t="e">
        <f>N44+#REF!</f>
        <v>#REF!</v>
      </c>
    </row>
    <row r="46" spans="1:19" s="47" customFormat="1" ht="15.5">
      <c r="A46" s="14">
        <f>SUM(A44:A44)</f>
        <v>33.526499999999999</v>
      </c>
      <c r="B46" s="30" t="s">
        <v>29</v>
      </c>
      <c r="C46" s="234"/>
      <c r="D46" s="234"/>
      <c r="E46" s="234"/>
      <c r="F46" s="234"/>
      <c r="G46" s="30" t="s">
        <v>30</v>
      </c>
      <c r="H46" s="26">
        <f>SUM(H44:H45)</f>
        <v>9052.1549999999988</v>
      </c>
      <c r="K46" s="40"/>
      <c r="L46" s="41"/>
      <c r="N46" s="41"/>
      <c r="P46" s="48">
        <f>H46</f>
        <v>9052.1549999999988</v>
      </c>
    </row>
    <row r="47" spans="1:19" s="47" customFormat="1" ht="15.5">
      <c r="A47" s="242"/>
      <c r="B47" s="243"/>
      <c r="C47" s="243"/>
      <c r="D47" s="243"/>
      <c r="E47" s="243"/>
      <c r="F47" s="243"/>
      <c r="G47" s="243"/>
      <c r="H47" s="244"/>
      <c r="K47" s="40"/>
      <c r="L47" s="41"/>
      <c r="N47" s="41"/>
    </row>
    <row r="48" spans="1:19" s="47" customFormat="1" ht="15.5" hidden="1">
      <c r="A48" s="245"/>
      <c r="B48" s="245"/>
      <c r="C48" s="245"/>
      <c r="D48" s="245"/>
      <c r="E48" s="245"/>
      <c r="F48" s="245"/>
      <c r="G48" s="245"/>
      <c r="H48" s="245"/>
      <c r="I48" s="35"/>
      <c r="J48" s="41"/>
      <c r="K48" s="40"/>
      <c r="L48" s="41"/>
      <c r="M48" s="41"/>
      <c r="N48" s="41"/>
    </row>
    <row r="49" spans="1:16" s="35" customFormat="1" ht="18">
      <c r="A49" s="164" t="s">
        <v>44</v>
      </c>
      <c r="B49" s="164"/>
      <c r="C49" s="164"/>
      <c r="D49" s="164"/>
      <c r="E49" s="164"/>
      <c r="F49" s="164"/>
      <c r="G49" s="164"/>
      <c r="H49" s="164"/>
    </row>
    <row r="50" spans="1:16" s="39" customFormat="1" ht="14.15" customHeight="1">
      <c r="A50" s="36" t="s">
        <v>18</v>
      </c>
      <c r="B50" s="37" t="s">
        <v>19</v>
      </c>
      <c r="C50" s="239" t="s">
        <v>20</v>
      </c>
      <c r="D50" s="239"/>
      <c r="E50" s="239"/>
      <c r="F50" s="239"/>
      <c r="G50" s="38" t="s">
        <v>21</v>
      </c>
      <c r="H50" s="38" t="s">
        <v>17</v>
      </c>
      <c r="I50" s="35"/>
    </row>
    <row r="51" spans="1:16" s="41" customFormat="1" ht="27.75" customHeight="1">
      <c r="A51" s="42">
        <f>N51</f>
        <v>30.75</v>
      </c>
      <c r="B51" s="43" t="s">
        <v>14</v>
      </c>
      <c r="C51" s="240" t="s">
        <v>45</v>
      </c>
      <c r="D51" s="240"/>
      <c r="E51" s="240"/>
      <c r="F51" s="240"/>
      <c r="G51" s="44">
        <f>Q11</f>
        <v>270</v>
      </c>
      <c r="H51" s="24">
        <f>G51*A51</f>
        <v>8302.5</v>
      </c>
      <c r="I51" s="35"/>
      <c r="J51" s="51">
        <v>20.5</v>
      </c>
      <c r="K51" s="40">
        <v>0.5</v>
      </c>
      <c r="L51" s="41">
        <f>J51*K51</f>
        <v>10.25</v>
      </c>
      <c r="N51" s="41">
        <f>J51+L51</f>
        <v>30.75</v>
      </c>
    </row>
    <row r="52" spans="1:16" s="47" customFormat="1" ht="14.15" customHeight="1">
      <c r="A52" s="14">
        <f>SUM(A51:A51)</f>
        <v>30.75</v>
      </c>
      <c r="B52" s="30" t="s">
        <v>29</v>
      </c>
      <c r="C52" s="234"/>
      <c r="D52" s="234"/>
      <c r="E52" s="234"/>
      <c r="F52" s="234"/>
      <c r="G52" s="30" t="s">
        <v>30</v>
      </c>
      <c r="H52" s="26">
        <f>SUM(H51:H51)</f>
        <v>8302.5</v>
      </c>
      <c r="I52" s="35"/>
      <c r="P52" s="48">
        <f>H52</f>
        <v>8302.5</v>
      </c>
    </row>
    <row r="53" spans="1:16" s="35" customFormat="1">
      <c r="A53" s="235"/>
      <c r="B53" s="236"/>
      <c r="C53" s="236"/>
      <c r="D53" s="236"/>
      <c r="E53" s="236"/>
      <c r="F53" s="236"/>
      <c r="G53" s="236"/>
      <c r="H53" s="237"/>
    </row>
    <row r="54" spans="1:16" s="35" customFormat="1" ht="15.65" hidden="1" customHeight="1">
      <c r="A54" s="164" t="s">
        <v>46</v>
      </c>
      <c r="B54" s="164"/>
      <c r="C54" s="164"/>
      <c r="D54" s="164"/>
      <c r="E54" s="164"/>
      <c r="F54" s="164"/>
      <c r="G54" s="164"/>
      <c r="H54" s="164"/>
    </row>
    <row r="55" spans="1:16" s="39" customFormat="1" ht="14" hidden="1">
      <c r="A55" s="36" t="s">
        <v>18</v>
      </c>
      <c r="B55" s="37" t="s">
        <v>19</v>
      </c>
      <c r="C55" s="239" t="s">
        <v>20</v>
      </c>
      <c r="D55" s="239"/>
      <c r="E55" s="239"/>
      <c r="F55" s="239"/>
      <c r="G55" s="38" t="s">
        <v>21</v>
      </c>
      <c r="H55" s="38" t="s">
        <v>17</v>
      </c>
      <c r="I55" s="35"/>
    </row>
    <row r="56" spans="1:16" s="41" customFormat="1" ht="27.75" hidden="1" customHeight="1">
      <c r="A56" s="42">
        <v>0</v>
      </c>
      <c r="B56" s="43" t="s">
        <v>14</v>
      </c>
      <c r="C56" s="240" t="s">
        <v>47</v>
      </c>
      <c r="D56" s="240"/>
      <c r="E56" s="240"/>
      <c r="F56" s="240"/>
      <c r="G56" s="44" t="e">
        <f>#REF!</f>
        <v>#REF!</v>
      </c>
      <c r="H56" s="24" t="e">
        <f>G56*A56</f>
        <v>#REF!</v>
      </c>
      <c r="I56" s="35"/>
      <c r="J56" s="51">
        <v>86</v>
      </c>
      <c r="K56" s="40">
        <v>0.1</v>
      </c>
      <c r="L56" s="41">
        <f>J56*K56</f>
        <v>8.6</v>
      </c>
      <c r="N56" s="41">
        <f>J56+L56</f>
        <v>94.6</v>
      </c>
    </row>
    <row r="57" spans="1:16" s="47" customFormat="1" ht="15.5" hidden="1">
      <c r="A57" s="14">
        <f>SUM(A56:A56)</f>
        <v>0</v>
      </c>
      <c r="B57" s="30" t="s">
        <v>29</v>
      </c>
      <c r="C57" s="234"/>
      <c r="D57" s="234"/>
      <c r="E57" s="234"/>
      <c r="F57" s="234"/>
      <c r="G57" s="30" t="s">
        <v>30</v>
      </c>
      <c r="H57" s="26" t="e">
        <f>SUM(H56:H56)</f>
        <v>#REF!</v>
      </c>
      <c r="I57" s="35"/>
    </row>
    <row r="58" spans="1:16" s="35" customFormat="1" ht="18">
      <c r="A58" s="164" t="s">
        <v>124</v>
      </c>
      <c r="B58" s="164"/>
      <c r="C58" s="164"/>
      <c r="D58" s="164"/>
      <c r="E58" s="164"/>
      <c r="F58" s="164"/>
      <c r="G58" s="164"/>
      <c r="H58" s="164"/>
    </row>
    <row r="59" spans="1:16" s="39" customFormat="1" ht="14.15" customHeight="1">
      <c r="A59" s="36" t="s">
        <v>18</v>
      </c>
      <c r="B59" s="37" t="s">
        <v>19</v>
      </c>
      <c r="C59" s="239" t="s">
        <v>20</v>
      </c>
      <c r="D59" s="239"/>
      <c r="E59" s="239"/>
      <c r="F59" s="239"/>
      <c r="G59" s="38" t="s">
        <v>21</v>
      </c>
      <c r="H59" s="38" t="s">
        <v>17</v>
      </c>
      <c r="I59" s="35"/>
    </row>
    <row r="60" spans="1:16" s="41" customFormat="1" ht="27.75" customHeight="1">
      <c r="A60" s="42">
        <f>N60</f>
        <v>11.5625</v>
      </c>
      <c r="B60" s="43" t="s">
        <v>14</v>
      </c>
      <c r="C60" s="240" t="s">
        <v>125</v>
      </c>
      <c r="D60" s="240"/>
      <c r="E60" s="240"/>
      <c r="F60" s="240"/>
      <c r="G60" s="44">
        <f>Q11</f>
        <v>270</v>
      </c>
      <c r="H60" s="24">
        <f>G60*A60</f>
        <v>3121.875</v>
      </c>
      <c r="I60" s="35"/>
      <c r="J60" s="51">
        <v>9.25</v>
      </c>
      <c r="K60" s="40">
        <v>0.25</v>
      </c>
      <c r="L60" s="41">
        <f>J60*K60</f>
        <v>2.3125</v>
      </c>
      <c r="N60" s="41">
        <f>J60+L60</f>
        <v>11.5625</v>
      </c>
    </row>
    <row r="61" spans="1:16" s="47" customFormat="1" ht="14.15" customHeight="1">
      <c r="A61" s="14">
        <f>SUM(A60:A60)</f>
        <v>11.5625</v>
      </c>
      <c r="B61" s="30" t="s">
        <v>29</v>
      </c>
      <c r="C61" s="234"/>
      <c r="D61" s="234"/>
      <c r="E61" s="234"/>
      <c r="F61" s="234"/>
      <c r="G61" s="30" t="s">
        <v>30</v>
      </c>
      <c r="H61" s="26">
        <f>SUM(H60:H60)</f>
        <v>3121.875</v>
      </c>
      <c r="I61" s="35"/>
      <c r="P61" s="48">
        <f>H61</f>
        <v>3121.875</v>
      </c>
    </row>
    <row r="62" spans="1:16" s="35" customFormat="1">
      <c r="A62" s="235"/>
      <c r="B62" s="236"/>
      <c r="C62" s="236"/>
      <c r="D62" s="236"/>
      <c r="E62" s="236"/>
      <c r="F62" s="236"/>
      <c r="G62" s="236"/>
      <c r="H62" s="237"/>
    </row>
    <row r="63" spans="1:16" s="35" customFormat="1" ht="22.15" customHeight="1">
      <c r="A63" s="52">
        <f>A52+A46+A40+A34+A26+A17+A61</f>
        <v>387.517</v>
      </c>
      <c r="B63" s="16" t="s">
        <v>29</v>
      </c>
      <c r="C63" s="238" t="s">
        <v>48</v>
      </c>
      <c r="D63" s="238"/>
      <c r="E63" s="238"/>
      <c r="F63" s="238"/>
      <c r="G63" s="16"/>
      <c r="H63" s="53">
        <f>H52+H46+H40+H34+H26+H17+H61</f>
        <v>106056.9846</v>
      </c>
      <c r="J63" s="58">
        <f>A63-A52</f>
        <v>356.767</v>
      </c>
      <c r="L63" s="35">
        <v>7</v>
      </c>
      <c r="M63" s="67">
        <f>A63*L63</f>
        <v>2712.6190000000001</v>
      </c>
    </row>
    <row r="64" spans="1:16" s="35" customFormat="1">
      <c r="A64" s="193"/>
      <c r="B64" s="193"/>
      <c r="C64" s="193"/>
      <c r="D64" s="193"/>
      <c r="E64" s="193"/>
      <c r="F64" s="193"/>
      <c r="G64" s="193"/>
      <c r="H64" s="193"/>
    </row>
    <row r="65" spans="1:16" s="35" customFormat="1" ht="18" hidden="1">
      <c r="A65" s="164" t="s">
        <v>49</v>
      </c>
      <c r="B65" s="164"/>
      <c r="C65" s="164"/>
      <c r="D65" s="164"/>
      <c r="E65" s="164"/>
      <c r="F65" s="164"/>
      <c r="G65" s="164"/>
      <c r="H65" s="164"/>
    </row>
    <row r="66" spans="1:16" s="35" customFormat="1" ht="14" hidden="1">
      <c r="A66" s="36" t="s">
        <v>18</v>
      </c>
      <c r="B66" s="37" t="s">
        <v>19</v>
      </c>
      <c r="C66" s="239" t="s">
        <v>20</v>
      </c>
      <c r="D66" s="239"/>
      <c r="E66" s="239"/>
      <c r="F66" s="239"/>
      <c r="G66" s="38" t="s">
        <v>21</v>
      </c>
      <c r="H66" s="38" t="s">
        <v>17</v>
      </c>
    </row>
    <row r="67" spans="1:16" s="35" customFormat="1" ht="56.25" hidden="1" customHeight="1">
      <c r="A67" s="54">
        <v>0</v>
      </c>
      <c r="B67" s="54" t="s">
        <v>26</v>
      </c>
      <c r="C67" s="227" t="s">
        <v>50</v>
      </c>
      <c r="D67" s="228"/>
      <c r="E67" s="228"/>
      <c r="F67" s="229"/>
      <c r="G67" s="15">
        <v>90</v>
      </c>
      <c r="H67" s="55">
        <f>A67*G67</f>
        <v>0</v>
      </c>
    </row>
    <row r="68" spans="1:16" s="35" customFormat="1" ht="30" hidden="1" customHeight="1">
      <c r="A68" s="54">
        <v>43.1</v>
      </c>
      <c r="B68" s="54" t="s">
        <v>26</v>
      </c>
      <c r="C68" s="230" t="s">
        <v>51</v>
      </c>
      <c r="D68" s="230"/>
      <c r="E68" s="230"/>
      <c r="F68" s="230"/>
      <c r="G68" s="15">
        <v>0</v>
      </c>
      <c r="H68" s="55">
        <f>A68*G68</f>
        <v>0</v>
      </c>
    </row>
    <row r="69" spans="1:16" s="35" customFormat="1" ht="44.25" hidden="1" customHeight="1">
      <c r="A69" s="54">
        <v>0</v>
      </c>
      <c r="B69" s="54" t="s">
        <v>52</v>
      </c>
      <c r="C69" s="227" t="s">
        <v>53</v>
      </c>
      <c r="D69" s="228"/>
      <c r="E69" s="228"/>
      <c r="F69" s="229"/>
      <c r="G69" s="15">
        <v>1300</v>
      </c>
      <c r="H69" s="55">
        <f>A69*G69</f>
        <v>0</v>
      </c>
      <c r="P69" s="56"/>
    </row>
    <row r="70" spans="1:16" s="35" customFormat="1" ht="15.5" hidden="1">
      <c r="A70" s="16"/>
      <c r="B70" s="16" t="s">
        <v>37</v>
      </c>
      <c r="C70" s="231"/>
      <c r="D70" s="231"/>
      <c r="E70" s="231"/>
      <c r="F70" s="231"/>
      <c r="G70" s="17" t="s">
        <v>54</v>
      </c>
      <c r="H70" s="21">
        <f>SUM(H67:H69)</f>
        <v>0</v>
      </c>
    </row>
    <row r="71" spans="1:16" s="68" customFormat="1" ht="22.5" customHeight="1">
      <c r="A71" s="232" t="s">
        <v>49</v>
      </c>
      <c r="B71" s="232"/>
      <c r="C71" s="232"/>
      <c r="D71" s="232"/>
      <c r="E71" s="232"/>
      <c r="F71" s="232"/>
      <c r="G71" s="232"/>
      <c r="H71" s="232"/>
    </row>
    <row r="72" spans="1:16" s="68" customFormat="1" ht="22.5" customHeight="1" thickBot="1">
      <c r="A72" s="80" t="s">
        <v>18</v>
      </c>
      <c r="B72" s="81" t="s">
        <v>19</v>
      </c>
      <c r="C72" s="233" t="s">
        <v>20</v>
      </c>
      <c r="D72" s="233"/>
      <c r="E72" s="233"/>
      <c r="F72" s="233"/>
      <c r="G72" s="82" t="s">
        <v>21</v>
      </c>
      <c r="H72" s="82" t="s">
        <v>17</v>
      </c>
      <c r="J72" s="68">
        <v>1700</v>
      </c>
      <c r="K72" s="68">
        <f>J72/A90</f>
        <v>1700</v>
      </c>
    </row>
    <row r="73" spans="1:16" s="68" customFormat="1" ht="22.5" customHeight="1">
      <c r="A73" s="83">
        <v>7579</v>
      </c>
      <c r="B73" s="84" t="s">
        <v>55</v>
      </c>
      <c r="C73" s="194" t="s">
        <v>56</v>
      </c>
      <c r="D73" s="195"/>
      <c r="E73" s="195"/>
      <c r="F73" s="196"/>
      <c r="G73" s="85">
        <v>0</v>
      </c>
      <c r="H73" s="86">
        <f t="shared" ref="H73:H92" si="8">A73*G73</f>
        <v>0</v>
      </c>
    </row>
    <row r="74" spans="1:16" s="68" customFormat="1" ht="22.5" customHeight="1">
      <c r="A74" s="87">
        <v>4700</v>
      </c>
      <c r="B74" s="69" t="s">
        <v>55</v>
      </c>
      <c r="C74" s="209" t="s">
        <v>57</v>
      </c>
      <c r="D74" s="210"/>
      <c r="E74" s="210"/>
      <c r="F74" s="211"/>
      <c r="G74" s="15">
        <v>0</v>
      </c>
      <c r="H74" s="88">
        <f t="shared" si="8"/>
        <v>0</v>
      </c>
    </row>
    <row r="75" spans="1:16" s="79" customFormat="1" ht="22.5" customHeight="1" thickBot="1">
      <c r="A75" s="89">
        <f>A73-A74</f>
        <v>2879</v>
      </c>
      <c r="B75" s="90" t="s">
        <v>55</v>
      </c>
      <c r="C75" s="221" t="s">
        <v>58</v>
      </c>
      <c r="D75" s="222"/>
      <c r="E75" s="222"/>
      <c r="F75" s="223"/>
      <c r="G75" s="91">
        <v>0</v>
      </c>
      <c r="H75" s="92">
        <f t="shared" si="8"/>
        <v>0</v>
      </c>
      <c r="L75" s="79">
        <f>A75/2</f>
        <v>1439.5</v>
      </c>
    </row>
    <row r="76" spans="1:16" s="68" customFormat="1" ht="22.5" customHeight="1">
      <c r="A76" s="114">
        <v>7579</v>
      </c>
      <c r="B76" s="115" t="s">
        <v>55</v>
      </c>
      <c r="C76" s="200" t="s">
        <v>59</v>
      </c>
      <c r="D76" s="201"/>
      <c r="E76" s="201"/>
      <c r="F76" s="202"/>
      <c r="G76" s="116">
        <v>0</v>
      </c>
      <c r="H76" s="117">
        <f t="shared" si="8"/>
        <v>0</v>
      </c>
    </row>
    <row r="77" spans="1:16" s="68" customFormat="1" ht="22.5" customHeight="1">
      <c r="A77" s="118">
        <v>4700</v>
      </c>
      <c r="B77" s="119" t="s">
        <v>55</v>
      </c>
      <c r="C77" s="203" t="s">
        <v>60</v>
      </c>
      <c r="D77" s="204"/>
      <c r="E77" s="204"/>
      <c r="F77" s="205"/>
      <c r="G77" s="120">
        <v>0</v>
      </c>
      <c r="H77" s="121">
        <f t="shared" si="8"/>
        <v>0</v>
      </c>
    </row>
    <row r="78" spans="1:16" s="79" customFormat="1" ht="22.5" customHeight="1" thickBot="1">
      <c r="A78" s="122">
        <f>A76-A77</f>
        <v>2879</v>
      </c>
      <c r="B78" s="123" t="s">
        <v>55</v>
      </c>
      <c r="C78" s="224" t="s">
        <v>61</v>
      </c>
      <c r="D78" s="225"/>
      <c r="E78" s="225"/>
      <c r="F78" s="226"/>
      <c r="G78" s="124">
        <v>0</v>
      </c>
      <c r="H78" s="125">
        <f t="shared" si="8"/>
        <v>0</v>
      </c>
    </row>
    <row r="79" spans="1:16" s="68" customFormat="1" ht="22.5" customHeight="1">
      <c r="A79" s="83">
        <v>2531</v>
      </c>
      <c r="B79" s="84" t="s">
        <v>55</v>
      </c>
      <c r="C79" s="194" t="s">
        <v>62</v>
      </c>
      <c r="D79" s="195"/>
      <c r="E79" s="195"/>
      <c r="F79" s="196"/>
      <c r="G79" s="85">
        <v>0</v>
      </c>
      <c r="H79" s="86">
        <f t="shared" si="8"/>
        <v>0</v>
      </c>
    </row>
    <row r="80" spans="1:16" s="68" customFormat="1" ht="22.5" customHeight="1">
      <c r="A80" s="87">
        <v>460</v>
      </c>
      <c r="B80" s="69" t="s">
        <v>55</v>
      </c>
      <c r="C80" s="209" t="s">
        <v>63</v>
      </c>
      <c r="D80" s="210"/>
      <c r="E80" s="210"/>
      <c r="F80" s="211"/>
      <c r="G80" s="15">
        <v>0</v>
      </c>
      <c r="H80" s="88">
        <f t="shared" si="8"/>
        <v>0</v>
      </c>
    </row>
    <row r="81" spans="1:12" s="79" customFormat="1" ht="22.5" customHeight="1">
      <c r="A81" s="93">
        <v>1439</v>
      </c>
      <c r="B81" s="77" t="s">
        <v>55</v>
      </c>
      <c r="C81" s="212" t="s">
        <v>64</v>
      </c>
      <c r="D81" s="213"/>
      <c r="E81" s="213"/>
      <c r="F81" s="214"/>
      <c r="G81" s="78">
        <v>0</v>
      </c>
      <c r="H81" s="94">
        <f t="shared" si="8"/>
        <v>0</v>
      </c>
    </row>
    <row r="82" spans="1:12" s="8" customFormat="1" ht="22.5" customHeight="1" thickBot="1">
      <c r="A82" s="95">
        <f>A79-A80-A81</f>
        <v>632</v>
      </c>
      <c r="B82" s="96" t="s">
        <v>55</v>
      </c>
      <c r="C82" s="215" t="s">
        <v>65</v>
      </c>
      <c r="D82" s="216"/>
      <c r="E82" s="216"/>
      <c r="F82" s="217"/>
      <c r="G82" s="97">
        <v>1.72</v>
      </c>
      <c r="H82" s="98">
        <f t="shared" si="8"/>
        <v>1087.04</v>
      </c>
    </row>
    <row r="83" spans="1:12" s="68" customFormat="1" ht="22.5" customHeight="1">
      <c r="A83" s="114">
        <v>189</v>
      </c>
      <c r="B83" s="115" t="s">
        <v>55</v>
      </c>
      <c r="C83" s="200" t="s">
        <v>66</v>
      </c>
      <c r="D83" s="201"/>
      <c r="E83" s="201"/>
      <c r="F83" s="202"/>
      <c r="G83" s="116">
        <v>0</v>
      </c>
      <c r="H83" s="117">
        <f t="shared" si="8"/>
        <v>0</v>
      </c>
    </row>
    <row r="84" spans="1:12" s="68" customFormat="1" ht="22.5" customHeight="1" thickBot="1">
      <c r="A84" s="126">
        <v>189</v>
      </c>
      <c r="B84" s="127" t="s">
        <v>55</v>
      </c>
      <c r="C84" s="218" t="s">
        <v>67</v>
      </c>
      <c r="D84" s="219"/>
      <c r="E84" s="219"/>
      <c r="F84" s="220"/>
      <c r="G84" s="128">
        <v>0</v>
      </c>
      <c r="H84" s="129">
        <f t="shared" si="8"/>
        <v>0</v>
      </c>
    </row>
    <row r="85" spans="1:12" s="79" customFormat="1" ht="22.5" customHeight="1">
      <c r="A85" s="83">
        <v>40</v>
      </c>
      <c r="B85" s="84" t="s">
        <v>55</v>
      </c>
      <c r="C85" s="194" t="s">
        <v>68</v>
      </c>
      <c r="D85" s="195"/>
      <c r="E85" s="195"/>
      <c r="F85" s="196"/>
      <c r="G85" s="85">
        <v>0</v>
      </c>
      <c r="H85" s="86">
        <f t="shared" si="8"/>
        <v>0</v>
      </c>
    </row>
    <row r="86" spans="1:12" s="8" customFormat="1" ht="22.5" customHeight="1" thickBot="1">
      <c r="A86" s="99">
        <v>40</v>
      </c>
      <c r="B86" s="100" t="s">
        <v>55</v>
      </c>
      <c r="C86" s="197" t="s">
        <v>69</v>
      </c>
      <c r="D86" s="198"/>
      <c r="E86" s="198"/>
      <c r="F86" s="199"/>
      <c r="G86" s="101">
        <v>0</v>
      </c>
      <c r="H86" s="102">
        <f t="shared" si="8"/>
        <v>0</v>
      </c>
    </row>
    <row r="87" spans="1:12" s="79" customFormat="1" ht="22.5" customHeight="1">
      <c r="A87" s="114">
        <v>498</v>
      </c>
      <c r="B87" s="115" t="s">
        <v>55</v>
      </c>
      <c r="C87" s="200" t="s">
        <v>70</v>
      </c>
      <c r="D87" s="201"/>
      <c r="E87" s="201"/>
      <c r="F87" s="202"/>
      <c r="G87" s="116">
        <v>0</v>
      </c>
      <c r="H87" s="117">
        <f t="shared" si="8"/>
        <v>0</v>
      </c>
    </row>
    <row r="88" spans="1:12" s="8" customFormat="1" ht="22.5" customHeight="1">
      <c r="A88" s="118">
        <v>296</v>
      </c>
      <c r="B88" s="119" t="s">
        <v>55</v>
      </c>
      <c r="C88" s="203" t="s">
        <v>71</v>
      </c>
      <c r="D88" s="204"/>
      <c r="E88" s="204"/>
      <c r="F88" s="205"/>
      <c r="G88" s="120">
        <v>0</v>
      </c>
      <c r="H88" s="121">
        <f t="shared" si="8"/>
        <v>0</v>
      </c>
    </row>
    <row r="89" spans="1:12" s="8" customFormat="1" ht="22.5" customHeight="1" thickBot="1">
      <c r="A89" s="130">
        <f>A87-A88</f>
        <v>202</v>
      </c>
      <c r="B89" s="131" t="s">
        <v>55</v>
      </c>
      <c r="C89" s="206" t="s">
        <v>72</v>
      </c>
      <c r="D89" s="207"/>
      <c r="E89" s="207"/>
      <c r="F89" s="208"/>
      <c r="G89" s="132">
        <v>25.88</v>
      </c>
      <c r="H89" s="133">
        <f t="shared" si="8"/>
        <v>5227.76</v>
      </c>
    </row>
    <row r="90" spans="1:12" s="112" customFormat="1" ht="22.5" hidden="1" customHeight="1" thickBot="1">
      <c r="A90" s="108">
        <v>1</v>
      </c>
      <c r="B90" s="109" t="s">
        <v>52</v>
      </c>
      <c r="C90" s="187" t="s">
        <v>73</v>
      </c>
      <c r="D90" s="187"/>
      <c r="E90" s="187"/>
      <c r="F90" s="187"/>
      <c r="G90" s="110">
        <v>0</v>
      </c>
      <c r="H90" s="111">
        <f t="shared" si="8"/>
        <v>0</v>
      </c>
      <c r="J90" s="113"/>
      <c r="L90" s="113"/>
    </row>
    <row r="91" spans="1:12" s="112" customFormat="1" ht="33" hidden="1" customHeight="1" thickBot="1">
      <c r="A91" s="108">
        <v>1</v>
      </c>
      <c r="B91" s="109" t="s">
        <v>52</v>
      </c>
      <c r="C91" s="187" t="s">
        <v>74</v>
      </c>
      <c r="D91" s="187"/>
      <c r="E91" s="187"/>
      <c r="F91" s="187"/>
      <c r="G91" s="110">
        <v>0</v>
      </c>
      <c r="H91" s="111">
        <f t="shared" si="8"/>
        <v>0</v>
      </c>
      <c r="J91" s="113"/>
      <c r="L91" s="113"/>
    </row>
    <row r="92" spans="1:12" s="103" customFormat="1" ht="40" customHeight="1">
      <c r="A92" s="105">
        <v>1</v>
      </c>
      <c r="B92" s="105" t="s">
        <v>52</v>
      </c>
      <c r="C92" s="188" t="s">
        <v>75</v>
      </c>
      <c r="D92" s="188"/>
      <c r="E92" s="188"/>
      <c r="F92" s="188"/>
      <c r="G92" s="106">
        <v>1800</v>
      </c>
      <c r="H92" s="107">
        <f t="shared" si="8"/>
        <v>1800</v>
      </c>
      <c r="J92" s="104"/>
      <c r="L92" s="104"/>
    </row>
    <row r="93" spans="1:12" s="68" customFormat="1" ht="17.149999999999999" hidden="1" customHeight="1">
      <c r="A93" s="70"/>
      <c r="B93" s="71" t="s">
        <v>37</v>
      </c>
      <c r="C93" s="189" t="s">
        <v>76</v>
      </c>
      <c r="D93" s="189"/>
      <c r="E93" s="189"/>
      <c r="F93" s="189"/>
      <c r="G93" s="72" t="s">
        <v>54</v>
      </c>
      <c r="H93" s="73">
        <f>H92+H90+H73</f>
        <v>1800</v>
      </c>
    </row>
    <row r="94" spans="1:12" s="68" customFormat="1" ht="15.65" hidden="1" customHeight="1">
      <c r="A94" s="74"/>
      <c r="B94" s="66"/>
      <c r="C94" s="190"/>
      <c r="D94" s="191"/>
      <c r="E94" s="191"/>
      <c r="F94" s="192"/>
      <c r="G94" s="75"/>
      <c r="H94" s="76"/>
      <c r="J94"/>
      <c r="L94"/>
    </row>
    <row r="95" spans="1:12" s="68" customFormat="1" ht="15.5">
      <c r="A95" s="70"/>
      <c r="B95" s="71" t="s">
        <v>37</v>
      </c>
      <c r="C95" s="189" t="s">
        <v>77</v>
      </c>
      <c r="D95" s="189"/>
      <c r="E95" s="189"/>
      <c r="F95" s="189"/>
      <c r="G95" s="72" t="s">
        <v>54</v>
      </c>
      <c r="H95" s="73">
        <f>H82+H89+H90+H91+H92</f>
        <v>8114.8</v>
      </c>
    </row>
    <row r="96" spans="1:12" s="35" customFormat="1">
      <c r="A96" s="193"/>
      <c r="B96" s="193"/>
      <c r="C96" s="193"/>
      <c r="D96" s="193"/>
      <c r="E96" s="193"/>
      <c r="F96" s="193"/>
      <c r="G96" s="193"/>
      <c r="H96" s="193"/>
    </row>
    <row r="97" spans="1:18" s="35" customFormat="1" ht="21.65" customHeight="1">
      <c r="A97" s="170" t="s">
        <v>78</v>
      </c>
      <c r="B97" s="170"/>
      <c r="C97" s="170"/>
      <c r="D97" s="170"/>
      <c r="E97" s="170"/>
      <c r="F97" s="170"/>
      <c r="G97" s="170"/>
      <c r="H97" s="170"/>
      <c r="P97" s="57"/>
      <c r="Q97" s="57" t="e">
        <f>#REF!+#REF!</f>
        <v>#REF!</v>
      </c>
      <c r="R97" s="57">
        <f>H70</f>
        <v>0</v>
      </c>
    </row>
    <row r="98" spans="1:18" s="35" customFormat="1" ht="409.5" customHeight="1">
      <c r="A98" s="171"/>
      <c r="B98" s="172"/>
      <c r="C98" s="172"/>
      <c r="D98" s="172"/>
      <c r="E98" s="172"/>
      <c r="F98" s="172"/>
      <c r="G98" s="172"/>
      <c r="H98" s="173"/>
    </row>
    <row r="99" spans="1:18" s="35" customFormat="1" ht="409.6" customHeight="1">
      <c r="A99" s="174"/>
      <c r="B99" s="175"/>
      <c r="C99" s="175"/>
      <c r="D99" s="175"/>
      <c r="E99" s="175"/>
      <c r="F99" s="175"/>
      <c r="G99" s="175"/>
      <c r="H99" s="176"/>
    </row>
    <row r="100" spans="1:18" ht="23.15" customHeight="1">
      <c r="A100" s="177" t="s">
        <v>79</v>
      </c>
      <c r="B100" s="178"/>
      <c r="C100" s="178"/>
      <c r="D100" s="178"/>
      <c r="E100" s="178"/>
      <c r="F100" s="179"/>
      <c r="G100" s="18" t="s">
        <v>54</v>
      </c>
      <c r="H100" s="2">
        <f>H63+H95</f>
        <v>114171.7846</v>
      </c>
      <c r="J100" s="27">
        <v>316883.40000000002</v>
      </c>
    </row>
    <row r="101" spans="1:18" ht="28.15" hidden="1" customHeight="1">
      <c r="A101" s="180"/>
      <c r="B101" s="181"/>
      <c r="C101" s="181"/>
      <c r="D101" s="181"/>
      <c r="E101" s="181"/>
      <c r="F101" s="182"/>
      <c r="G101" s="18" t="s">
        <v>80</v>
      </c>
      <c r="H101" s="2">
        <f>H100*8%</f>
        <v>9133.7427680000001</v>
      </c>
      <c r="J101" s="2"/>
    </row>
    <row r="102" spans="1:18" ht="28.15" customHeight="1">
      <c r="A102" s="183"/>
      <c r="B102" s="184"/>
      <c r="C102" s="184"/>
      <c r="D102" s="184"/>
      <c r="E102" s="184"/>
      <c r="F102" s="185"/>
      <c r="G102" s="1" t="s">
        <v>81</v>
      </c>
      <c r="H102" s="28">
        <f>H100</f>
        <v>114171.7846</v>
      </c>
      <c r="J102" s="2">
        <f>H106-J100</f>
        <v>-184444.12986400002</v>
      </c>
    </row>
    <row r="103" spans="1:18" ht="23.5" customHeight="1">
      <c r="A103" s="164" t="s">
        <v>82</v>
      </c>
      <c r="B103" s="164"/>
      <c r="C103" s="186" t="s">
        <v>126</v>
      </c>
      <c r="D103" s="186"/>
      <c r="E103" s="186"/>
      <c r="F103" s="186"/>
      <c r="G103" s="3" t="s">
        <v>83</v>
      </c>
      <c r="H103" s="4">
        <v>0</v>
      </c>
      <c r="J103" s="4"/>
    </row>
    <row r="104" spans="1:18" ht="25.5" customHeight="1">
      <c r="A104" s="164"/>
      <c r="B104" s="164"/>
      <c r="C104" s="186"/>
      <c r="D104" s="186"/>
      <c r="E104" s="186"/>
      <c r="F104" s="186"/>
      <c r="G104" s="1" t="s">
        <v>84</v>
      </c>
      <c r="H104" s="2">
        <f>H102+H103</f>
        <v>114171.7846</v>
      </c>
      <c r="J104" s="2"/>
    </row>
    <row r="105" spans="1:18" ht="23.15" customHeight="1">
      <c r="A105" s="164"/>
      <c r="B105" s="164"/>
      <c r="C105" s="186"/>
      <c r="D105" s="186"/>
      <c r="E105" s="186"/>
      <c r="F105" s="186"/>
      <c r="G105" s="3" t="s">
        <v>85</v>
      </c>
      <c r="H105" s="4">
        <f>H104*0.16</f>
        <v>18267.485536</v>
      </c>
      <c r="J105" s="4"/>
    </row>
    <row r="106" spans="1:18" ht="25.5" customHeight="1">
      <c r="A106" s="164"/>
      <c r="B106" s="164"/>
      <c r="C106" s="186"/>
      <c r="D106" s="186"/>
      <c r="E106" s="186"/>
      <c r="F106" s="186"/>
      <c r="G106" s="5" t="s">
        <v>86</v>
      </c>
      <c r="H106" s="6">
        <f>H104+H105</f>
        <v>132439.27013600001</v>
      </c>
      <c r="I106" s="22"/>
      <c r="J106" s="6"/>
    </row>
    <row r="107" spans="1:18">
      <c r="A107" s="150"/>
      <c r="B107" s="150"/>
      <c r="C107" s="150"/>
      <c r="D107" s="150"/>
      <c r="E107" s="150"/>
      <c r="F107" s="150"/>
      <c r="G107" s="150"/>
      <c r="H107" s="150"/>
    </row>
    <row r="108" spans="1:18" ht="23.15" customHeight="1">
      <c r="A108" s="164" t="s">
        <v>87</v>
      </c>
      <c r="B108" s="164"/>
      <c r="C108" s="164"/>
      <c r="D108" s="164"/>
      <c r="E108" s="164"/>
      <c r="F108" s="164"/>
      <c r="G108" s="164"/>
      <c r="H108" s="164"/>
      <c r="J108" s="22" t="e">
        <f>#REF!+#REF!</f>
        <v>#REF!</v>
      </c>
    </row>
    <row r="109" spans="1:18" ht="12" customHeight="1">
      <c r="A109" s="165"/>
      <c r="B109" s="165"/>
      <c r="C109" s="165"/>
      <c r="D109" s="165"/>
      <c r="E109" s="165"/>
      <c r="F109" s="165"/>
      <c r="G109" s="165"/>
      <c r="H109" s="165"/>
    </row>
    <row r="110" spans="1:18" ht="24" customHeight="1">
      <c r="A110" s="160" t="s">
        <v>88</v>
      </c>
      <c r="B110" s="160"/>
      <c r="C110" s="158" t="s">
        <v>89</v>
      </c>
      <c r="D110" s="158"/>
      <c r="E110" s="158"/>
      <c r="F110" s="158"/>
      <c r="G110" s="152" t="s">
        <v>90</v>
      </c>
      <c r="H110" s="152"/>
      <c r="J110" s="22" t="e">
        <f>H106-J108</f>
        <v>#REF!</v>
      </c>
    </row>
    <row r="111" spans="1:18" ht="19.899999999999999" customHeight="1">
      <c r="A111" s="166" t="s">
        <v>91</v>
      </c>
      <c r="B111" s="166"/>
      <c r="C111" s="158" t="s">
        <v>92</v>
      </c>
      <c r="D111" s="158"/>
      <c r="E111" s="158"/>
      <c r="F111" s="158"/>
      <c r="G111" s="162"/>
      <c r="H111" s="162"/>
    </row>
    <row r="112" spans="1:18" ht="25.5" customHeight="1">
      <c r="A112" s="168" t="s">
        <v>93</v>
      </c>
      <c r="B112" s="168"/>
      <c r="C112" s="19" t="s">
        <v>94</v>
      </c>
      <c r="D112" s="169">
        <f>H106*0.6</f>
        <v>79463.562081600001</v>
      </c>
      <c r="E112" s="169"/>
      <c r="F112" s="169"/>
      <c r="G112" s="167"/>
      <c r="H112" s="167"/>
    </row>
    <row r="113" spans="1:10" ht="33" customHeight="1">
      <c r="A113" s="168"/>
      <c r="B113" s="168"/>
      <c r="C113" s="19" t="s">
        <v>95</v>
      </c>
      <c r="D113" s="156">
        <f>H106*0.4</f>
        <v>52975.708054400005</v>
      </c>
      <c r="E113" s="156"/>
      <c r="F113" s="156"/>
      <c r="G113" s="167"/>
      <c r="H113" s="167"/>
    </row>
    <row r="114" spans="1:10" ht="24" customHeight="1">
      <c r="A114" s="168"/>
      <c r="B114" s="168"/>
      <c r="C114" s="19" t="s">
        <v>96</v>
      </c>
      <c r="D114" s="156">
        <f>H106</f>
        <v>132439.27013600001</v>
      </c>
      <c r="E114" s="156"/>
      <c r="F114" s="156"/>
      <c r="G114" s="167"/>
      <c r="H114" s="167"/>
      <c r="J114" s="29"/>
    </row>
    <row r="115" spans="1:10" ht="40.9" customHeight="1">
      <c r="A115" s="157" t="s">
        <v>97</v>
      </c>
      <c r="B115" s="157"/>
      <c r="C115" s="34" t="s">
        <v>98</v>
      </c>
      <c r="D115" s="158" t="s">
        <v>99</v>
      </c>
      <c r="E115" s="158"/>
      <c r="F115" s="158"/>
      <c r="G115" s="159" t="s">
        <v>100</v>
      </c>
      <c r="H115" s="159"/>
    </row>
    <row r="116" spans="1:10" ht="19.149999999999999" customHeight="1">
      <c r="A116" s="160" t="s">
        <v>101</v>
      </c>
      <c r="B116" s="160"/>
      <c r="C116" s="161" t="s">
        <v>102</v>
      </c>
      <c r="D116" s="161"/>
      <c r="E116" s="161"/>
      <c r="F116" s="161"/>
      <c r="G116" s="162"/>
      <c r="H116" s="163"/>
    </row>
    <row r="117" spans="1:10" ht="10.15" customHeight="1">
      <c r="A117" s="150"/>
      <c r="B117" s="150"/>
      <c r="C117" s="150"/>
      <c r="D117" s="150"/>
      <c r="E117" s="150"/>
      <c r="F117" s="150"/>
      <c r="G117" s="151"/>
      <c r="H117" s="151"/>
    </row>
    <row r="118" spans="1:10" ht="95.25" customHeight="1">
      <c r="A118" s="152" t="s">
        <v>103</v>
      </c>
      <c r="B118" s="152"/>
      <c r="C118" s="144" t="s">
        <v>104</v>
      </c>
      <c r="D118" s="144"/>
      <c r="E118" s="144"/>
      <c r="F118" s="144"/>
      <c r="G118" s="144"/>
      <c r="H118" s="23"/>
    </row>
    <row r="119" spans="1:10" ht="18.649999999999999" customHeight="1">
      <c r="A119" s="152"/>
      <c r="B119" s="152"/>
      <c r="C119" s="153" t="s">
        <v>105</v>
      </c>
      <c r="D119" s="154"/>
      <c r="E119" s="154"/>
      <c r="F119" s="154"/>
      <c r="G119" s="155"/>
      <c r="H119" s="23"/>
    </row>
    <row r="120" spans="1:10" ht="52.5" customHeight="1">
      <c r="A120" s="152"/>
      <c r="B120" s="152"/>
      <c r="C120" s="144" t="s">
        <v>106</v>
      </c>
      <c r="D120" s="144"/>
      <c r="E120" s="144"/>
      <c r="F120" s="144"/>
      <c r="G120" s="144"/>
      <c r="H120" s="23"/>
    </row>
    <row r="121" spans="1:10" ht="37.5" customHeight="1">
      <c r="A121" s="152"/>
      <c r="B121" s="152"/>
      <c r="C121" s="144" t="s">
        <v>107</v>
      </c>
      <c r="D121" s="144"/>
      <c r="E121" s="144"/>
      <c r="F121" s="144"/>
      <c r="G121" s="144"/>
      <c r="H121" s="23"/>
    </row>
    <row r="122" spans="1:10" ht="36" customHeight="1">
      <c r="A122" s="152"/>
      <c r="B122" s="152"/>
      <c r="C122" s="144" t="s">
        <v>108</v>
      </c>
      <c r="D122" s="144"/>
      <c r="E122" s="144"/>
      <c r="F122" s="144"/>
      <c r="G122" s="144"/>
      <c r="H122" s="23"/>
    </row>
    <row r="123" spans="1:10" ht="67.150000000000006" customHeight="1">
      <c r="A123" s="152"/>
      <c r="B123" s="152"/>
      <c r="C123" s="144" t="s">
        <v>109</v>
      </c>
      <c r="D123" s="144"/>
      <c r="E123" s="144"/>
      <c r="F123" s="144"/>
      <c r="G123" s="144"/>
      <c r="H123" s="23"/>
    </row>
    <row r="124" spans="1:10" ht="54" customHeight="1">
      <c r="A124" s="152"/>
      <c r="B124" s="152"/>
      <c r="C124" s="144" t="s">
        <v>110</v>
      </c>
      <c r="D124" s="144"/>
      <c r="E124" s="144"/>
      <c r="F124" s="144"/>
      <c r="G124" s="144"/>
      <c r="H124" s="23"/>
    </row>
    <row r="125" spans="1:10" ht="39.65" customHeight="1">
      <c r="A125" s="152"/>
      <c r="B125" s="152"/>
      <c r="C125" s="144" t="s">
        <v>111</v>
      </c>
      <c r="D125" s="144"/>
      <c r="E125" s="144"/>
      <c r="F125" s="144"/>
      <c r="G125" s="144"/>
      <c r="H125" s="23"/>
    </row>
    <row r="126" spans="1:10" ht="60" customHeight="1">
      <c r="A126" s="152"/>
      <c r="B126" s="152"/>
      <c r="C126" s="144" t="s">
        <v>112</v>
      </c>
      <c r="D126" s="144"/>
      <c r="E126" s="144"/>
      <c r="F126" s="144"/>
      <c r="G126" s="144"/>
      <c r="H126" s="23"/>
    </row>
    <row r="127" spans="1:10" ht="115.9" customHeight="1">
      <c r="A127" s="152"/>
      <c r="B127" s="152"/>
      <c r="C127" s="145" t="s">
        <v>113</v>
      </c>
      <c r="D127" s="145"/>
      <c r="E127" s="145"/>
      <c r="F127" s="145"/>
      <c r="G127" s="145"/>
      <c r="H127" s="23"/>
    </row>
    <row r="128" spans="1:10" ht="31.15" customHeight="1">
      <c r="A128" s="152"/>
      <c r="B128" s="152"/>
      <c r="C128" s="145" t="s">
        <v>114</v>
      </c>
      <c r="D128" s="145"/>
      <c r="E128" s="145"/>
      <c r="F128" s="145"/>
      <c r="G128" s="145"/>
      <c r="H128" s="23"/>
    </row>
    <row r="129" spans="1:8" ht="7.9" customHeight="1">
      <c r="A129" s="146"/>
      <c r="B129" s="146"/>
      <c r="C129" s="146"/>
      <c r="D129" s="146"/>
      <c r="E129" s="146"/>
      <c r="F129" s="146"/>
      <c r="G129" s="146"/>
      <c r="H129" s="146"/>
    </row>
    <row r="130" spans="1:8" ht="30" customHeight="1">
      <c r="A130" s="146"/>
      <c r="B130" s="146"/>
      <c r="C130" s="146"/>
      <c r="D130" s="146"/>
      <c r="E130" s="146"/>
      <c r="F130" s="146"/>
      <c r="G130" s="146"/>
      <c r="H130" s="146"/>
    </row>
    <row r="131" spans="1:8" ht="30" customHeight="1">
      <c r="A131" s="146"/>
      <c r="B131" s="146"/>
      <c r="C131" s="146"/>
      <c r="D131" s="146"/>
      <c r="E131" s="146"/>
      <c r="F131" s="146"/>
      <c r="G131" s="146"/>
      <c r="H131" s="146"/>
    </row>
    <row r="132" spans="1:8" ht="24" customHeight="1">
      <c r="A132" s="146"/>
      <c r="B132" s="146"/>
      <c r="C132" s="146"/>
      <c r="D132" s="146"/>
      <c r="E132" s="146"/>
      <c r="F132" s="146"/>
      <c r="G132" s="146"/>
      <c r="H132" s="146"/>
    </row>
    <row r="133" spans="1:8" ht="43.9" customHeight="1">
      <c r="A133" s="146"/>
      <c r="B133" s="146"/>
      <c r="C133" s="146"/>
      <c r="D133" s="146"/>
      <c r="E133" s="146"/>
      <c r="F133" s="146"/>
      <c r="G133" s="146"/>
      <c r="H133" s="146"/>
    </row>
    <row r="134" spans="1:8" ht="18">
      <c r="A134" s="147" t="s">
        <v>115</v>
      </c>
      <c r="B134" s="148"/>
      <c r="C134" s="148"/>
      <c r="D134" s="148"/>
      <c r="E134" s="148"/>
      <c r="F134" s="148"/>
      <c r="G134" s="148"/>
      <c r="H134" s="149"/>
    </row>
    <row r="135" spans="1:8" ht="13">
      <c r="A135" s="141" t="s">
        <v>116</v>
      </c>
      <c r="B135" s="142"/>
      <c r="C135" s="142"/>
      <c r="D135" s="142"/>
      <c r="E135" s="142"/>
      <c r="F135" s="142"/>
      <c r="G135" s="142"/>
      <c r="H135" s="143"/>
    </row>
  </sheetData>
  <mergeCells count="143">
    <mergeCell ref="A1:B1"/>
    <mergeCell ref="C1:F1"/>
    <mergeCell ref="G1:H1"/>
    <mergeCell ref="C2:F2"/>
    <mergeCell ref="A3:B3"/>
    <mergeCell ref="C3:H3"/>
    <mergeCell ref="C15:F15"/>
    <mergeCell ref="C18:H18"/>
    <mergeCell ref="A19:H19"/>
    <mergeCell ref="A7:H7"/>
    <mergeCell ref="A10:H10"/>
    <mergeCell ref="C11:F11"/>
    <mergeCell ref="C12:F12"/>
    <mergeCell ref="C13:F13"/>
    <mergeCell ref="C14:F14"/>
    <mergeCell ref="A4:B4"/>
    <mergeCell ref="C4:H4"/>
    <mergeCell ref="A5:B5"/>
    <mergeCell ref="C5:H5"/>
    <mergeCell ref="A6:B6"/>
    <mergeCell ref="C6:F6"/>
    <mergeCell ref="C8:F8"/>
    <mergeCell ref="A9:H9"/>
    <mergeCell ref="C23:F23"/>
    <mergeCell ref="C24:F24"/>
    <mergeCell ref="A25:F25"/>
    <mergeCell ref="C26:F26"/>
    <mergeCell ref="A27:H27"/>
    <mergeCell ref="A28:H28"/>
    <mergeCell ref="A16:F16"/>
    <mergeCell ref="C17:F17"/>
    <mergeCell ref="A20:H20"/>
    <mergeCell ref="C21:F21"/>
    <mergeCell ref="C22:F22"/>
    <mergeCell ref="A35:H35"/>
    <mergeCell ref="A36:H36"/>
    <mergeCell ref="C37:F37"/>
    <mergeCell ref="C38:F38"/>
    <mergeCell ref="C29:F29"/>
    <mergeCell ref="C30:F30"/>
    <mergeCell ref="C31:F31"/>
    <mergeCell ref="C32:F32"/>
    <mergeCell ref="A33:F33"/>
    <mergeCell ref="C34:F34"/>
    <mergeCell ref="A48:H48"/>
    <mergeCell ref="A49:H49"/>
    <mergeCell ref="C50:F50"/>
    <mergeCell ref="C51:F51"/>
    <mergeCell ref="C44:F44"/>
    <mergeCell ref="A45:F45"/>
    <mergeCell ref="C46:F46"/>
    <mergeCell ref="A47:H47"/>
    <mergeCell ref="A39:F39"/>
    <mergeCell ref="C40:F40"/>
    <mergeCell ref="A41:H41"/>
    <mergeCell ref="A42:H42"/>
    <mergeCell ref="C43:F43"/>
    <mergeCell ref="C57:F57"/>
    <mergeCell ref="C63:F63"/>
    <mergeCell ref="A64:H64"/>
    <mergeCell ref="A65:H65"/>
    <mergeCell ref="C66:F66"/>
    <mergeCell ref="C52:F52"/>
    <mergeCell ref="A53:H53"/>
    <mergeCell ref="A54:H54"/>
    <mergeCell ref="C55:F55"/>
    <mergeCell ref="C56:F56"/>
    <mergeCell ref="A58:H58"/>
    <mergeCell ref="C59:F59"/>
    <mergeCell ref="C60:F60"/>
    <mergeCell ref="C61:F61"/>
    <mergeCell ref="A62:H62"/>
    <mergeCell ref="C67:F67"/>
    <mergeCell ref="C68:F68"/>
    <mergeCell ref="C69:F69"/>
    <mergeCell ref="C70:F70"/>
    <mergeCell ref="A96:H96"/>
    <mergeCell ref="A97:H97"/>
    <mergeCell ref="A71:H71"/>
    <mergeCell ref="C72:F72"/>
    <mergeCell ref="C73:F73"/>
    <mergeCell ref="C90:F90"/>
    <mergeCell ref="C92:F92"/>
    <mergeCell ref="C93:F93"/>
    <mergeCell ref="C94:F94"/>
    <mergeCell ref="C95:F95"/>
    <mergeCell ref="C74:F74"/>
    <mergeCell ref="C75:F75"/>
    <mergeCell ref="C76:F76"/>
    <mergeCell ref="C77:F77"/>
    <mergeCell ref="C86:F86"/>
    <mergeCell ref="C87:F87"/>
    <mergeCell ref="C88:F88"/>
    <mergeCell ref="C89:F89"/>
    <mergeCell ref="C91:F91"/>
    <mergeCell ref="C78:F78"/>
    <mergeCell ref="A115:B115"/>
    <mergeCell ref="D115:F115"/>
    <mergeCell ref="G115:H115"/>
    <mergeCell ref="A116:B116"/>
    <mergeCell ref="C116:F116"/>
    <mergeCell ref="G116:H116"/>
    <mergeCell ref="A109:H109"/>
    <mergeCell ref="A110:B110"/>
    <mergeCell ref="C110:F110"/>
    <mergeCell ref="G110:H110"/>
    <mergeCell ref="A111:B111"/>
    <mergeCell ref="C111:F111"/>
    <mergeCell ref="G111:H114"/>
    <mergeCell ref="A112:B114"/>
    <mergeCell ref="D112:F112"/>
    <mergeCell ref="D113:F113"/>
    <mergeCell ref="C127:G127"/>
    <mergeCell ref="C128:G128"/>
    <mergeCell ref="A129:H129"/>
    <mergeCell ref="A130:H133"/>
    <mergeCell ref="A134:H134"/>
    <mergeCell ref="A135:H135"/>
    <mergeCell ref="A117:H117"/>
    <mergeCell ref="A118:B128"/>
    <mergeCell ref="C118:G118"/>
    <mergeCell ref="C120:G120"/>
    <mergeCell ref="C121:G121"/>
    <mergeCell ref="C123:G123"/>
    <mergeCell ref="C124:G124"/>
    <mergeCell ref="C125:G125"/>
    <mergeCell ref="C126:G126"/>
    <mergeCell ref="C119:G119"/>
    <mergeCell ref="C122:G122"/>
    <mergeCell ref="C79:F79"/>
    <mergeCell ref="C80:F80"/>
    <mergeCell ref="C81:F81"/>
    <mergeCell ref="C82:F82"/>
    <mergeCell ref="C83:F83"/>
    <mergeCell ref="C84:F84"/>
    <mergeCell ref="C85:F85"/>
    <mergeCell ref="D114:F114"/>
    <mergeCell ref="A98:H99"/>
    <mergeCell ref="A100:F102"/>
    <mergeCell ref="A103:B106"/>
    <mergeCell ref="C103:F106"/>
    <mergeCell ref="A107:H107"/>
    <mergeCell ref="A108:H108"/>
  </mergeCells>
  <hyperlinks>
    <hyperlink ref="H6" r:id="rId1" xr:uid="{C7AFBECD-0B97-42C5-9C53-381DBEBC118C}"/>
  </hyperlinks>
  <printOptions horizontalCentered="1"/>
  <pageMargins left="3.937007874015748E-2" right="3.937007874015748E-2" top="0.35433070866141736" bottom="0.35433070866141736" header="0.31496062992125984" footer="0.31496062992125984"/>
  <pageSetup scale="60" fitToHeight="0" orientation="portrait" r:id="rId2"/>
  <rowBreaks count="5" manualBreakCount="5">
    <brk id="40" max="7" man="1"/>
    <brk id="96" max="7" man="1"/>
    <brk id="99" max="7" man="1"/>
    <brk id="116" max="7" man="1"/>
    <brk id="135" max="16383" man="1"/>
  </rowBreak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B2E5-9768-489A-82C3-38BB9BF31A7A}">
  <dimension ref="B1:T104"/>
  <sheetViews>
    <sheetView view="pageBreakPreview" topLeftCell="A38" zoomScale="80" zoomScaleNormal="80" zoomScaleSheetLayoutView="80" workbookViewId="0">
      <selection activeCell="B16" sqref="B16:G16"/>
    </sheetView>
  </sheetViews>
  <sheetFormatPr baseColWidth="10" defaultColWidth="11.26953125" defaultRowHeight="12.5"/>
  <cols>
    <col min="1" max="1" width="3.7265625" style="9" customWidth="1"/>
    <col min="2" max="3" width="16.26953125" style="9" customWidth="1"/>
    <col min="4" max="4" width="31.54296875" style="9" customWidth="1"/>
    <col min="5" max="6" width="16" style="9" customWidth="1"/>
    <col min="7" max="7" width="9.1796875" style="9" customWidth="1"/>
    <col min="8" max="8" width="19.81640625" style="10" customWidth="1"/>
    <col min="9" max="9" width="37.26953125" style="10" customWidth="1"/>
    <col min="10" max="10" width="113" style="9" customWidth="1"/>
    <col min="11" max="11" width="17.453125" style="9" customWidth="1"/>
    <col min="12" max="12" width="18.81640625" style="9" customWidth="1"/>
    <col min="13" max="15" width="11.26953125" style="9" customWidth="1"/>
    <col min="16" max="16" width="11.26953125" style="9"/>
    <col min="17" max="17" width="16.453125" style="9" customWidth="1"/>
    <col min="18" max="18" width="14.1796875" style="9" customWidth="1"/>
    <col min="19" max="19" width="14.81640625" style="9" customWidth="1"/>
    <col min="20" max="20" width="16.26953125" style="9" customWidth="1"/>
    <col min="21" max="16384" width="11.26953125" style="9"/>
  </cols>
  <sheetData>
    <row r="1" spans="2:19" ht="119.25" customHeight="1">
      <c r="B1" s="150"/>
      <c r="C1" s="150"/>
      <c r="D1" s="258" t="s">
        <v>0</v>
      </c>
      <c r="E1" s="259"/>
      <c r="F1" s="259"/>
      <c r="G1" s="259"/>
      <c r="H1" s="162"/>
      <c r="I1" s="162"/>
    </row>
    <row r="2" spans="2:19" ht="25.15" customHeight="1">
      <c r="B2" s="31" t="s">
        <v>1</v>
      </c>
      <c r="C2" s="11">
        <f ca="1">TODAY()</f>
        <v>46303</v>
      </c>
      <c r="D2" s="260"/>
      <c r="E2" s="260"/>
      <c r="F2" s="260"/>
      <c r="G2" s="260"/>
      <c r="H2" s="12" t="s">
        <v>2</v>
      </c>
      <c r="I2" s="20" t="s">
        <v>3</v>
      </c>
    </row>
    <row r="3" spans="2:19" ht="25.15" customHeight="1">
      <c r="B3" s="157" t="s">
        <v>4</v>
      </c>
      <c r="C3" s="157"/>
      <c r="D3" s="257" t="s">
        <v>5</v>
      </c>
      <c r="E3" s="257"/>
      <c r="F3" s="257"/>
      <c r="G3" s="257"/>
      <c r="H3" s="257"/>
      <c r="I3" s="257"/>
    </row>
    <row r="4" spans="2:19" ht="51" customHeight="1">
      <c r="B4" s="157" t="s">
        <v>6</v>
      </c>
      <c r="C4" s="157"/>
      <c r="D4" s="254" t="s">
        <v>7</v>
      </c>
      <c r="E4" s="255"/>
      <c r="F4" s="255"/>
      <c r="G4" s="255"/>
      <c r="H4" s="255"/>
      <c r="I4" s="256"/>
      <c r="K4" s="32"/>
    </row>
    <row r="5" spans="2:19" ht="17.5" customHeight="1">
      <c r="B5" s="157" t="s">
        <v>8</v>
      </c>
      <c r="C5" s="157"/>
      <c r="D5" s="257" t="s">
        <v>9</v>
      </c>
      <c r="E5" s="257"/>
      <c r="F5" s="257"/>
      <c r="G5" s="257"/>
      <c r="H5" s="257"/>
      <c r="I5" s="257"/>
    </row>
    <row r="6" spans="2:19" ht="33.75" customHeight="1">
      <c r="B6" s="157" t="s">
        <v>10</v>
      </c>
      <c r="C6" s="157"/>
      <c r="D6" s="257" t="s">
        <v>11</v>
      </c>
      <c r="E6" s="257"/>
      <c r="F6" s="257"/>
      <c r="G6" s="257"/>
      <c r="H6" s="13" t="s">
        <v>12</v>
      </c>
      <c r="I6" s="33" t="s">
        <v>13</v>
      </c>
    </row>
    <row r="7" spans="2:19" ht="15.5">
      <c r="B7" s="245"/>
      <c r="C7" s="245"/>
      <c r="D7" s="245"/>
      <c r="E7" s="245"/>
      <c r="F7" s="245"/>
      <c r="G7" s="245"/>
      <c r="H7" s="245"/>
      <c r="I7" s="245"/>
    </row>
    <row r="8" spans="2:19" ht="38.25" customHeight="1">
      <c r="B8" s="59">
        <v>-374.16</v>
      </c>
      <c r="C8" s="60" t="s">
        <v>14</v>
      </c>
      <c r="D8" s="253" t="s">
        <v>15</v>
      </c>
      <c r="E8" s="253"/>
      <c r="F8" s="253"/>
      <c r="G8" s="253"/>
      <c r="H8" s="61">
        <v>270</v>
      </c>
      <c r="I8" s="62">
        <f>H8*B8</f>
        <v>-101023.20000000001</v>
      </c>
    </row>
    <row r="9" spans="2:19" ht="15.5">
      <c r="B9" s="242"/>
      <c r="C9" s="243"/>
      <c r="D9" s="243"/>
      <c r="E9" s="243"/>
      <c r="F9" s="243"/>
      <c r="G9" s="243"/>
      <c r="H9" s="243"/>
      <c r="I9" s="244"/>
    </row>
    <row r="10" spans="2:19" s="35" customFormat="1" ht="18">
      <c r="B10" s="164" t="s">
        <v>16</v>
      </c>
      <c r="C10" s="164"/>
      <c r="D10" s="164"/>
      <c r="E10" s="164"/>
      <c r="F10" s="164"/>
      <c r="G10" s="164"/>
      <c r="H10" s="164"/>
      <c r="I10" s="164"/>
      <c r="S10" s="35" t="s">
        <v>17</v>
      </c>
    </row>
    <row r="11" spans="2:19" s="39" customFormat="1" ht="14">
      <c r="B11" s="36" t="s">
        <v>18</v>
      </c>
      <c r="C11" s="37" t="s">
        <v>19</v>
      </c>
      <c r="D11" s="239" t="s">
        <v>20</v>
      </c>
      <c r="E11" s="239"/>
      <c r="F11" s="239"/>
      <c r="G11" s="239"/>
      <c r="H11" s="38" t="s">
        <v>21</v>
      </c>
      <c r="I11" s="38" t="s">
        <v>17</v>
      </c>
      <c r="L11" s="40"/>
      <c r="M11" s="41"/>
      <c r="O11" s="41"/>
      <c r="R11" s="39">
        <v>270</v>
      </c>
    </row>
    <row r="12" spans="2:19" s="41" customFormat="1" ht="25.9" customHeight="1">
      <c r="B12" s="42">
        <f>O12</f>
        <v>148.16550000000001</v>
      </c>
      <c r="C12" s="43" t="s">
        <v>14</v>
      </c>
      <c r="D12" s="240" t="s">
        <v>22</v>
      </c>
      <c r="E12" s="240"/>
      <c r="F12" s="240"/>
      <c r="G12" s="240"/>
      <c r="H12" s="44">
        <f>R11</f>
        <v>270</v>
      </c>
      <c r="I12" s="24">
        <f>H12*B12</f>
        <v>40004.685000000005</v>
      </c>
      <c r="K12" s="41">
        <v>143.85</v>
      </c>
      <c r="L12" s="40">
        <v>0.03</v>
      </c>
      <c r="M12" s="41">
        <f t="shared" ref="M12:M15" si="0">K12*L12</f>
        <v>4.3155000000000001</v>
      </c>
      <c r="O12" s="41">
        <f t="shared" ref="O12:O14" si="1">K12+M12</f>
        <v>148.16550000000001</v>
      </c>
    </row>
    <row r="13" spans="2:19" s="41" customFormat="1" ht="25.9" customHeight="1">
      <c r="B13" s="42">
        <f>O13</f>
        <v>32.990900000000003</v>
      </c>
      <c r="C13" s="43" t="s">
        <v>14</v>
      </c>
      <c r="D13" s="246" t="s">
        <v>23</v>
      </c>
      <c r="E13" s="247"/>
      <c r="F13" s="247"/>
      <c r="G13" s="248"/>
      <c r="H13" s="44">
        <f>R11</f>
        <v>270</v>
      </c>
      <c r="I13" s="24">
        <f>H13*B13</f>
        <v>8907.5430000000015</v>
      </c>
      <c r="K13" s="41">
        <v>32.03</v>
      </c>
      <c r="L13" s="40">
        <v>0.03</v>
      </c>
      <c r="M13" s="41">
        <f t="shared" si="0"/>
        <v>0.96089999999999998</v>
      </c>
      <c r="O13" s="41">
        <f t="shared" si="1"/>
        <v>32.990900000000003</v>
      </c>
      <c r="R13" s="41" t="s">
        <v>24</v>
      </c>
    </row>
    <row r="14" spans="2:19" s="41" customFormat="1" ht="25.9" customHeight="1">
      <c r="B14" s="42">
        <f t="shared" ref="B14" si="2">O14</f>
        <v>70.359300000000005</v>
      </c>
      <c r="C14" s="43" t="s">
        <v>14</v>
      </c>
      <c r="D14" s="240" t="s">
        <v>25</v>
      </c>
      <c r="E14" s="240"/>
      <c r="F14" s="240"/>
      <c r="G14" s="240"/>
      <c r="H14" s="44">
        <f>R11</f>
        <v>270</v>
      </c>
      <c r="I14" s="24">
        <f>B14*H14</f>
        <v>18997.011000000002</v>
      </c>
      <c r="K14" s="41">
        <v>68.31</v>
      </c>
      <c r="L14" s="40">
        <v>0.03</v>
      </c>
      <c r="M14" s="41">
        <f t="shared" si="0"/>
        <v>2.0493000000000001</v>
      </c>
      <c r="O14" s="41">
        <f t="shared" si="1"/>
        <v>70.359300000000005</v>
      </c>
    </row>
    <row r="15" spans="2:19" s="7" customFormat="1" ht="23.15" customHeight="1">
      <c r="B15" s="63">
        <f>O15</f>
        <v>60.255000000000003</v>
      </c>
      <c r="C15" s="64" t="s">
        <v>26</v>
      </c>
      <c r="D15" s="250" t="s">
        <v>27</v>
      </c>
      <c r="E15" s="250"/>
      <c r="F15" s="250"/>
      <c r="G15" s="250"/>
      <c r="H15" s="65">
        <v>25</v>
      </c>
      <c r="I15" s="24">
        <f>B15*H15</f>
        <v>1506.375</v>
      </c>
      <c r="K15" s="7">
        <v>58.5</v>
      </c>
      <c r="L15" s="25">
        <v>0.03</v>
      </c>
      <c r="M15" s="7">
        <f t="shared" si="0"/>
        <v>1.7549999999999999</v>
      </c>
      <c r="O15" s="7">
        <f>K15+M15</f>
        <v>60.255000000000003</v>
      </c>
    </row>
    <row r="16" spans="2:19" s="41" customFormat="1" ht="45" customHeight="1">
      <c r="B16" s="241" t="s">
        <v>117</v>
      </c>
      <c r="C16" s="158"/>
      <c r="D16" s="158"/>
      <c r="E16" s="158"/>
      <c r="F16" s="158"/>
      <c r="G16" s="158"/>
      <c r="H16" s="45"/>
      <c r="I16" s="45"/>
      <c r="K16" s="41">
        <f>SUM(K12:K15)</f>
        <v>302.69</v>
      </c>
      <c r="L16" s="40"/>
      <c r="S16" s="46" t="e">
        <f>#REF!+B12</f>
        <v>#REF!</v>
      </c>
    </row>
    <row r="17" spans="2:19" s="47" customFormat="1" ht="15.5">
      <c r="B17" s="14">
        <f>B12+B13+B14</f>
        <v>251.51570000000004</v>
      </c>
      <c r="C17" s="30" t="s">
        <v>29</v>
      </c>
      <c r="D17" s="234"/>
      <c r="E17" s="234"/>
      <c r="F17" s="234"/>
      <c r="G17" s="234"/>
      <c r="H17" s="30" t="s">
        <v>30</v>
      </c>
      <c r="I17" s="26">
        <f>SUM(I12:I16)</f>
        <v>69415.614000000001</v>
      </c>
      <c r="K17" s="41"/>
      <c r="L17" s="40"/>
      <c r="M17" s="41"/>
      <c r="O17" s="41"/>
      <c r="Q17" s="48">
        <f>I17</f>
        <v>69415.614000000001</v>
      </c>
      <c r="S17" s="49" t="e">
        <f>#REF!+B14</f>
        <v>#REF!</v>
      </c>
    </row>
    <row r="18" spans="2:19" s="8" customFormat="1" ht="15.5">
      <c r="B18" s="14">
        <f>B15</f>
        <v>60.255000000000003</v>
      </c>
      <c r="C18" s="30" t="s">
        <v>31</v>
      </c>
      <c r="D18" s="251"/>
      <c r="E18" s="251"/>
      <c r="F18" s="251"/>
      <c r="G18" s="251"/>
      <c r="H18" s="252"/>
      <c r="I18" s="251"/>
      <c r="L18" s="25"/>
      <c r="M18" s="7"/>
      <c r="O18" s="7"/>
    </row>
    <row r="19" spans="2:19" s="47" customFormat="1" ht="15.5">
      <c r="B19" s="242"/>
      <c r="C19" s="243"/>
      <c r="D19" s="243"/>
      <c r="E19" s="243"/>
      <c r="F19" s="243"/>
      <c r="G19" s="243"/>
      <c r="H19" s="243"/>
      <c r="I19" s="244"/>
      <c r="J19" s="35"/>
      <c r="K19" s="41"/>
      <c r="L19" s="40"/>
      <c r="M19" s="41"/>
      <c r="N19" s="41"/>
      <c r="O19" s="41"/>
    </row>
    <row r="20" spans="2:19" s="35" customFormat="1" ht="18">
      <c r="B20" s="164" t="s">
        <v>32</v>
      </c>
      <c r="C20" s="164"/>
      <c r="D20" s="164"/>
      <c r="E20" s="164"/>
      <c r="F20" s="164"/>
      <c r="G20" s="164"/>
      <c r="H20" s="164"/>
      <c r="I20" s="164"/>
      <c r="L20" s="40"/>
      <c r="M20" s="41"/>
      <c r="O20" s="41"/>
      <c r="R20" s="35" t="s">
        <v>33</v>
      </c>
    </row>
    <row r="21" spans="2:19" s="39" customFormat="1" ht="14">
      <c r="B21" s="36" t="s">
        <v>18</v>
      </c>
      <c r="C21" s="37" t="s">
        <v>19</v>
      </c>
      <c r="D21" s="239" t="s">
        <v>20</v>
      </c>
      <c r="E21" s="239"/>
      <c r="F21" s="239"/>
      <c r="G21" s="239"/>
      <c r="H21" s="38" t="s">
        <v>21</v>
      </c>
      <c r="I21" s="38" t="s">
        <v>17</v>
      </c>
      <c r="K21" s="39" t="s">
        <v>34</v>
      </c>
      <c r="L21" s="39" t="s">
        <v>35</v>
      </c>
      <c r="M21" s="39" t="s">
        <v>36</v>
      </c>
      <c r="O21" s="39" t="s">
        <v>37</v>
      </c>
      <c r="R21" s="39">
        <v>216</v>
      </c>
    </row>
    <row r="22" spans="2:19" s="41" customFormat="1" ht="25.9" customHeight="1">
      <c r="B22" s="42">
        <f>O22</f>
        <v>14.605399999999999</v>
      </c>
      <c r="C22" s="43" t="s">
        <v>14</v>
      </c>
      <c r="D22" s="240" t="s">
        <v>22</v>
      </c>
      <c r="E22" s="240"/>
      <c r="F22" s="240"/>
      <c r="G22" s="240"/>
      <c r="H22" s="44">
        <f>R11</f>
        <v>270</v>
      </c>
      <c r="I22" s="24">
        <f>H22*B22</f>
        <v>3943.4580000000001</v>
      </c>
      <c r="K22" s="41">
        <v>14.18</v>
      </c>
      <c r="L22" s="40">
        <v>0.03</v>
      </c>
      <c r="M22" s="41">
        <f>K22*L22</f>
        <v>0.4254</v>
      </c>
      <c r="O22" s="41">
        <f>K22+M22</f>
        <v>14.605399999999999</v>
      </c>
    </row>
    <row r="23" spans="2:19" s="41" customFormat="1" ht="25.9" customHeight="1">
      <c r="B23" s="42">
        <f>O23</f>
        <v>2.4925999999999999</v>
      </c>
      <c r="C23" s="43" t="s">
        <v>14</v>
      </c>
      <c r="D23" s="246" t="s">
        <v>23</v>
      </c>
      <c r="E23" s="247"/>
      <c r="F23" s="247"/>
      <c r="G23" s="248"/>
      <c r="H23" s="44">
        <f>R11</f>
        <v>270</v>
      </c>
      <c r="I23" s="24">
        <f>H23*B23</f>
        <v>673.00199999999995</v>
      </c>
      <c r="K23" s="41">
        <v>2.42</v>
      </c>
      <c r="L23" s="40">
        <v>0.03</v>
      </c>
      <c r="M23" s="41">
        <f>K23*L23</f>
        <v>7.2599999999999998E-2</v>
      </c>
      <c r="O23" s="41">
        <f>K23+M23</f>
        <v>2.4925999999999999</v>
      </c>
      <c r="R23" s="41" t="s">
        <v>24</v>
      </c>
    </row>
    <row r="24" spans="2:19" s="41" customFormat="1" ht="25.9" customHeight="1">
      <c r="B24" s="42">
        <f t="shared" ref="B24" si="3">O24</f>
        <v>1.4625999999999999</v>
      </c>
      <c r="C24" s="43" t="s">
        <v>14</v>
      </c>
      <c r="D24" s="240" t="s">
        <v>25</v>
      </c>
      <c r="E24" s="240"/>
      <c r="F24" s="240"/>
      <c r="G24" s="240"/>
      <c r="H24" s="44">
        <f>R21</f>
        <v>216</v>
      </c>
      <c r="I24" s="24">
        <f>B24*H24</f>
        <v>315.92159999999996</v>
      </c>
      <c r="K24" s="41">
        <v>1.42</v>
      </c>
      <c r="L24" s="40">
        <v>0.03</v>
      </c>
      <c r="M24" s="41">
        <f t="shared" ref="M24" si="4">K24*L24</f>
        <v>4.2599999999999999E-2</v>
      </c>
      <c r="O24" s="41">
        <f>K24+M24</f>
        <v>1.4625999999999999</v>
      </c>
    </row>
    <row r="25" spans="2:19" s="41" customFormat="1" ht="45" customHeight="1">
      <c r="B25" s="241" t="s">
        <v>117</v>
      </c>
      <c r="C25" s="158"/>
      <c r="D25" s="158"/>
      <c r="E25" s="158"/>
      <c r="F25" s="158"/>
      <c r="G25" s="158"/>
      <c r="H25" s="45"/>
      <c r="I25" s="45"/>
      <c r="L25" s="40"/>
      <c r="S25" s="46" t="e">
        <f>#REF!+B22</f>
        <v>#REF!</v>
      </c>
    </row>
    <row r="26" spans="2:19" s="47" customFormat="1" ht="15.5">
      <c r="B26" s="14">
        <f>B22+B23+B24</f>
        <v>18.560599999999997</v>
      </c>
      <c r="C26" s="30" t="s">
        <v>29</v>
      </c>
      <c r="D26" s="234"/>
      <c r="E26" s="234"/>
      <c r="F26" s="234"/>
      <c r="G26" s="234"/>
      <c r="H26" s="30" t="s">
        <v>30</v>
      </c>
      <c r="I26" s="26">
        <f>SUM(I22:I25)</f>
        <v>4932.3815999999997</v>
      </c>
      <c r="K26" s="41"/>
      <c r="L26" s="40"/>
      <c r="M26" s="41"/>
      <c r="N26" s="41"/>
      <c r="O26" s="41"/>
      <c r="Q26" s="48">
        <f>I26</f>
        <v>4932.3815999999997</v>
      </c>
      <c r="S26" s="49" t="e">
        <f>#REF!+B24</f>
        <v>#REF!</v>
      </c>
    </row>
    <row r="27" spans="2:19" s="47" customFormat="1" ht="15.5">
      <c r="B27" s="242"/>
      <c r="C27" s="243"/>
      <c r="D27" s="243"/>
      <c r="E27" s="243"/>
      <c r="F27" s="243"/>
      <c r="G27" s="243"/>
      <c r="H27" s="243"/>
      <c r="I27" s="244"/>
      <c r="J27" s="35"/>
      <c r="K27" s="41"/>
      <c r="L27" s="40"/>
      <c r="M27" s="41"/>
      <c r="N27" s="41"/>
      <c r="O27" s="41"/>
    </row>
    <row r="28" spans="2:19" s="35" customFormat="1" ht="42.75" customHeight="1">
      <c r="B28" s="249" t="s">
        <v>38</v>
      </c>
      <c r="C28" s="249"/>
      <c r="D28" s="249"/>
      <c r="E28" s="249"/>
      <c r="F28" s="249"/>
      <c r="G28" s="249"/>
      <c r="H28" s="249"/>
      <c r="I28" s="249"/>
      <c r="L28" s="40"/>
      <c r="M28" s="41"/>
      <c r="O28" s="41"/>
    </row>
    <row r="29" spans="2:19" s="39" customFormat="1" ht="14">
      <c r="B29" s="36" t="s">
        <v>18</v>
      </c>
      <c r="C29" s="37" t="s">
        <v>19</v>
      </c>
      <c r="D29" s="239" t="s">
        <v>20</v>
      </c>
      <c r="E29" s="239"/>
      <c r="F29" s="239"/>
      <c r="G29" s="239"/>
      <c r="H29" s="38" t="s">
        <v>21</v>
      </c>
      <c r="I29" s="38" t="s">
        <v>17</v>
      </c>
      <c r="L29" s="40"/>
      <c r="M29" s="41"/>
      <c r="O29" s="41"/>
    </row>
    <row r="30" spans="2:19" s="41" customFormat="1" ht="25.9" customHeight="1">
      <c r="B30" s="42">
        <f>O30</f>
        <v>1.5656000000000001</v>
      </c>
      <c r="C30" s="43" t="s">
        <v>14</v>
      </c>
      <c r="D30" s="240" t="s">
        <v>22</v>
      </c>
      <c r="E30" s="240"/>
      <c r="F30" s="240"/>
      <c r="G30" s="240"/>
      <c r="H30" s="44">
        <f>R11</f>
        <v>270</v>
      </c>
      <c r="I30" s="24">
        <f>H30*B30</f>
        <v>422.71200000000005</v>
      </c>
      <c r="K30" s="50">
        <v>1.52</v>
      </c>
      <c r="L30" s="40">
        <v>0.03</v>
      </c>
      <c r="M30" s="41">
        <f t="shared" ref="M30:M32" si="5">K30*L30</f>
        <v>4.5600000000000002E-2</v>
      </c>
      <c r="O30" s="41">
        <f t="shared" ref="O30:O32" si="6">K30+M30</f>
        <v>1.5656000000000001</v>
      </c>
    </row>
    <row r="31" spans="2:19" s="41" customFormat="1" ht="25.9" customHeight="1">
      <c r="B31" s="42">
        <f>O31</f>
        <v>6.3963000000000001</v>
      </c>
      <c r="C31" s="43" t="s">
        <v>14</v>
      </c>
      <c r="D31" s="246" t="s">
        <v>23</v>
      </c>
      <c r="E31" s="247"/>
      <c r="F31" s="247"/>
      <c r="G31" s="248"/>
      <c r="H31" s="44">
        <f>R11</f>
        <v>270</v>
      </c>
      <c r="I31" s="24">
        <f>H31*B31</f>
        <v>1727.001</v>
      </c>
      <c r="K31" s="50">
        <v>6.21</v>
      </c>
      <c r="L31" s="40">
        <v>0.03</v>
      </c>
      <c r="M31" s="41">
        <f t="shared" si="5"/>
        <v>0.18629999999999999</v>
      </c>
      <c r="O31" s="41">
        <f t="shared" si="6"/>
        <v>6.3963000000000001</v>
      </c>
    </row>
    <row r="32" spans="2:19" s="41" customFormat="1" ht="25.9" customHeight="1">
      <c r="B32" s="42">
        <f t="shared" ref="B32" si="7">O32</f>
        <v>5.4899000000000004</v>
      </c>
      <c r="C32" s="43" t="s">
        <v>14</v>
      </c>
      <c r="D32" s="240" t="s">
        <v>25</v>
      </c>
      <c r="E32" s="240"/>
      <c r="F32" s="240"/>
      <c r="G32" s="240"/>
      <c r="H32" s="44">
        <f>R11</f>
        <v>270</v>
      </c>
      <c r="I32" s="24">
        <f>B32*H32</f>
        <v>1482.2730000000001</v>
      </c>
      <c r="K32" s="50">
        <v>5.33</v>
      </c>
      <c r="L32" s="40">
        <v>0.03</v>
      </c>
      <c r="M32" s="41">
        <f t="shared" si="5"/>
        <v>0.15989999999999999</v>
      </c>
      <c r="O32" s="41">
        <f t="shared" si="6"/>
        <v>5.4899000000000004</v>
      </c>
    </row>
    <row r="33" spans="2:20" s="41" customFormat="1" ht="45" customHeight="1">
      <c r="B33" s="241" t="s">
        <v>117</v>
      </c>
      <c r="C33" s="158"/>
      <c r="D33" s="158"/>
      <c r="E33" s="158"/>
      <c r="F33" s="158"/>
      <c r="G33" s="158"/>
      <c r="H33" s="45"/>
      <c r="I33" s="45"/>
      <c r="L33" s="40"/>
      <c r="S33" s="46" t="e">
        <f>#REF!+B30</f>
        <v>#REF!</v>
      </c>
    </row>
    <row r="34" spans="2:20" s="47" customFormat="1" ht="15.5">
      <c r="B34" s="14">
        <f>B30+B31+B32</f>
        <v>13.4518</v>
      </c>
      <c r="C34" s="30" t="s">
        <v>29</v>
      </c>
      <c r="D34" s="234"/>
      <c r="E34" s="234"/>
      <c r="F34" s="234"/>
      <c r="G34" s="234"/>
      <c r="H34" s="30" t="s">
        <v>30</v>
      </c>
      <c r="I34" s="26">
        <f>SUM(I30:I33)</f>
        <v>3631.9860000000003</v>
      </c>
      <c r="K34" s="41"/>
      <c r="L34" s="40"/>
      <c r="M34" s="41"/>
      <c r="O34" s="41"/>
      <c r="S34" s="49" t="e">
        <f>#REF!+B32</f>
        <v>#REF!</v>
      </c>
    </row>
    <row r="35" spans="2:20" ht="15.5">
      <c r="B35" s="242"/>
      <c r="C35" s="243"/>
      <c r="D35" s="243"/>
      <c r="E35" s="243"/>
      <c r="F35" s="243"/>
      <c r="G35" s="243"/>
      <c r="H35" s="243"/>
      <c r="I35" s="244"/>
    </row>
    <row r="36" spans="2:20" s="35" customFormat="1" ht="18">
      <c r="B36" s="164" t="s">
        <v>39</v>
      </c>
      <c r="C36" s="164"/>
      <c r="D36" s="164"/>
      <c r="E36" s="164"/>
      <c r="F36" s="164"/>
      <c r="G36" s="164"/>
      <c r="H36" s="164"/>
      <c r="I36" s="164"/>
      <c r="T36" s="35" t="s">
        <v>17</v>
      </c>
    </row>
    <row r="37" spans="2:20" s="39" customFormat="1" ht="14">
      <c r="B37" s="36" t="s">
        <v>18</v>
      </c>
      <c r="C37" s="37" t="s">
        <v>19</v>
      </c>
      <c r="D37" s="239" t="s">
        <v>20</v>
      </c>
      <c r="E37" s="239"/>
      <c r="F37" s="239"/>
      <c r="G37" s="239"/>
      <c r="H37" s="38" t="s">
        <v>21</v>
      </c>
      <c r="I37" s="38" t="s">
        <v>17</v>
      </c>
      <c r="K37" s="39" t="s">
        <v>34</v>
      </c>
      <c r="L37" s="39" t="s">
        <v>35</v>
      </c>
      <c r="M37" s="39" t="s">
        <v>36</v>
      </c>
      <c r="O37" s="39" t="s">
        <v>37</v>
      </c>
      <c r="T37" s="39">
        <v>216</v>
      </c>
    </row>
    <row r="38" spans="2:20" s="41" customFormat="1" ht="23.15" customHeight="1">
      <c r="B38" s="42">
        <f>O38</f>
        <v>27.119899999999998</v>
      </c>
      <c r="C38" s="43" t="s">
        <v>14</v>
      </c>
      <c r="D38" s="240" t="s">
        <v>40</v>
      </c>
      <c r="E38" s="240"/>
      <c r="F38" s="240"/>
      <c r="G38" s="240"/>
      <c r="H38" s="44">
        <f>R11</f>
        <v>270</v>
      </c>
      <c r="I38" s="24">
        <f>H38*B38</f>
        <v>7322.3729999999996</v>
      </c>
      <c r="K38" s="41">
        <v>26.33</v>
      </c>
      <c r="L38" s="40">
        <v>0.03</v>
      </c>
      <c r="M38" s="41">
        <f>K38*L38</f>
        <v>0.78989999999999994</v>
      </c>
      <c r="O38" s="41">
        <f>K38+M38</f>
        <v>27.119899999999998</v>
      </c>
    </row>
    <row r="39" spans="2:20" s="41" customFormat="1" ht="23.25" customHeight="1">
      <c r="B39" s="241" t="s">
        <v>41</v>
      </c>
      <c r="C39" s="158"/>
      <c r="D39" s="158"/>
      <c r="E39" s="158"/>
      <c r="F39" s="158"/>
      <c r="G39" s="158"/>
      <c r="H39" s="45"/>
      <c r="I39" s="45"/>
      <c r="L39" s="40"/>
      <c r="O39" s="41" t="e">
        <f>O38+#REF!</f>
        <v>#REF!</v>
      </c>
    </row>
    <row r="40" spans="2:20" s="47" customFormat="1" ht="15.5">
      <c r="B40" s="14">
        <f>SUM(B38:B38)</f>
        <v>27.119899999999998</v>
      </c>
      <c r="C40" s="30" t="s">
        <v>29</v>
      </c>
      <c r="D40" s="234"/>
      <c r="E40" s="234"/>
      <c r="F40" s="234"/>
      <c r="G40" s="234"/>
      <c r="H40" s="30" t="s">
        <v>30</v>
      </c>
      <c r="I40" s="26">
        <f>SUM(I38:I39)</f>
        <v>7322.3729999999996</v>
      </c>
      <c r="L40" s="40"/>
      <c r="M40" s="41"/>
      <c r="O40" s="41"/>
      <c r="Q40" s="48">
        <f>I40</f>
        <v>7322.3729999999996</v>
      </c>
    </row>
    <row r="41" spans="2:20" s="47" customFormat="1" ht="15.5">
      <c r="B41" s="245"/>
      <c r="C41" s="245"/>
      <c r="D41" s="245"/>
      <c r="E41" s="245"/>
      <c r="F41" s="245"/>
      <c r="G41" s="245"/>
      <c r="H41" s="245"/>
      <c r="I41" s="245"/>
      <c r="L41" s="40"/>
      <c r="M41" s="41"/>
      <c r="O41" s="41"/>
    </row>
    <row r="42" spans="2:20" s="35" customFormat="1" ht="18">
      <c r="B42" s="164" t="s">
        <v>42</v>
      </c>
      <c r="C42" s="164"/>
      <c r="D42" s="164"/>
      <c r="E42" s="164"/>
      <c r="F42" s="164"/>
      <c r="G42" s="164"/>
      <c r="H42" s="164"/>
      <c r="I42" s="164"/>
      <c r="T42" s="35" t="s">
        <v>17</v>
      </c>
    </row>
    <row r="43" spans="2:20" s="39" customFormat="1" ht="14">
      <c r="B43" s="36" t="s">
        <v>18</v>
      </c>
      <c r="C43" s="37" t="s">
        <v>19</v>
      </c>
      <c r="D43" s="239" t="s">
        <v>20</v>
      </c>
      <c r="E43" s="239"/>
      <c r="F43" s="239"/>
      <c r="G43" s="239"/>
      <c r="H43" s="38" t="s">
        <v>21</v>
      </c>
      <c r="I43" s="38" t="s">
        <v>17</v>
      </c>
      <c r="K43" s="39" t="s">
        <v>34</v>
      </c>
      <c r="L43" s="39" t="s">
        <v>35</v>
      </c>
      <c r="M43" s="39" t="s">
        <v>36</v>
      </c>
      <c r="O43" s="39" t="s">
        <v>37</v>
      </c>
      <c r="T43" s="39">
        <v>216</v>
      </c>
    </row>
    <row r="44" spans="2:20" s="41" customFormat="1" ht="21.65" customHeight="1">
      <c r="B44" s="42">
        <f>O44</f>
        <v>33.526499999999999</v>
      </c>
      <c r="C44" s="43" t="s">
        <v>14</v>
      </c>
      <c r="D44" s="240" t="s">
        <v>43</v>
      </c>
      <c r="E44" s="240"/>
      <c r="F44" s="240"/>
      <c r="G44" s="240"/>
      <c r="H44" s="44">
        <f>R11</f>
        <v>270</v>
      </c>
      <c r="I44" s="24">
        <f>H44*B44</f>
        <v>9052.1549999999988</v>
      </c>
      <c r="K44" s="41">
        <v>32.549999999999997</v>
      </c>
      <c r="L44" s="40">
        <v>0.03</v>
      </c>
      <c r="M44" s="41">
        <f>K44*L44</f>
        <v>0.97649999999999992</v>
      </c>
      <c r="O44" s="41">
        <f>K44+M44</f>
        <v>33.526499999999999</v>
      </c>
    </row>
    <row r="45" spans="2:20" s="41" customFormat="1" ht="22.5" customHeight="1">
      <c r="B45" s="241" t="s">
        <v>118</v>
      </c>
      <c r="C45" s="158"/>
      <c r="D45" s="158"/>
      <c r="E45" s="158"/>
      <c r="F45" s="158"/>
      <c r="G45" s="158"/>
      <c r="H45" s="45"/>
      <c r="I45" s="45"/>
      <c r="L45" s="40"/>
      <c r="O45" s="41" t="e">
        <f>O44+#REF!</f>
        <v>#REF!</v>
      </c>
    </row>
    <row r="46" spans="2:20" s="47" customFormat="1" ht="15.5">
      <c r="B46" s="14">
        <f>SUM(B44:B44)</f>
        <v>33.526499999999999</v>
      </c>
      <c r="C46" s="30" t="s">
        <v>29</v>
      </c>
      <c r="D46" s="234"/>
      <c r="E46" s="234"/>
      <c r="F46" s="234"/>
      <c r="G46" s="234"/>
      <c r="H46" s="30" t="s">
        <v>30</v>
      </c>
      <c r="I46" s="26">
        <f>SUM(I44:I45)</f>
        <v>9052.1549999999988</v>
      </c>
      <c r="L46" s="40"/>
      <c r="M46" s="41"/>
      <c r="O46" s="41"/>
      <c r="Q46" s="48">
        <f>I46</f>
        <v>9052.1549999999988</v>
      </c>
    </row>
    <row r="47" spans="2:20" s="47" customFormat="1" ht="15.5">
      <c r="B47" s="242"/>
      <c r="C47" s="243"/>
      <c r="D47" s="243"/>
      <c r="E47" s="243"/>
      <c r="F47" s="243"/>
      <c r="G47" s="243"/>
      <c r="H47" s="243"/>
      <c r="I47" s="244"/>
      <c r="L47" s="40"/>
      <c r="M47" s="41"/>
      <c r="O47" s="41"/>
    </row>
    <row r="48" spans="2:20" s="47" customFormat="1" ht="15.5" hidden="1">
      <c r="B48" s="245"/>
      <c r="C48" s="245"/>
      <c r="D48" s="245"/>
      <c r="E48" s="245"/>
      <c r="F48" s="245"/>
      <c r="G48" s="245"/>
      <c r="H48" s="245"/>
      <c r="I48" s="245"/>
      <c r="J48" s="35"/>
      <c r="K48" s="41"/>
      <c r="L48" s="40"/>
      <c r="M48" s="41"/>
      <c r="N48" s="41"/>
      <c r="O48" s="41"/>
    </row>
    <row r="49" spans="2:17" s="35" customFormat="1" ht="18">
      <c r="B49" s="164" t="s">
        <v>44</v>
      </c>
      <c r="C49" s="164"/>
      <c r="D49" s="164"/>
      <c r="E49" s="164"/>
      <c r="F49" s="164"/>
      <c r="G49" s="164"/>
      <c r="H49" s="164"/>
      <c r="I49" s="164"/>
    </row>
    <row r="50" spans="2:17" s="39" customFormat="1" ht="14.15" customHeight="1">
      <c r="B50" s="36" t="s">
        <v>18</v>
      </c>
      <c r="C50" s="37" t="s">
        <v>19</v>
      </c>
      <c r="D50" s="239" t="s">
        <v>20</v>
      </c>
      <c r="E50" s="239"/>
      <c r="F50" s="239"/>
      <c r="G50" s="239"/>
      <c r="H50" s="38" t="s">
        <v>21</v>
      </c>
      <c r="I50" s="38" t="s">
        <v>17</v>
      </c>
      <c r="J50" s="35"/>
    </row>
    <row r="51" spans="2:17" s="41" customFormat="1" ht="27.75" customHeight="1">
      <c r="B51" s="42">
        <f>O51</f>
        <v>30.75</v>
      </c>
      <c r="C51" s="43" t="s">
        <v>14</v>
      </c>
      <c r="D51" s="240" t="s">
        <v>45</v>
      </c>
      <c r="E51" s="240"/>
      <c r="F51" s="240"/>
      <c r="G51" s="240"/>
      <c r="H51" s="44">
        <f>R11</f>
        <v>270</v>
      </c>
      <c r="I51" s="24">
        <f>H51*B51</f>
        <v>8302.5</v>
      </c>
      <c r="J51" s="35"/>
      <c r="K51" s="51">
        <v>20.5</v>
      </c>
      <c r="L51" s="40">
        <v>0.5</v>
      </c>
      <c r="M51" s="41">
        <f>K51*L51</f>
        <v>10.25</v>
      </c>
      <c r="O51" s="41">
        <f>K51+M51</f>
        <v>30.75</v>
      </c>
    </row>
    <row r="52" spans="2:17" s="47" customFormat="1" ht="14.15" customHeight="1">
      <c r="B52" s="14">
        <f>SUM(B51:B51)</f>
        <v>30.75</v>
      </c>
      <c r="C52" s="30" t="s">
        <v>29</v>
      </c>
      <c r="D52" s="234"/>
      <c r="E52" s="234"/>
      <c r="F52" s="234"/>
      <c r="G52" s="234"/>
      <c r="H52" s="30" t="s">
        <v>30</v>
      </c>
      <c r="I52" s="26">
        <f>SUM(I51:I51)</f>
        <v>8302.5</v>
      </c>
      <c r="J52" s="35"/>
      <c r="Q52" s="48">
        <f>I52</f>
        <v>8302.5</v>
      </c>
    </row>
    <row r="53" spans="2:17" s="35" customFormat="1">
      <c r="B53" s="235"/>
      <c r="C53" s="236"/>
      <c r="D53" s="236"/>
      <c r="E53" s="236"/>
      <c r="F53" s="236"/>
      <c r="G53" s="236"/>
      <c r="H53" s="236"/>
      <c r="I53" s="237"/>
    </row>
    <row r="54" spans="2:17" s="35" customFormat="1" ht="15.65" hidden="1" customHeight="1">
      <c r="B54" s="164" t="s">
        <v>46</v>
      </c>
      <c r="C54" s="164"/>
      <c r="D54" s="164"/>
      <c r="E54" s="164"/>
      <c r="F54" s="164"/>
      <c r="G54" s="164"/>
      <c r="H54" s="164"/>
      <c r="I54" s="164"/>
    </row>
    <row r="55" spans="2:17" s="39" customFormat="1" ht="14" hidden="1">
      <c r="B55" s="36" t="s">
        <v>18</v>
      </c>
      <c r="C55" s="37" t="s">
        <v>19</v>
      </c>
      <c r="D55" s="239" t="s">
        <v>20</v>
      </c>
      <c r="E55" s="239"/>
      <c r="F55" s="239"/>
      <c r="G55" s="239"/>
      <c r="H55" s="38" t="s">
        <v>21</v>
      </c>
      <c r="I55" s="38" t="s">
        <v>17</v>
      </c>
      <c r="J55" s="35"/>
    </row>
    <row r="56" spans="2:17" s="41" customFormat="1" ht="27.75" hidden="1" customHeight="1">
      <c r="B56" s="42">
        <v>0</v>
      </c>
      <c r="C56" s="43" t="s">
        <v>14</v>
      </c>
      <c r="D56" s="240" t="s">
        <v>47</v>
      </c>
      <c r="E56" s="240"/>
      <c r="F56" s="240"/>
      <c r="G56" s="240"/>
      <c r="H56" s="44" t="e">
        <f>#REF!</f>
        <v>#REF!</v>
      </c>
      <c r="I56" s="24" t="e">
        <f>H56*B56</f>
        <v>#REF!</v>
      </c>
      <c r="J56" s="35"/>
      <c r="K56" s="51">
        <v>86</v>
      </c>
      <c r="L56" s="40">
        <v>0.1</v>
      </c>
      <c r="M56" s="41">
        <f>K56*L56</f>
        <v>8.6</v>
      </c>
      <c r="O56" s="41">
        <f>K56+M56</f>
        <v>94.6</v>
      </c>
    </row>
    <row r="57" spans="2:17" s="47" customFormat="1" ht="15.5" hidden="1">
      <c r="B57" s="14">
        <f>SUM(B56:B56)</f>
        <v>0</v>
      </c>
      <c r="C57" s="30" t="s">
        <v>29</v>
      </c>
      <c r="D57" s="234"/>
      <c r="E57" s="234"/>
      <c r="F57" s="234"/>
      <c r="G57" s="234"/>
      <c r="H57" s="30" t="s">
        <v>30</v>
      </c>
      <c r="I57" s="26" t="e">
        <f>SUM(I56:I56)</f>
        <v>#REF!</v>
      </c>
      <c r="J57" s="35"/>
    </row>
    <row r="58" spans="2:17" s="35" customFormat="1" ht="22.15" customHeight="1">
      <c r="B58" s="52">
        <f>B52+B46+B40+B34+B26+B17</f>
        <v>374.92450000000002</v>
      </c>
      <c r="C58" s="16" t="s">
        <v>29</v>
      </c>
      <c r="D58" s="238" t="s">
        <v>48</v>
      </c>
      <c r="E58" s="238"/>
      <c r="F58" s="238"/>
      <c r="G58" s="238"/>
      <c r="H58" s="16"/>
      <c r="I58" s="53">
        <f>I52+I46+I40+I34+I26+I17</f>
        <v>102657.00959999999</v>
      </c>
      <c r="K58" s="58">
        <f>B58-B52</f>
        <v>344.17450000000002</v>
      </c>
    </row>
    <row r="59" spans="2:17" s="35" customFormat="1">
      <c r="B59" s="193"/>
      <c r="C59" s="193"/>
      <c r="D59" s="193"/>
      <c r="E59" s="193"/>
      <c r="F59" s="193"/>
      <c r="G59" s="193"/>
      <c r="H59" s="193"/>
      <c r="I59" s="193"/>
    </row>
    <row r="60" spans="2:17" s="35" customFormat="1" ht="18" hidden="1">
      <c r="B60" s="164" t="s">
        <v>49</v>
      </c>
      <c r="C60" s="164"/>
      <c r="D60" s="164"/>
      <c r="E60" s="164"/>
      <c r="F60" s="164"/>
      <c r="G60" s="164"/>
      <c r="H60" s="164"/>
      <c r="I60" s="164"/>
    </row>
    <row r="61" spans="2:17" s="35" customFormat="1" ht="14" hidden="1">
      <c r="B61" s="36" t="s">
        <v>18</v>
      </c>
      <c r="C61" s="37" t="s">
        <v>19</v>
      </c>
      <c r="D61" s="239" t="s">
        <v>20</v>
      </c>
      <c r="E61" s="239"/>
      <c r="F61" s="239"/>
      <c r="G61" s="239"/>
      <c r="H61" s="38" t="s">
        <v>21</v>
      </c>
      <c r="I61" s="38" t="s">
        <v>17</v>
      </c>
    </row>
    <row r="62" spans="2:17" s="35" customFormat="1" ht="56.25" hidden="1" customHeight="1">
      <c r="B62" s="54">
        <v>0</v>
      </c>
      <c r="C62" s="54" t="s">
        <v>26</v>
      </c>
      <c r="D62" s="227" t="s">
        <v>50</v>
      </c>
      <c r="E62" s="228"/>
      <c r="F62" s="228"/>
      <c r="G62" s="229"/>
      <c r="H62" s="15">
        <v>90</v>
      </c>
      <c r="I62" s="55">
        <f>B62*H62</f>
        <v>0</v>
      </c>
    </row>
    <row r="63" spans="2:17" s="35" customFormat="1" ht="30" hidden="1" customHeight="1">
      <c r="B63" s="54">
        <v>43.1</v>
      </c>
      <c r="C63" s="54" t="s">
        <v>26</v>
      </c>
      <c r="D63" s="230" t="s">
        <v>51</v>
      </c>
      <c r="E63" s="230"/>
      <c r="F63" s="230"/>
      <c r="G63" s="230"/>
      <c r="H63" s="15">
        <v>0</v>
      </c>
      <c r="I63" s="55">
        <f>B63*H63</f>
        <v>0</v>
      </c>
    </row>
    <row r="64" spans="2:17" s="35" customFormat="1" ht="44.25" hidden="1" customHeight="1">
      <c r="B64" s="54">
        <v>0</v>
      </c>
      <c r="C64" s="54" t="s">
        <v>52</v>
      </c>
      <c r="D64" s="227" t="s">
        <v>53</v>
      </c>
      <c r="E64" s="228"/>
      <c r="F64" s="228"/>
      <c r="G64" s="229"/>
      <c r="H64" s="15">
        <v>1300</v>
      </c>
      <c r="I64" s="55">
        <f>B64*H64</f>
        <v>0</v>
      </c>
      <c r="Q64" s="56"/>
    </row>
    <row r="65" spans="2:19" s="35" customFormat="1" ht="15.5" hidden="1">
      <c r="B65" s="16"/>
      <c r="C65" s="16" t="s">
        <v>37</v>
      </c>
      <c r="D65" s="231"/>
      <c r="E65" s="231"/>
      <c r="F65" s="231"/>
      <c r="G65" s="231"/>
      <c r="H65" s="17" t="s">
        <v>54</v>
      </c>
      <c r="I65" s="21">
        <f>SUM(I62:I64)</f>
        <v>0</v>
      </c>
    </row>
    <row r="66" spans="2:19" s="35" customFormat="1">
      <c r="B66" s="193"/>
      <c r="C66" s="193"/>
      <c r="D66" s="193"/>
      <c r="E66" s="193"/>
      <c r="F66" s="193"/>
      <c r="G66" s="193"/>
      <c r="H66" s="193"/>
      <c r="I66" s="193"/>
    </row>
    <row r="67" spans="2:19" s="35" customFormat="1" ht="21.65" customHeight="1">
      <c r="B67" s="170" t="s">
        <v>78</v>
      </c>
      <c r="C67" s="170"/>
      <c r="D67" s="170"/>
      <c r="E67" s="170"/>
      <c r="F67" s="170"/>
      <c r="G67" s="170"/>
      <c r="H67" s="170"/>
      <c r="I67" s="170"/>
      <c r="Q67" s="57"/>
      <c r="R67" s="57" t="e">
        <f>#REF!+#REF!</f>
        <v>#REF!</v>
      </c>
      <c r="S67" s="57">
        <f>I65</f>
        <v>0</v>
      </c>
    </row>
    <row r="68" spans="2:19" s="35" customFormat="1" ht="409.5" customHeight="1">
      <c r="B68" s="171"/>
      <c r="C68" s="172"/>
      <c r="D68" s="172"/>
      <c r="E68" s="172"/>
      <c r="F68" s="172"/>
      <c r="G68" s="172"/>
      <c r="H68" s="172"/>
      <c r="I68" s="173"/>
    </row>
    <row r="69" spans="2:19" s="35" customFormat="1" ht="409.6" customHeight="1">
      <c r="B69" s="174"/>
      <c r="C69" s="175"/>
      <c r="D69" s="175"/>
      <c r="E69" s="175"/>
      <c r="F69" s="175"/>
      <c r="G69" s="175"/>
      <c r="H69" s="175"/>
      <c r="I69" s="176"/>
    </row>
    <row r="70" spans="2:19" ht="23.15" customHeight="1">
      <c r="B70" s="177" t="s">
        <v>79</v>
      </c>
      <c r="C70" s="178"/>
      <c r="D70" s="178"/>
      <c r="E70" s="178"/>
      <c r="F70" s="178"/>
      <c r="G70" s="179"/>
      <c r="H70" s="18" t="s">
        <v>54</v>
      </c>
      <c r="I70" s="2">
        <f>I58</f>
        <v>102657.00959999999</v>
      </c>
      <c r="K70" s="27">
        <v>316883.40000000002</v>
      </c>
    </row>
    <row r="71" spans="2:19" ht="28.15" hidden="1" customHeight="1">
      <c r="B71" s="180"/>
      <c r="C71" s="181"/>
      <c r="D71" s="181"/>
      <c r="E71" s="181"/>
      <c r="F71" s="181"/>
      <c r="G71" s="182"/>
      <c r="H71" s="18" t="s">
        <v>80</v>
      </c>
      <c r="I71" s="2">
        <f>I70*8%</f>
        <v>8212.5607679999994</v>
      </c>
      <c r="K71" s="2"/>
    </row>
    <row r="72" spans="2:19" ht="28.15" customHeight="1">
      <c r="B72" s="183"/>
      <c r="C72" s="184"/>
      <c r="D72" s="184"/>
      <c r="E72" s="184"/>
      <c r="F72" s="184"/>
      <c r="G72" s="185"/>
      <c r="H72" s="1" t="s">
        <v>81</v>
      </c>
      <c r="I72" s="28">
        <f>I70</f>
        <v>102657.00959999999</v>
      </c>
      <c r="K72" s="2">
        <f>I76-K70</f>
        <v>-197801.26886400004</v>
      </c>
    </row>
    <row r="73" spans="2:19" ht="23.5" customHeight="1">
      <c r="B73" s="164" t="s">
        <v>82</v>
      </c>
      <c r="C73" s="164"/>
      <c r="D73" s="186" t="s">
        <v>119</v>
      </c>
      <c r="E73" s="186"/>
      <c r="F73" s="186"/>
      <c r="G73" s="186"/>
      <c r="H73" s="3" t="s">
        <v>83</v>
      </c>
      <c r="I73" s="4">
        <v>0</v>
      </c>
      <c r="K73" s="4"/>
    </row>
    <row r="74" spans="2:19" ht="25.5" customHeight="1">
      <c r="B74" s="164"/>
      <c r="C74" s="164"/>
      <c r="D74" s="186"/>
      <c r="E74" s="186"/>
      <c r="F74" s="186"/>
      <c r="G74" s="186"/>
      <c r="H74" s="1" t="s">
        <v>84</v>
      </c>
      <c r="I74" s="2">
        <f>I72+I73</f>
        <v>102657.00959999999</v>
      </c>
      <c r="K74" s="2"/>
    </row>
    <row r="75" spans="2:19" ht="23.15" customHeight="1">
      <c r="B75" s="164"/>
      <c r="C75" s="164"/>
      <c r="D75" s="186"/>
      <c r="E75" s="186"/>
      <c r="F75" s="186"/>
      <c r="G75" s="186"/>
      <c r="H75" s="3" t="s">
        <v>85</v>
      </c>
      <c r="I75" s="4">
        <f>I74*0.16</f>
        <v>16425.121535999999</v>
      </c>
      <c r="K75" s="4"/>
    </row>
    <row r="76" spans="2:19" ht="25.5" customHeight="1">
      <c r="B76" s="164"/>
      <c r="C76" s="164"/>
      <c r="D76" s="186"/>
      <c r="E76" s="186"/>
      <c r="F76" s="186"/>
      <c r="G76" s="186"/>
      <c r="H76" s="5" t="s">
        <v>86</v>
      </c>
      <c r="I76" s="6">
        <f>I74+I75</f>
        <v>119082.13113599998</v>
      </c>
      <c r="J76" s="22"/>
      <c r="K76" s="6"/>
    </row>
    <row r="77" spans="2:19">
      <c r="B77" s="150"/>
      <c r="C77" s="150"/>
      <c r="D77" s="150"/>
      <c r="E77" s="150"/>
      <c r="F77" s="150"/>
      <c r="G77" s="150"/>
      <c r="H77" s="150"/>
      <c r="I77" s="150"/>
    </row>
    <row r="78" spans="2:19" ht="23.15" customHeight="1">
      <c r="B78" s="164" t="s">
        <v>87</v>
      </c>
      <c r="C78" s="164"/>
      <c r="D78" s="164"/>
      <c r="E78" s="164"/>
      <c r="F78" s="164"/>
      <c r="G78" s="164"/>
      <c r="H78" s="164"/>
      <c r="I78" s="164"/>
      <c r="K78" s="22" t="e">
        <f>#REF!+#REF!</f>
        <v>#REF!</v>
      </c>
    </row>
    <row r="79" spans="2:19" ht="12" customHeight="1">
      <c r="B79" s="165"/>
      <c r="C79" s="165"/>
      <c r="D79" s="165"/>
      <c r="E79" s="165"/>
      <c r="F79" s="165"/>
      <c r="G79" s="165"/>
      <c r="H79" s="165"/>
      <c r="I79" s="165"/>
    </row>
    <row r="80" spans="2:19" ht="24" customHeight="1">
      <c r="B80" s="160" t="s">
        <v>88</v>
      </c>
      <c r="C80" s="160"/>
      <c r="D80" s="158" t="s">
        <v>89</v>
      </c>
      <c r="E80" s="158"/>
      <c r="F80" s="158"/>
      <c r="G80" s="158"/>
      <c r="H80" s="152" t="s">
        <v>90</v>
      </c>
      <c r="I80" s="152"/>
      <c r="K80" s="22" t="e">
        <f>I76-K78</f>
        <v>#REF!</v>
      </c>
    </row>
    <row r="81" spans="2:11" ht="19.899999999999999" customHeight="1">
      <c r="B81" s="166" t="s">
        <v>91</v>
      </c>
      <c r="C81" s="166"/>
      <c r="D81" s="158" t="s">
        <v>92</v>
      </c>
      <c r="E81" s="158"/>
      <c r="F81" s="158"/>
      <c r="G81" s="158"/>
      <c r="H81" s="162"/>
      <c r="I81" s="162"/>
    </row>
    <row r="82" spans="2:11" ht="25.5" customHeight="1">
      <c r="B82" s="168" t="s">
        <v>93</v>
      </c>
      <c r="C82" s="168"/>
      <c r="D82" s="19" t="s">
        <v>94</v>
      </c>
      <c r="E82" s="169">
        <f>I76*0.6</f>
        <v>71449.278681599986</v>
      </c>
      <c r="F82" s="169"/>
      <c r="G82" s="169"/>
      <c r="H82" s="167"/>
      <c r="I82" s="167"/>
    </row>
    <row r="83" spans="2:11" ht="33" customHeight="1">
      <c r="B83" s="168"/>
      <c r="C83" s="168"/>
      <c r="D83" s="19" t="s">
        <v>95</v>
      </c>
      <c r="E83" s="156">
        <f>I76*0.4</f>
        <v>47632.852454399996</v>
      </c>
      <c r="F83" s="156"/>
      <c r="G83" s="156"/>
      <c r="H83" s="167"/>
      <c r="I83" s="167"/>
    </row>
    <row r="84" spans="2:11" ht="24" customHeight="1">
      <c r="B84" s="168"/>
      <c r="C84" s="168"/>
      <c r="D84" s="19" t="s">
        <v>96</v>
      </c>
      <c r="E84" s="156">
        <f>I76</f>
        <v>119082.13113599998</v>
      </c>
      <c r="F84" s="156"/>
      <c r="G84" s="156"/>
      <c r="H84" s="167"/>
      <c r="I84" s="167"/>
      <c r="K84" s="29"/>
    </row>
    <row r="85" spans="2:11" ht="40.9" customHeight="1">
      <c r="B85" s="157" t="s">
        <v>97</v>
      </c>
      <c r="C85" s="157"/>
      <c r="D85" s="34" t="s">
        <v>120</v>
      </c>
      <c r="E85" s="158" t="s">
        <v>99</v>
      </c>
      <c r="F85" s="158"/>
      <c r="G85" s="158"/>
      <c r="H85" s="159" t="s">
        <v>100</v>
      </c>
      <c r="I85" s="159"/>
    </row>
    <row r="86" spans="2:11" ht="19.149999999999999" customHeight="1">
      <c r="B86" s="160" t="s">
        <v>101</v>
      </c>
      <c r="C86" s="160"/>
      <c r="D86" s="161" t="s">
        <v>102</v>
      </c>
      <c r="E86" s="161"/>
      <c r="F86" s="161"/>
      <c r="G86" s="161"/>
      <c r="H86" s="162"/>
      <c r="I86" s="163"/>
    </row>
    <row r="87" spans="2:11" ht="10.15" customHeight="1">
      <c r="B87" s="150"/>
      <c r="C87" s="150"/>
      <c r="D87" s="150"/>
      <c r="E87" s="150"/>
      <c r="F87" s="150"/>
      <c r="G87" s="150"/>
      <c r="H87" s="151"/>
      <c r="I87" s="151"/>
    </row>
    <row r="88" spans="2:11" ht="95.25" customHeight="1">
      <c r="B88" s="152" t="s">
        <v>103</v>
      </c>
      <c r="C88" s="152"/>
      <c r="D88" s="144" t="s">
        <v>121</v>
      </c>
      <c r="E88" s="144"/>
      <c r="F88" s="144"/>
      <c r="G88" s="144"/>
      <c r="H88" s="144"/>
      <c r="I88" s="23"/>
    </row>
    <row r="89" spans="2:11" ht="18.649999999999999" customHeight="1">
      <c r="B89" s="152"/>
      <c r="C89" s="152"/>
      <c r="D89" s="153" t="s">
        <v>105</v>
      </c>
      <c r="E89" s="154"/>
      <c r="F89" s="154"/>
      <c r="G89" s="154"/>
      <c r="H89" s="155"/>
      <c r="I89" s="23"/>
    </row>
    <row r="90" spans="2:11" ht="20.149999999999999" customHeight="1">
      <c r="B90" s="152"/>
      <c r="C90" s="152"/>
      <c r="D90" s="144" t="s">
        <v>122</v>
      </c>
      <c r="E90" s="144"/>
      <c r="F90" s="144"/>
      <c r="G90" s="144"/>
      <c r="H90" s="144"/>
      <c r="I90" s="23"/>
    </row>
    <row r="91" spans="2:11" ht="30" customHeight="1">
      <c r="B91" s="152"/>
      <c r="C91" s="152"/>
      <c r="D91" s="144" t="s">
        <v>108</v>
      </c>
      <c r="E91" s="144"/>
      <c r="F91" s="144"/>
      <c r="G91" s="144"/>
      <c r="H91" s="144"/>
      <c r="I91" s="23"/>
    </row>
    <row r="92" spans="2:11" ht="67.150000000000006" customHeight="1">
      <c r="B92" s="152"/>
      <c r="C92" s="152"/>
      <c r="D92" s="144" t="s">
        <v>123</v>
      </c>
      <c r="E92" s="144"/>
      <c r="F92" s="144"/>
      <c r="G92" s="144"/>
      <c r="H92" s="144"/>
      <c r="I92" s="23"/>
    </row>
    <row r="93" spans="2:11" ht="54" customHeight="1">
      <c r="B93" s="152"/>
      <c r="C93" s="152"/>
      <c r="D93" s="144" t="s">
        <v>110</v>
      </c>
      <c r="E93" s="144"/>
      <c r="F93" s="144"/>
      <c r="G93" s="144"/>
      <c r="H93" s="144"/>
      <c r="I93" s="23"/>
    </row>
    <row r="94" spans="2:11" ht="39.65" customHeight="1">
      <c r="B94" s="152"/>
      <c r="C94" s="152"/>
      <c r="D94" s="144" t="s">
        <v>111</v>
      </c>
      <c r="E94" s="144"/>
      <c r="F94" s="144"/>
      <c r="G94" s="144"/>
      <c r="H94" s="144"/>
      <c r="I94" s="23"/>
    </row>
    <row r="95" spans="2:11" ht="60" customHeight="1">
      <c r="B95" s="152"/>
      <c r="C95" s="152"/>
      <c r="D95" s="144" t="s">
        <v>112</v>
      </c>
      <c r="E95" s="144"/>
      <c r="F95" s="144"/>
      <c r="G95" s="144"/>
      <c r="H95" s="144"/>
      <c r="I95" s="23"/>
    </row>
    <row r="96" spans="2:11" ht="115.9" customHeight="1">
      <c r="B96" s="152"/>
      <c r="C96" s="152"/>
      <c r="D96" s="145" t="s">
        <v>113</v>
      </c>
      <c r="E96" s="145"/>
      <c r="F96" s="145"/>
      <c r="G96" s="145"/>
      <c r="H96" s="145"/>
      <c r="I96" s="23"/>
    </row>
    <row r="97" spans="2:9" ht="31.15" customHeight="1">
      <c r="B97" s="152"/>
      <c r="C97" s="152"/>
      <c r="D97" s="145" t="s">
        <v>114</v>
      </c>
      <c r="E97" s="145"/>
      <c r="F97" s="145"/>
      <c r="G97" s="145"/>
      <c r="H97" s="145"/>
      <c r="I97" s="23"/>
    </row>
    <row r="98" spans="2:9" ht="7.9" customHeight="1">
      <c r="B98" s="146"/>
      <c r="C98" s="146"/>
      <c r="D98" s="146"/>
      <c r="E98" s="146"/>
      <c r="F98" s="146"/>
      <c r="G98" s="146"/>
      <c r="H98" s="146"/>
      <c r="I98" s="146"/>
    </row>
    <row r="99" spans="2:9" ht="30" customHeight="1">
      <c r="B99" s="146"/>
      <c r="C99" s="146"/>
      <c r="D99" s="146"/>
      <c r="E99" s="146"/>
      <c r="F99" s="146"/>
      <c r="G99" s="146"/>
      <c r="H99" s="146"/>
      <c r="I99" s="146"/>
    </row>
    <row r="100" spans="2:9" ht="30" customHeight="1">
      <c r="B100" s="146"/>
      <c r="C100" s="146"/>
      <c r="D100" s="146"/>
      <c r="E100" s="146"/>
      <c r="F100" s="146"/>
      <c r="G100" s="146"/>
      <c r="H100" s="146"/>
      <c r="I100" s="146"/>
    </row>
    <row r="101" spans="2:9" ht="24" customHeight="1">
      <c r="B101" s="146"/>
      <c r="C101" s="146"/>
      <c r="D101" s="146"/>
      <c r="E101" s="146"/>
      <c r="F101" s="146"/>
      <c r="G101" s="146"/>
      <c r="H101" s="146"/>
      <c r="I101" s="146"/>
    </row>
    <row r="102" spans="2:9" ht="43.9" customHeight="1">
      <c r="B102" s="146"/>
      <c r="C102" s="146"/>
      <c r="D102" s="146"/>
      <c r="E102" s="146"/>
      <c r="F102" s="146"/>
      <c r="G102" s="146"/>
      <c r="H102" s="146"/>
      <c r="I102" s="146"/>
    </row>
    <row r="103" spans="2:9" ht="18">
      <c r="B103" s="147" t="s">
        <v>115</v>
      </c>
      <c r="C103" s="148"/>
      <c r="D103" s="148"/>
      <c r="E103" s="148"/>
      <c r="F103" s="148"/>
      <c r="G103" s="148"/>
      <c r="H103" s="148"/>
      <c r="I103" s="149"/>
    </row>
    <row r="104" spans="2:9" ht="13">
      <c r="B104" s="141" t="s">
        <v>116</v>
      </c>
      <c r="C104" s="142"/>
      <c r="D104" s="142"/>
      <c r="E104" s="142"/>
      <c r="F104" s="142"/>
      <c r="G104" s="142"/>
      <c r="H104" s="142"/>
      <c r="I104" s="143"/>
    </row>
  </sheetData>
  <mergeCells count="112">
    <mergeCell ref="B1:C1"/>
    <mergeCell ref="D1:G1"/>
    <mergeCell ref="H1:I1"/>
    <mergeCell ref="D2:G2"/>
    <mergeCell ref="B3:C3"/>
    <mergeCell ref="D3:I3"/>
    <mergeCell ref="B7:I7"/>
    <mergeCell ref="D8:G8"/>
    <mergeCell ref="B9:I9"/>
    <mergeCell ref="B10:I10"/>
    <mergeCell ref="D11:G11"/>
    <mergeCell ref="D12:G12"/>
    <mergeCell ref="B4:C4"/>
    <mergeCell ref="D4:I4"/>
    <mergeCell ref="B5:C5"/>
    <mergeCell ref="D5:I5"/>
    <mergeCell ref="B6:C6"/>
    <mergeCell ref="D6:G6"/>
    <mergeCell ref="B19:I19"/>
    <mergeCell ref="B20:I20"/>
    <mergeCell ref="D21:G21"/>
    <mergeCell ref="D22:G22"/>
    <mergeCell ref="D23:G23"/>
    <mergeCell ref="D24:G24"/>
    <mergeCell ref="D13:G13"/>
    <mergeCell ref="D14:G14"/>
    <mergeCell ref="D15:G15"/>
    <mergeCell ref="B16:G16"/>
    <mergeCell ref="D17:G17"/>
    <mergeCell ref="D18:I18"/>
    <mergeCell ref="D31:G31"/>
    <mergeCell ref="D32:G32"/>
    <mergeCell ref="B33:G33"/>
    <mergeCell ref="D34:G34"/>
    <mergeCell ref="B35:I35"/>
    <mergeCell ref="B36:I36"/>
    <mergeCell ref="B25:G25"/>
    <mergeCell ref="D26:G26"/>
    <mergeCell ref="B27:I27"/>
    <mergeCell ref="B28:I28"/>
    <mergeCell ref="D29:G29"/>
    <mergeCell ref="D30:G30"/>
    <mergeCell ref="D43:G43"/>
    <mergeCell ref="D44:G44"/>
    <mergeCell ref="B45:G45"/>
    <mergeCell ref="D46:G46"/>
    <mergeCell ref="B47:I47"/>
    <mergeCell ref="B48:I48"/>
    <mergeCell ref="D37:G37"/>
    <mergeCell ref="D38:G38"/>
    <mergeCell ref="B39:G39"/>
    <mergeCell ref="D40:G40"/>
    <mergeCell ref="B41:I41"/>
    <mergeCell ref="B42:I42"/>
    <mergeCell ref="D55:G55"/>
    <mergeCell ref="D56:G56"/>
    <mergeCell ref="D57:G57"/>
    <mergeCell ref="D58:G58"/>
    <mergeCell ref="B59:I59"/>
    <mergeCell ref="B60:I60"/>
    <mergeCell ref="B49:I49"/>
    <mergeCell ref="D50:G50"/>
    <mergeCell ref="D51:G51"/>
    <mergeCell ref="D52:G52"/>
    <mergeCell ref="B53:I53"/>
    <mergeCell ref="B54:I54"/>
    <mergeCell ref="B67:I67"/>
    <mergeCell ref="B68:I69"/>
    <mergeCell ref="B70:G72"/>
    <mergeCell ref="B73:C76"/>
    <mergeCell ref="D73:G76"/>
    <mergeCell ref="B77:I77"/>
    <mergeCell ref="D61:G61"/>
    <mergeCell ref="D62:G62"/>
    <mergeCell ref="D63:G63"/>
    <mergeCell ref="D64:G64"/>
    <mergeCell ref="D65:G65"/>
    <mergeCell ref="B66:I66"/>
    <mergeCell ref="E83:G83"/>
    <mergeCell ref="E84:G84"/>
    <mergeCell ref="B85:C85"/>
    <mergeCell ref="E85:G85"/>
    <mergeCell ref="H85:I85"/>
    <mergeCell ref="B86:C86"/>
    <mergeCell ref="D86:G86"/>
    <mergeCell ref="H86:I86"/>
    <mergeCell ref="B78:I78"/>
    <mergeCell ref="B79:I79"/>
    <mergeCell ref="B80:C80"/>
    <mergeCell ref="D80:G80"/>
    <mergeCell ref="H80:I80"/>
    <mergeCell ref="B81:C81"/>
    <mergeCell ref="D81:G81"/>
    <mergeCell ref="H81:I84"/>
    <mergeCell ref="B82:C84"/>
    <mergeCell ref="E82:G82"/>
    <mergeCell ref="D96:H96"/>
    <mergeCell ref="D97:H97"/>
    <mergeCell ref="B98:I98"/>
    <mergeCell ref="B99:I102"/>
    <mergeCell ref="B103:I103"/>
    <mergeCell ref="B104:I104"/>
    <mergeCell ref="B87:I87"/>
    <mergeCell ref="B88:C97"/>
    <mergeCell ref="D88:H88"/>
    <mergeCell ref="D89:H89"/>
    <mergeCell ref="D90:H90"/>
    <mergeCell ref="D91:H91"/>
    <mergeCell ref="D92:H92"/>
    <mergeCell ref="D93:H93"/>
    <mergeCell ref="D94:H94"/>
    <mergeCell ref="D95:H95"/>
  </mergeCells>
  <hyperlinks>
    <hyperlink ref="I6" r:id="rId1" xr:uid="{C4B43F27-A8C9-48DC-88B2-F16D65B167C2}"/>
  </hyperlinks>
  <printOptions horizontalCentered="1"/>
  <pageMargins left="3.937007874015748E-2" right="3.937007874015748E-2" top="0.35433070866141736" bottom="0.35433070866141736" header="0.31496062992125984" footer="0.31496062992125984"/>
  <pageSetup scale="64" fitToHeight="0" orientation="portrait" r:id="rId2"/>
  <rowBreaks count="5" manualBreakCount="5">
    <brk id="41" min="1" max="8" man="1"/>
    <brk id="65" min="1" max="8" man="1"/>
    <brk id="69" min="1" max="8" man="1"/>
    <brk id="87" max="8" man="1"/>
    <brk id="104"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DAF33A1CAC883449B5BBD0FBF822BC1" ma:contentTypeVersion="10" ma:contentTypeDescription="Crear nuevo documento." ma:contentTypeScope="" ma:versionID="f958885dbeda7894cc7cdd387e37c1d0">
  <xsd:schema xmlns:xsd="http://www.w3.org/2001/XMLSchema" xmlns:xs="http://www.w3.org/2001/XMLSchema" xmlns:p="http://schemas.microsoft.com/office/2006/metadata/properties" xmlns:ns2="3127066b-9cde-4812-8d54-8b28d4311050" xmlns:ns3="f837ea0d-cae6-4c6f-840c-17dd79c87ae5" targetNamespace="http://schemas.microsoft.com/office/2006/metadata/properties" ma:root="true" ma:fieldsID="be9c70bfea870974f090b5d4aa55d2d2" ns2:_="" ns3:_="">
    <xsd:import namespace="3127066b-9cde-4812-8d54-8b28d4311050"/>
    <xsd:import namespace="f837ea0d-cae6-4c6f-840c-17dd79c87a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27066b-9cde-4812-8d54-8b28d43110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a3cc70b3-40e2-4473-832f-85343e566f9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837ea0d-cae6-4c6f-840c-17dd79c87ae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65f5ae9-5a51-42b9-aa4b-2f1677ff2fac}" ma:internalName="TaxCatchAll" ma:showField="CatchAllData" ma:web="f837ea0d-cae6-4c6f-840c-17dd79c87a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27066b-9cde-4812-8d54-8b28d4311050">
      <Terms xmlns="http://schemas.microsoft.com/office/infopath/2007/PartnerControls"/>
    </lcf76f155ced4ddcb4097134ff3c332f>
    <TaxCatchAll xmlns="f837ea0d-cae6-4c6f-840c-17dd79c87ae5" xsi:nil="true"/>
  </documentManagement>
</p:properties>
</file>

<file path=customXml/itemProps1.xml><?xml version="1.0" encoding="utf-8"?>
<ds:datastoreItem xmlns:ds="http://schemas.openxmlformats.org/officeDocument/2006/customXml" ds:itemID="{24E47344-CFF6-4C5D-A212-153A3CA312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27066b-9cde-4812-8d54-8b28d4311050"/>
    <ds:schemaRef ds:uri="f837ea0d-cae6-4c6f-840c-17dd79c87a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4031AC-B185-4708-8C10-9B201B91D0FD}">
  <ds:schemaRefs>
    <ds:schemaRef ds:uri="http://schemas.microsoft.com/sharepoint/v3/contenttype/forms"/>
  </ds:schemaRefs>
</ds:datastoreItem>
</file>

<file path=customXml/itemProps3.xml><?xml version="1.0" encoding="utf-8"?>
<ds:datastoreItem xmlns:ds="http://schemas.openxmlformats.org/officeDocument/2006/customXml" ds:itemID="{489A30D9-64F6-4C83-9459-3F286B448496}">
  <ds:schemaRefs>
    <ds:schemaRef ds:uri="http://schemas.microsoft.com/office/infopath/2007/PartnerControls"/>
    <ds:schemaRef ds:uri="f837ea0d-cae6-4c6f-840c-17dd79c87ae5"/>
    <ds:schemaRef ds:uri="http://purl.org/dc/dcmitype/"/>
    <ds:schemaRef ds:uri="http://schemas.microsoft.com/office/2006/documentManagement/types"/>
    <ds:schemaRef ds:uri="http://www.w3.org/XML/1998/namespace"/>
    <ds:schemaRef ds:uri="http://purl.org/dc/elements/1.1/"/>
    <ds:schemaRef ds:uri="http://purl.org/dc/terms/"/>
    <ds:schemaRef ds:uri="http://schemas.openxmlformats.org/package/2006/metadata/core-properties"/>
    <ds:schemaRef ds:uri="3127066b-9cde-4812-8d54-8b28d431105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14</vt:i4>
      </vt:variant>
    </vt:vector>
  </HeadingPairs>
  <TitlesOfParts>
    <vt:vector size="21" baseType="lpstr">
      <vt:lpstr>CTZ 100-1 BIENESTAR NUEVO</vt:lpstr>
      <vt:lpstr>CTZ 100-2 BIENESTAR ADAPO</vt:lpstr>
      <vt:lpstr>CTZ 100-1 XXXXX XXX </vt:lpstr>
      <vt:lpstr>CTZ 100-2 BIENESTAR julio</vt:lpstr>
      <vt:lpstr>CTZ 100-3 BIENESTAR nuevo</vt:lpstr>
      <vt:lpstr>CTZ 100-1 BIENESTAR mayo</vt:lpstr>
      <vt:lpstr>CTZ 100-1 BIENESTAR (2)</vt:lpstr>
      <vt:lpstr>'CTZ 100-1 BIENESTAR (2)'!Área_de_impresión</vt:lpstr>
      <vt:lpstr>'CTZ 100-1 BIENESTAR mayo'!Área_de_impresión</vt:lpstr>
      <vt:lpstr>'CTZ 100-1 BIENESTAR NUEVO'!Área_de_impresión</vt:lpstr>
      <vt:lpstr>'CTZ 100-1 XXXXX XXX '!Área_de_impresión</vt:lpstr>
      <vt:lpstr>'CTZ 100-2 BIENESTAR ADAPO'!Área_de_impresión</vt:lpstr>
      <vt:lpstr>'CTZ 100-2 BIENESTAR julio'!Área_de_impresión</vt:lpstr>
      <vt:lpstr>'CTZ 100-3 BIENESTAR nuevo'!Área_de_impresión</vt:lpstr>
      <vt:lpstr>'CTZ 100-1 BIENESTAR (2)'!Títulos_a_imprimir</vt:lpstr>
      <vt:lpstr>'CTZ 100-1 BIENESTAR mayo'!Títulos_a_imprimir</vt:lpstr>
      <vt:lpstr>'CTZ 100-1 BIENESTAR NUEVO'!Títulos_a_imprimir</vt:lpstr>
      <vt:lpstr>'CTZ 100-1 XXXXX XXX '!Títulos_a_imprimir</vt:lpstr>
      <vt:lpstr>'CTZ 100-2 BIENESTAR ADAPO'!Títulos_a_imprimir</vt:lpstr>
      <vt:lpstr>'CTZ 100-2 BIENESTAR julio'!Títulos_a_imprimir</vt:lpstr>
      <vt:lpstr>'CTZ 100-3 BIENESTAR nuevo'!Títulos_a_imprimir</vt:lpstr>
    </vt:vector>
  </TitlesOfParts>
  <Manager/>
  <Company>Final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carlosmora</dc:creator>
  <cp:keywords/>
  <dc:description/>
  <cp:lastModifiedBy>Pablo Olave</cp:lastModifiedBy>
  <cp:revision/>
  <cp:lastPrinted>2026-10-08T19:10:34Z</cp:lastPrinted>
  <dcterms:created xsi:type="dcterms:W3CDTF">2007-05-28T21:44:00Z</dcterms:created>
  <dcterms:modified xsi:type="dcterms:W3CDTF">2026-10-08T19:10:46Z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1230F21AF6E3440A9402D46F4D433D26_13</vt:lpwstr>
  </property>
  <property fmtid="{D5CDD505-2E9C-101B-9397-08002B2CF9AE}" pid="3" name="KSOProductBuildVer">
    <vt:lpwstr>2058-12.2.0.17119</vt:lpwstr>
  </property>
  <property fmtid="{D5CDD505-2E9C-101B-9397-08002B2CF9AE}" pid="4" name="ContentTypeId">
    <vt:lpwstr>0x010100FDAF33A1CAC883449B5BBD0FBF822BC1</vt:lpwstr>
  </property>
  <property fmtid="{D5CDD505-2E9C-101B-9397-08002B2CF9AE}" pid="5" name="MediaServiceImageTags">
    <vt:lpwstr/>
  </property>
</Properties>
</file>