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rodrigo.weber\Downloads\"/>
    </mc:Choice>
  </mc:AlternateContent>
  <xr:revisionPtr revIDLastSave="0" documentId="13_ncr:1_{F1111FAD-A248-4DD1-9367-E6404D346E9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incipal" sheetId="1" r:id="rId1"/>
    <sheet name="Dados de SC" sheetId="8" r:id="rId2"/>
    <sheet name="Arrecadação - Blumenau" sheetId="2" r:id="rId3"/>
    <sheet name="Transferências Da União" sheetId="3" r:id="rId4"/>
    <sheet name="MEI" sheetId="4" r:id="rId5"/>
    <sheet name="Dicionário" sheetId="5" r:id="rId6"/>
    <sheet name="Página1" sheetId="6" state="hidden" r:id="rId7"/>
    <sheet name="Dados de 2015 - Consulta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2" l="1"/>
  <c r="E2" i="4"/>
  <c r="H7" i="2"/>
  <c r="C3" i="7"/>
  <c r="I10" i="6"/>
  <c r="J9" i="6"/>
  <c r="I9" i="6"/>
  <c r="H9" i="6"/>
  <c r="F9" i="6"/>
  <c r="I8" i="6"/>
  <c r="J8" i="6" s="1"/>
  <c r="H8" i="6"/>
  <c r="F8" i="6"/>
  <c r="I7" i="6"/>
  <c r="J7" i="6" s="1"/>
  <c r="H7" i="6"/>
  <c r="F7" i="6"/>
  <c r="I6" i="6"/>
  <c r="J6" i="6" s="1"/>
  <c r="H6" i="6"/>
  <c r="F6" i="6"/>
  <c r="I5" i="6"/>
  <c r="J5" i="6" s="1"/>
  <c r="H5" i="6"/>
  <c r="F5" i="6"/>
  <c r="F10" i="3"/>
  <c r="F9" i="3"/>
  <c r="G9" i="3" s="1"/>
  <c r="E9" i="3"/>
  <c r="C9" i="3"/>
  <c r="F8" i="3"/>
  <c r="G8" i="3" s="1"/>
  <c r="E8" i="3"/>
  <c r="C8" i="3"/>
  <c r="F7" i="3"/>
  <c r="G7" i="3" s="1"/>
  <c r="E7" i="3"/>
  <c r="C7" i="3"/>
  <c r="F6" i="3"/>
  <c r="G6" i="3" s="1"/>
  <c r="E6" i="3"/>
  <c r="C6" i="3"/>
  <c r="F5" i="3"/>
  <c r="G5" i="3" s="1"/>
  <c r="E5" i="3"/>
  <c r="C5" i="3"/>
  <c r="H10" i="2"/>
  <c r="H9" i="2"/>
  <c r="H6" i="2"/>
  <c r="H5" i="2"/>
  <c r="C39" i="1"/>
  <c r="C38" i="1"/>
  <c r="C37" i="1"/>
  <c r="C36" i="1"/>
  <c r="C35" i="1"/>
  <c r="H27" i="1"/>
  <c r="I27" i="1" s="1"/>
  <c r="H26" i="1"/>
  <c r="I26" i="1" s="1"/>
  <c r="I25" i="1"/>
  <c r="H25" i="1"/>
  <c r="H24" i="1"/>
  <c r="I24" i="1" s="1"/>
  <c r="I23" i="1"/>
  <c r="H23" i="1"/>
  <c r="H22" i="1"/>
  <c r="F15" i="1"/>
  <c r="G14" i="1"/>
  <c r="F14" i="1"/>
  <c r="E14" i="1"/>
  <c r="C14" i="1"/>
  <c r="G13" i="1"/>
  <c r="F13" i="1"/>
  <c r="E13" i="1"/>
  <c r="C13" i="1"/>
  <c r="G12" i="1"/>
  <c r="F12" i="1"/>
  <c r="E12" i="1"/>
  <c r="C12" i="1"/>
  <c r="G11" i="1"/>
  <c r="F11" i="1"/>
  <c r="E11" i="1"/>
  <c r="C11" i="1"/>
  <c r="G10" i="1"/>
  <c r="F10" i="1"/>
  <c r="E10" i="1"/>
  <c r="C10" i="1"/>
</calcChain>
</file>

<file path=xl/sharedStrings.xml><?xml version="1.0" encoding="utf-8"?>
<sst xmlns="http://schemas.openxmlformats.org/spreadsheetml/2006/main" count="142" uniqueCount="68">
  <si>
    <t>Solicitação dos Impostos Arrecadados por Blumenau entre 2016 e 2021</t>
  </si>
  <si>
    <t xml:space="preserve">Fonte dos dados: Portal de Transparência / Dados Abertos do Governo </t>
  </si>
  <si>
    <t>Demandante: Secretário do Planejamento de Blumenau</t>
  </si>
  <si>
    <t>Execução: Observatório Fiesc</t>
  </si>
  <si>
    <t>Data: 15/06/2021</t>
  </si>
  <si>
    <t>VALOR DE TRANSFERÊNCIAS POR TIPO DE TRANSFERÊNCIA</t>
  </si>
  <si>
    <t>Ano</t>
  </si>
  <si>
    <t>Legais, Voluntárias e Específicas</t>
  </si>
  <si>
    <t>%*</t>
  </si>
  <si>
    <t>Constitucionais e Royalties</t>
  </si>
  <si>
    <t>Total</t>
  </si>
  <si>
    <t>DESTACAR esse aumento em gráfico</t>
  </si>
  <si>
    <t>**</t>
  </si>
  <si>
    <r>
      <rPr>
        <b/>
        <u/>
        <sz val="10"/>
        <color rgb="FF1155CC"/>
        <rFont val="Arial"/>
      </rPr>
      <t>Fonte:</t>
    </r>
    <r>
      <rPr>
        <u/>
        <sz val="10"/>
        <color rgb="FF1155CC"/>
        <rFont val="Arial"/>
      </rPr>
      <t xml:space="preserve"> Portal da Tranparência</t>
    </r>
  </si>
  <si>
    <t>*Variação em relação ao ano anterior</t>
  </si>
  <si>
    <t>**Dados de 2021 de janeiro a maio</t>
  </si>
  <si>
    <t xml:space="preserve">ARRECADAÇÃO </t>
  </si>
  <si>
    <t>RECEITAS</t>
  </si>
  <si>
    <t>ANO</t>
  </si>
  <si>
    <t>ADMINISTRADAS PELA RFB</t>
  </si>
  <si>
    <t>PREVIDENCIÁRIAS</t>
  </si>
  <si>
    <t>IMPOSTO DE RENDA</t>
  </si>
  <si>
    <t>Nº DE CONTRIBUINTES</t>
  </si>
  <si>
    <t>ITR****</t>
  </si>
  <si>
    <t>MEI</t>
  </si>
  <si>
    <t>TOTAL</t>
  </si>
  <si>
    <t>***</t>
  </si>
  <si>
    <t>---</t>
  </si>
  <si>
    <t>***Dados não disponíveis para o período</t>
  </si>
  <si>
    <r>
      <rPr>
        <b/>
        <u/>
        <sz val="10"/>
        <color rgb="FF1155CC"/>
        <rFont val="Arial"/>
      </rPr>
      <t>Fonte:</t>
    </r>
    <r>
      <rPr>
        <u/>
        <sz val="10"/>
        <color rgb="FF1155CC"/>
        <rFont val="Arial"/>
      </rPr>
      <t xml:space="preserve"> Ministério da Economia</t>
    </r>
  </si>
  <si>
    <t>****IMPOSTO TERRITORIAL RURAL</t>
  </si>
  <si>
    <t>ARRECADAÇÃO IMPOSTOS MUNICIPAIS - BLUMENAU</t>
  </si>
  <si>
    <t>Arrecadação</t>
  </si>
  <si>
    <t>%</t>
  </si>
  <si>
    <r>
      <rPr>
        <b/>
        <u/>
        <sz val="10"/>
        <color rgb="FF1155CC"/>
        <rFont val="Arial"/>
      </rPr>
      <t>Fonte:</t>
    </r>
    <r>
      <rPr>
        <u/>
        <sz val="10"/>
        <color rgb="FF1155CC"/>
        <rFont val="Arial"/>
      </rPr>
      <t xml:space="preserve"> Impostômetro</t>
    </r>
  </si>
  <si>
    <t>Arrecadação de Blumenau</t>
  </si>
  <si>
    <t>NÚMERO DE CONTRIBUINTES</t>
  </si>
  <si>
    <t>IMPOSTO TERRITORIAL RURAL - ITR</t>
  </si>
  <si>
    <t>*</t>
  </si>
  <si>
    <t>*Dados não disponíveis para o período</t>
  </si>
  <si>
    <r>
      <rPr>
        <b/>
        <u/>
        <sz val="10"/>
        <color rgb="FF000000"/>
        <rFont val="Arial"/>
      </rPr>
      <t>Fonte:</t>
    </r>
    <r>
      <rPr>
        <u/>
        <sz val="10"/>
        <color rgb="FF1155CC"/>
        <rFont val="Arial"/>
      </rPr>
      <t xml:space="preserve"> Ministério da Economia</t>
    </r>
  </si>
  <si>
    <t>Fonte:Portal da Tranparência</t>
  </si>
  <si>
    <t>**Dados de 2021 até de janeiro a maio</t>
  </si>
  <si>
    <t>ICMS - Simples Nacional - MEI</t>
  </si>
  <si>
    <t>ISS - Simples Nacional - MEI</t>
  </si>
  <si>
    <t>INSS - SImples Nacional - MEI</t>
  </si>
  <si>
    <t>*Dados de 2021 não disponíveis</t>
  </si>
  <si>
    <t>Criar um gráfico com os dados de receita / despesas  para destacar o aumento que 2020 trouxe com a ajuda aos estados devido à pandemia</t>
  </si>
  <si>
    <t>Blumenau</t>
  </si>
  <si>
    <t>ARRECADAÇÃO IMPOSTOS MUNICIPAIS</t>
  </si>
  <si>
    <t>Variação em relação ao ano anterior</t>
  </si>
  <si>
    <t>Variação</t>
  </si>
  <si>
    <t>*dados somente até o mês de maio</t>
  </si>
  <si>
    <t>Fonte: Impostômetro</t>
  </si>
  <si>
    <t>Dados de 2015</t>
  </si>
  <si>
    <t>LEGAIS, VOLUNTÁRIAS E ESPECÍFICAS</t>
  </si>
  <si>
    <t>CONSTITUCIONAIS E ROYALTIES</t>
  </si>
  <si>
    <t>ARRECADAÇÃO</t>
  </si>
  <si>
    <t>Total de Transferências</t>
  </si>
  <si>
    <t>Total de Arrecadação</t>
  </si>
  <si>
    <t>Variação - Arrecadação</t>
  </si>
  <si>
    <t>Variação - Transferências</t>
  </si>
  <si>
    <t>VALOR TOTAL TRANSFERIDO</t>
  </si>
  <si>
    <t>VALOR TRANSFERIDO DIRETAMENTE AO ESTADO</t>
  </si>
  <si>
    <t>% TRANSFERIDA PARA O ESTADO</t>
  </si>
  <si>
    <t>VALOR TRANSFERIDO AOS MUNICÍPIOS</t>
  </si>
  <si>
    <t>% TRANSFERIDA PARA OS MUNICÍPIOS</t>
  </si>
  <si>
    <t>Santa Catarina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</si>
</sst>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R$&quot;\ #,##0;[Red]\-&quot;R$&quot;\ #,##0"/>
    <numFmt numFmtId="8" formatCode="&quot;R$&quot;\ #,##0.00;[Red]\-&quot;R$&quot;\ #,##0.00"/>
    <numFmt numFmtId="164" formatCode="[$R$ -416]#,##0.00"/>
    <numFmt numFmtId="165" formatCode="_-[$R$-416]\ * #,##0.00_-;\-[$R$-416]\ * #,##0.00_-;_-[$R$-416]\ * &quot;-&quot;??_-;_-@_-"/>
  </numFmts>
  <fonts count="24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8"/>
      <color rgb="FF000000"/>
      <name val="Calibri"/>
    </font>
    <font>
      <b/>
      <sz val="10"/>
      <color rgb="FF2369B3"/>
      <name val="&quot;Open Sans&quot;"/>
    </font>
    <font>
      <b/>
      <sz val="10"/>
      <name val="Arial"/>
    </font>
    <font>
      <b/>
      <sz val="10"/>
      <color theme="1"/>
      <name val="Arial"/>
    </font>
    <font>
      <u/>
      <sz val="10"/>
      <color rgb="FF1155CC"/>
      <name val="Arial"/>
    </font>
    <font>
      <b/>
      <sz val="10"/>
      <color rgb="FF000000"/>
      <name val="&quot;Open Sans&quot;"/>
    </font>
    <font>
      <sz val="10"/>
      <color rgb="FF000000"/>
      <name val="Arial"/>
    </font>
    <font>
      <sz val="12"/>
      <color rgb="FF000000"/>
      <name val="Calibri"/>
    </font>
    <font>
      <u/>
      <sz val="10"/>
      <color rgb="FF1155CC"/>
      <name val="Arial"/>
    </font>
    <font>
      <b/>
      <sz val="14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u/>
      <sz val="10"/>
      <color rgb="FF000000"/>
      <name val="Arial"/>
    </font>
    <font>
      <b/>
      <sz val="10"/>
      <color theme="1"/>
      <name val="Verdana"/>
    </font>
    <font>
      <sz val="10"/>
      <color rgb="FF000000"/>
      <name val="Verdana"/>
    </font>
    <font>
      <b/>
      <u/>
      <sz val="10"/>
      <color rgb="FF1155CC"/>
      <name val="Arial"/>
    </font>
    <font>
      <b/>
      <u/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Open Sans"/>
      <family val="2"/>
    </font>
    <font>
      <b/>
      <sz val="9"/>
      <color rgb="FF2369B3"/>
      <name val="Open Sans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A9999"/>
        <bgColor indexed="64"/>
      </patternFill>
    </fill>
    <fill>
      <patternFill patternType="solid">
        <fgColor rgb="FFF7F9FA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5F5F5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DBDBDB"/>
      </left>
      <right style="medium">
        <color rgb="FFDBDBDB"/>
      </right>
      <top style="medium">
        <color rgb="FFDBDBDB"/>
      </top>
      <bottom style="medium">
        <color rgb="FFDBDBDB"/>
      </bottom>
      <diagonal/>
    </border>
    <border>
      <left style="medium">
        <color rgb="FFCCCCCC"/>
      </left>
      <right style="medium">
        <color rgb="FFDBDBDB"/>
      </right>
      <top style="medium">
        <color rgb="FFDBDBDB"/>
      </top>
      <bottom style="medium">
        <color rgb="FFDBDBDB"/>
      </bottom>
      <diagonal/>
    </border>
    <border>
      <left/>
      <right style="medium">
        <color rgb="FFDBDBDB"/>
      </right>
      <top style="medium">
        <color rgb="FFDBDBDB"/>
      </top>
      <bottom style="medium">
        <color rgb="FFDBDBDB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75">
    <xf numFmtId="0" fontId="0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1" fillId="0" borderId="0" xfId="0" applyFont="1" applyAlignment="1"/>
    <xf numFmtId="164" fontId="2" fillId="0" borderId="0" xfId="0" applyNumberFormat="1" applyFont="1" applyAlignment="1">
      <alignment horizontal="right"/>
    </xf>
    <xf numFmtId="10" fontId="1" fillId="0" borderId="0" xfId="0" applyNumberFormat="1" applyFont="1"/>
    <xf numFmtId="164" fontId="1" fillId="0" borderId="0" xfId="0" applyNumberFormat="1" applyFont="1"/>
    <xf numFmtId="0" fontId="6" fillId="0" borderId="0" xfId="0" applyFont="1"/>
    <xf numFmtId="0" fontId="6" fillId="0" borderId="0" xfId="0" applyFont="1" applyAlignment="1"/>
    <xf numFmtId="0" fontId="6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9" fillId="0" borderId="0" xfId="0" applyFont="1"/>
    <xf numFmtId="0" fontId="8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164" fontId="0" fillId="0" borderId="0" xfId="0" applyNumberFormat="1" applyFont="1" applyAlignment="1">
      <alignment horizontal="right"/>
    </xf>
    <xf numFmtId="164" fontId="10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4" fontId="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164" fontId="10" fillId="0" borderId="0" xfId="0" applyNumberFormat="1" applyFont="1" applyAlignment="1">
      <alignment horizontal="right"/>
    </xf>
    <xf numFmtId="3" fontId="10" fillId="0" borderId="0" xfId="0" applyNumberFormat="1" applyFont="1" applyAlignment="1">
      <alignment horizontal="right"/>
    </xf>
    <xf numFmtId="0" fontId="4" fillId="0" borderId="0" xfId="0" applyFont="1" applyAlignment="1"/>
    <xf numFmtId="164" fontId="1" fillId="0" borderId="0" xfId="0" applyNumberFormat="1" applyFont="1" applyAlignment="1"/>
    <xf numFmtId="0" fontId="12" fillId="0" borderId="0" xfId="0" applyFont="1" applyAlignment="1"/>
    <xf numFmtId="164" fontId="0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center"/>
    </xf>
    <xf numFmtId="3" fontId="10" fillId="0" borderId="0" xfId="0" applyNumberFormat="1" applyFont="1" applyAlignment="1">
      <alignment horizontal="center"/>
    </xf>
    <xf numFmtId="164" fontId="14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0" fillId="0" borderId="0" xfId="0" applyNumberFormat="1" applyFont="1" applyAlignment="1">
      <alignment horizontal="right"/>
    </xf>
    <xf numFmtId="0" fontId="16" fillId="2" borderId="0" xfId="0" applyFont="1" applyFill="1" applyAlignment="1">
      <alignment horizontal="center"/>
    </xf>
    <xf numFmtId="164" fontId="17" fillId="2" borderId="0" xfId="0" applyNumberFormat="1" applyFont="1" applyFill="1" applyAlignment="1">
      <alignment horizontal="center"/>
    </xf>
    <xf numFmtId="164" fontId="16" fillId="2" borderId="0" xfId="0" applyNumberFormat="1" applyFont="1" applyFill="1" applyAlignment="1">
      <alignment horizontal="center"/>
    </xf>
    <xf numFmtId="3" fontId="17" fillId="2" borderId="0" xfId="0" applyNumberFormat="1" applyFont="1" applyFill="1" applyAlignment="1">
      <alignment horizontal="right"/>
    </xf>
    <xf numFmtId="0" fontId="1" fillId="0" borderId="0" xfId="0" applyFont="1"/>
    <xf numFmtId="3" fontId="1" fillId="0" borderId="0" xfId="0" applyNumberFormat="1" applyFont="1"/>
    <xf numFmtId="0" fontId="4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0" fillId="0" borderId="10" xfId="0" applyFont="1" applyBorder="1" applyAlignment="1">
      <alignment horizontal="right" wrapText="1"/>
    </xf>
    <xf numFmtId="0" fontId="21" fillId="0" borderId="10" xfId="0" applyFont="1" applyBorder="1" applyAlignment="1">
      <alignment horizontal="right" wrapText="1"/>
    </xf>
    <xf numFmtId="10" fontId="21" fillId="0" borderId="10" xfId="0" applyNumberFormat="1" applyFont="1" applyBorder="1" applyAlignment="1">
      <alignment horizontal="right" wrapText="1"/>
    </xf>
    <xf numFmtId="9" fontId="0" fillId="0" borderId="0" xfId="1" applyFont="1" applyAlignment="1"/>
    <xf numFmtId="9" fontId="13" fillId="0" borderId="0" xfId="1" applyFont="1"/>
    <xf numFmtId="0" fontId="21" fillId="0" borderId="0" xfId="0" applyFont="1" applyAlignment="1">
      <alignment horizontal="right"/>
    </xf>
    <xf numFmtId="165" fontId="0" fillId="0" borderId="0" xfId="1" applyNumberFormat="1" applyFont="1" applyAlignment="1"/>
    <xf numFmtId="8" fontId="22" fillId="4" borderId="12" xfId="0" applyNumberFormat="1" applyFont="1" applyFill="1" applyBorder="1" applyAlignment="1">
      <alignment horizontal="right" wrapText="1"/>
    </xf>
    <xf numFmtId="10" fontId="22" fillId="3" borderId="12" xfId="0" applyNumberFormat="1" applyFont="1" applyFill="1" applyBorder="1" applyAlignment="1">
      <alignment horizontal="right" wrapText="1"/>
    </xf>
    <xf numFmtId="10" fontId="22" fillId="5" borderId="12" xfId="0" applyNumberFormat="1" applyFont="1" applyFill="1" applyBorder="1" applyAlignment="1">
      <alignment horizontal="right" wrapText="1"/>
    </xf>
    <xf numFmtId="0" fontId="23" fillId="6" borderId="11" xfId="0" applyFont="1" applyFill="1" applyBorder="1" applyAlignment="1">
      <alignment wrapText="1"/>
    </xf>
    <xf numFmtId="0" fontId="23" fillId="6" borderId="12" xfId="0" applyFont="1" applyFill="1" applyBorder="1" applyAlignment="1">
      <alignment wrapText="1"/>
    </xf>
    <xf numFmtId="8" fontId="22" fillId="4" borderId="11" xfId="0" applyNumberFormat="1" applyFont="1" applyFill="1" applyBorder="1" applyAlignment="1">
      <alignment horizontal="right" wrapText="1"/>
    </xf>
    <xf numFmtId="6" fontId="0" fillId="0" borderId="0" xfId="0" applyNumberFormat="1" applyFont="1" applyAlignment="1"/>
    <xf numFmtId="0" fontId="22" fillId="4" borderId="11" xfId="0" applyFont="1" applyFill="1" applyBorder="1" applyAlignment="1">
      <alignment horizontal="left" vertical="top" wrapText="1"/>
    </xf>
    <xf numFmtId="8" fontId="22" fillId="4" borderId="13" xfId="0" applyNumberFormat="1" applyFont="1" applyFill="1" applyBorder="1" applyAlignment="1">
      <alignment horizontal="right" vertical="top"/>
    </xf>
    <xf numFmtId="0" fontId="7" fillId="0" borderId="0" xfId="0" applyFont="1" applyAlignment="1"/>
    <xf numFmtId="0" fontId="0" fillId="0" borderId="0" xfId="0" applyFont="1" applyAlignment="1"/>
    <xf numFmtId="0" fontId="1" fillId="0" borderId="1" xfId="0" applyFont="1" applyBorder="1"/>
    <xf numFmtId="0" fontId="2" fillId="0" borderId="2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3" fillId="0" borderId="3" xfId="0" applyFont="1" applyBorder="1" applyAlignment="1"/>
    <xf numFmtId="0" fontId="2" fillId="0" borderId="4" xfId="0" applyFont="1" applyBorder="1"/>
    <xf numFmtId="0" fontId="2" fillId="0" borderId="5" xfId="0" applyFont="1" applyBorder="1"/>
    <xf numFmtId="0" fontId="4" fillId="0" borderId="0" xfId="0" applyFont="1" applyAlignment="1">
      <alignment horizontal="center"/>
    </xf>
    <xf numFmtId="0" fontId="6" fillId="0" borderId="0" xfId="0" applyFont="1" applyAlignment="1"/>
    <xf numFmtId="0" fontId="8" fillId="0" borderId="0" xfId="0" applyFont="1" applyAlignment="1">
      <alignment horizontal="center"/>
    </xf>
    <xf numFmtId="0" fontId="11" fillId="0" borderId="0" xfId="0" applyFont="1" applyAlignment="1"/>
    <xf numFmtId="0" fontId="4" fillId="0" borderId="0" xfId="0" applyFont="1" applyAlignment="1"/>
    <xf numFmtId="0" fontId="15" fillId="0" borderId="0" xfId="0" applyFont="1" applyAlignment="1"/>
  </cellXfs>
  <cellStyles count="2">
    <cellStyle name="Normal" xfId="0" builtinId="0"/>
    <cellStyle name="Porcentagem" xfId="1" builtinId="5"/>
  </cellStyles>
  <dxfs count="21">
    <dxf>
      <fill>
        <patternFill patternType="solid">
          <fgColor rgb="FFDD7E6B"/>
          <bgColor rgb="FFDD7E6B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D7E6B"/>
          <bgColor rgb="FFDD7E6B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D7E6B"/>
          <bgColor rgb="FFDD7E6B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D7E6B"/>
          <bgColor rgb="FFDD7E6B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D7E6B"/>
          <bgColor rgb="FFDD7E6B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D7E6B"/>
          <bgColor rgb="FFDD7E6B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D7E6B"/>
      </font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D7E6B"/>
          <bgColor rgb="FFDD7E6B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D7E6B"/>
          <bgColor rgb="FFDD7E6B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D7E6B"/>
          <bgColor rgb="FFDD7E6B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466829955232649E-2"/>
          <c:y val="0.19869217378755491"/>
          <c:w val="0.92464418983117713"/>
          <c:h val="0.61273083132649653"/>
        </c:manualLayout>
      </c:layout>
      <c:lineChart>
        <c:grouping val="standard"/>
        <c:varyColors val="0"/>
        <c:ser>
          <c:idx val="1"/>
          <c:order val="0"/>
          <c:tx>
            <c:v>Arrecadação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Principal!$A$47:$A$50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Principal!$D$47:$D$50</c:f>
              <c:numCache>
                <c:formatCode>_-[$R$-416]\ * #,##0.00_-;\-[$R$-416]\ * #,##0.00_-;_-[$R$-416]\ * "-"??_-;_-@_-</c:formatCode>
                <c:ptCount val="4"/>
                <c:pt idx="0">
                  <c:v>3365</c:v>
                </c:pt>
                <c:pt idx="1">
                  <c:v>4649</c:v>
                </c:pt>
                <c:pt idx="2">
                  <c:v>5261</c:v>
                </c:pt>
                <c:pt idx="3">
                  <c:v>5098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A9-4A2E-8AF2-0FA633DE6A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54051855"/>
        <c:axId val="1654053935"/>
      </c:lineChart>
      <c:catAx>
        <c:axId val="1654051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4053935"/>
        <c:crosses val="autoZero"/>
        <c:auto val="1"/>
        <c:lblAlgn val="ctr"/>
        <c:lblOffset val="100"/>
        <c:noMultiLvlLbl val="0"/>
      </c:catAx>
      <c:valAx>
        <c:axId val="1654053935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em milhões 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&quot;R$&quot;\ #,##0" sourceLinked="0"/>
        <c:majorTickMark val="out"/>
        <c:minorTickMark val="none"/>
        <c:tickLblPos val="nextTo"/>
        <c:crossAx val="1654051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519022022038489E-2"/>
          <c:y val="0.19869217378755491"/>
          <c:w val="0.89959199776437138"/>
          <c:h val="0.64022224026120444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Principal!$A$47:$A$50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Principal!$B$47:$B$50</c:f>
              <c:numCache>
                <c:formatCode>_-[$R$-416]\ * #,##0.00_-;\-[$R$-416]\ * #,##0.00_-;_-[$R$-416]\ * "-"??_-;_-@_-</c:formatCode>
                <c:ptCount val="4"/>
                <c:pt idx="0">
                  <c:v>315</c:v>
                </c:pt>
                <c:pt idx="1">
                  <c:v>340</c:v>
                </c:pt>
                <c:pt idx="2">
                  <c:v>343</c:v>
                </c:pt>
                <c:pt idx="3">
                  <c:v>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D-4F3E-BEBC-10CA859D8EE7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54051855"/>
        <c:axId val="1654053935"/>
      </c:lineChart>
      <c:catAx>
        <c:axId val="1654051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4053935"/>
        <c:crosses val="autoZero"/>
        <c:auto val="1"/>
        <c:lblAlgn val="ctr"/>
        <c:lblOffset val="100"/>
        <c:noMultiLvlLbl val="0"/>
      </c:catAx>
      <c:valAx>
        <c:axId val="1654053935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Valor em</a:t>
                </a:r>
                <a:r>
                  <a:rPr lang="en-US" baseline="0"/>
                  <a:t> milhões R$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&quot;R$&quot;\ #,##0" sourceLinked="0"/>
        <c:majorTickMark val="out"/>
        <c:minorTickMark val="none"/>
        <c:tickLblPos val="nextTo"/>
        <c:crossAx val="1654051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pt-BR" sz="1200"/>
              <a:t>Arrecadação X Transferência </a:t>
            </a:r>
            <a:r>
              <a:rPr lang="pt-BR" sz="1200" b="0" i="0" baseline="0">
                <a:effectLst/>
              </a:rPr>
              <a:t>Em milhões(R$)</a:t>
            </a:r>
            <a:endParaRPr lang="pt-BR" sz="12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rgbClr val="000000">
                    <a:lumMod val="65000"/>
                    <a:lumOff val="35000"/>
                  </a:srgbClr>
                </a:solidFill>
              </a:defRPr>
            </a:pPr>
            <a:r>
              <a:rPr lang="pt-BR" sz="1200"/>
              <a:t>Blumenau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Arrecadação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Principal!$A$46:$A$50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Principal!$D$46:$D$50</c:f>
              <c:numCache>
                <c:formatCode>_-[$R$-416]\ * #,##0.00_-;\-[$R$-416]\ * #,##0.00_-;_-[$R$-416]\ * "-"??_-;_-@_-</c:formatCode>
                <c:ptCount val="5"/>
                <c:pt idx="0">
                  <c:v>2528</c:v>
                </c:pt>
                <c:pt idx="1">
                  <c:v>3365</c:v>
                </c:pt>
                <c:pt idx="2">
                  <c:v>4649</c:v>
                </c:pt>
                <c:pt idx="3">
                  <c:v>5261</c:v>
                </c:pt>
                <c:pt idx="4">
                  <c:v>5098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3C-44A7-816D-DF32CE9B5A21}"/>
            </c:ext>
          </c:extLst>
        </c:ser>
        <c:ser>
          <c:idx val="1"/>
          <c:order val="1"/>
          <c:tx>
            <c:v>Transferências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Principal!$B$46:$B$50</c:f>
              <c:numCache>
                <c:formatCode>_-[$R$-416]\ * #,##0.00_-;\-[$R$-416]\ * #,##0.00_-;_-[$R$-416]\ * "-"??_-;_-@_-</c:formatCode>
                <c:ptCount val="5"/>
                <c:pt idx="0">
                  <c:v>282</c:v>
                </c:pt>
                <c:pt idx="1">
                  <c:v>315</c:v>
                </c:pt>
                <c:pt idx="2">
                  <c:v>340</c:v>
                </c:pt>
                <c:pt idx="3">
                  <c:v>343</c:v>
                </c:pt>
                <c:pt idx="4">
                  <c:v>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3C-44A7-816D-DF32CE9B5A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41483135"/>
        <c:axId val="1741489375"/>
      </c:lineChart>
      <c:catAx>
        <c:axId val="17414831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1489375"/>
        <c:crossesAt val="0"/>
        <c:auto val="1"/>
        <c:lblAlgn val="ctr"/>
        <c:lblOffset val="100"/>
        <c:noMultiLvlLbl val="0"/>
      </c:catAx>
      <c:valAx>
        <c:axId val="1741489375"/>
        <c:scaling>
          <c:orientation val="minMax"/>
        </c:scaling>
        <c:delete val="1"/>
        <c:axPos val="l"/>
        <c:numFmt formatCode="#,##0" sourceLinked="0"/>
        <c:majorTickMark val="out"/>
        <c:minorTickMark val="none"/>
        <c:tickLblPos val="nextTo"/>
        <c:crossAx val="174148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pt-BR" sz="1200"/>
              <a:t>Arrecadação X Transferência Blumenau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rgbClr val="000000">
                    <a:lumMod val="65000"/>
                    <a:lumOff val="35000"/>
                  </a:srgbClr>
                </a:solidFill>
              </a:defRPr>
            </a:pPr>
            <a:r>
              <a:rPr lang="pt-BR" sz="1200"/>
              <a:t>(Em</a:t>
            </a:r>
            <a:r>
              <a:rPr lang="pt-BR" sz="1200" baseline="0"/>
              <a:t> milhões R$)</a:t>
            </a:r>
            <a:endParaRPr lang="pt-BR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Arrecadação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Principal!$A$47:$A$50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Principal!$D$47:$D$50</c:f>
              <c:numCache>
                <c:formatCode>_-[$R$-416]\ * #,##0.00_-;\-[$R$-416]\ * #,##0.00_-;_-[$R$-416]\ * "-"??_-;_-@_-</c:formatCode>
                <c:ptCount val="4"/>
                <c:pt idx="0">
                  <c:v>3365</c:v>
                </c:pt>
                <c:pt idx="1">
                  <c:v>4649</c:v>
                </c:pt>
                <c:pt idx="2">
                  <c:v>5261</c:v>
                </c:pt>
                <c:pt idx="3">
                  <c:v>5098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71-48C6-91D3-6A183EAFD6A3}"/>
            </c:ext>
          </c:extLst>
        </c:ser>
        <c:ser>
          <c:idx val="1"/>
          <c:order val="1"/>
          <c:tx>
            <c:v>Transferências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Principal!$A$47:$A$50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Principal!$B$47:$B$50</c:f>
              <c:numCache>
                <c:formatCode>_-[$R$-416]\ * #,##0.00_-;\-[$R$-416]\ * #,##0.00_-;_-[$R$-416]\ * "-"??_-;_-@_-</c:formatCode>
                <c:ptCount val="4"/>
                <c:pt idx="0">
                  <c:v>315</c:v>
                </c:pt>
                <c:pt idx="1">
                  <c:v>340</c:v>
                </c:pt>
                <c:pt idx="2">
                  <c:v>343</c:v>
                </c:pt>
                <c:pt idx="3">
                  <c:v>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71-48C6-91D3-6A183EAFD6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41483135"/>
        <c:axId val="1741489375"/>
      </c:lineChart>
      <c:catAx>
        <c:axId val="17414831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1489375"/>
        <c:crossesAt val="0"/>
        <c:auto val="1"/>
        <c:lblAlgn val="ctr"/>
        <c:lblOffset val="100"/>
        <c:noMultiLvlLbl val="0"/>
      </c:catAx>
      <c:valAx>
        <c:axId val="1741489375"/>
        <c:scaling>
          <c:orientation val="minMax"/>
        </c:scaling>
        <c:delete val="1"/>
        <c:axPos val="l"/>
        <c:numFmt formatCode="#,##0" sourceLinked="0"/>
        <c:majorTickMark val="out"/>
        <c:minorTickMark val="none"/>
        <c:tickLblPos val="nextTo"/>
        <c:crossAx val="174148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TRANSFERIDO A SC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'Dados de SC'!$A$3:$A$7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'Dados de SC'!$B$3:$B$7</c:f>
              <c:numCache>
                <c:formatCode>"R$"#,##0.00_);[Red]\("R$"#,##0.00\)</c:formatCode>
                <c:ptCount val="5"/>
                <c:pt idx="0" formatCode="&quot;R$&quot;#,##0_);[Red]\(&quot;R$&quot;#,##0\)">
                  <c:v>8653</c:v>
                </c:pt>
                <c:pt idx="1">
                  <c:v>9288</c:v>
                </c:pt>
                <c:pt idx="2">
                  <c:v>9875</c:v>
                </c:pt>
                <c:pt idx="3">
                  <c:v>13071</c:v>
                </c:pt>
                <c:pt idx="4">
                  <c:v>4269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1F-4BD9-B7CE-E2250CF9EC65}"/>
            </c:ext>
          </c:extLst>
        </c:ser>
        <c:ser>
          <c:idx val="1"/>
          <c:order val="1"/>
          <c:tx>
            <c:v>VALOR TRANSFERIDO PARA O ESTADO</c:v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'Dados de SC'!$A$3:$A$7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'Dados de SC'!$C$3:$C$7</c:f>
              <c:numCache>
                <c:formatCode>"R$"#,##0.00_);[Red]\("R$"#,##0.00\)</c:formatCode>
                <c:ptCount val="5"/>
                <c:pt idx="0">
                  <c:v>2386</c:v>
                </c:pt>
                <c:pt idx="1">
                  <c:v>2437</c:v>
                </c:pt>
                <c:pt idx="2">
                  <c:v>2548</c:v>
                </c:pt>
                <c:pt idx="3">
                  <c:v>3851</c:v>
                </c:pt>
                <c:pt idx="4">
                  <c:v>1233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1F-4BD9-B7CE-E2250CF9EC65}"/>
            </c:ext>
          </c:extLst>
        </c:ser>
        <c:ser>
          <c:idx val="2"/>
          <c:order val="2"/>
          <c:tx>
            <c:v>VALOR TRANSFERIDO AOS MUNICÍPIOS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'Dados de SC'!$A$3:$A$7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'Dados de SC'!$E$3:$E$7</c:f>
              <c:numCache>
                <c:formatCode>"R$"#,##0.00_);[Red]\("R$"#,##0.00\)</c:formatCode>
                <c:ptCount val="5"/>
                <c:pt idx="0">
                  <c:v>6267</c:v>
                </c:pt>
                <c:pt idx="1">
                  <c:v>6851</c:v>
                </c:pt>
                <c:pt idx="2">
                  <c:v>7326</c:v>
                </c:pt>
                <c:pt idx="3">
                  <c:v>9219</c:v>
                </c:pt>
                <c:pt idx="4">
                  <c:v>3036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1F-4BD9-B7CE-E2250CF9E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9616655"/>
        <c:axId val="1729615407"/>
      </c:barChart>
      <c:catAx>
        <c:axId val="172961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9615407"/>
        <c:crosses val="autoZero"/>
        <c:auto val="1"/>
        <c:lblAlgn val="ctr"/>
        <c:lblOffset val="100"/>
        <c:noMultiLvlLbl val="0"/>
      </c:catAx>
      <c:valAx>
        <c:axId val="1729615407"/>
        <c:scaling>
          <c:orientation val="minMax"/>
          <c:min val="0"/>
        </c:scaling>
        <c:delete val="0"/>
        <c:axPos val="l"/>
        <c:numFmt formatCode="&quot;R$&quot;#,##0.00_);[Red]\(&quot;R$&quot;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961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v>MEI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MEI!$A$4:$A$7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MEI!$E$4:$E$7</c:f>
              <c:numCache>
                <c:formatCode>[$R$ -416]#,##0.00</c:formatCode>
                <c:ptCount val="4"/>
                <c:pt idx="0">
                  <c:v>4.6500000000000004</c:v>
                </c:pt>
                <c:pt idx="1">
                  <c:v>5.59</c:v>
                </c:pt>
                <c:pt idx="2">
                  <c:v>6.49</c:v>
                </c:pt>
                <c:pt idx="3">
                  <c:v>8.1999999999999993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40-4938-8600-CC03172D2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1861263"/>
        <c:axId val="1731876239"/>
      </c:lineChart>
      <c:catAx>
        <c:axId val="1731861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1876239"/>
        <c:crosses val="autoZero"/>
        <c:auto val="1"/>
        <c:lblAlgn val="ctr"/>
        <c:lblOffset val="100"/>
        <c:noMultiLvlLbl val="0"/>
      </c:catAx>
      <c:valAx>
        <c:axId val="1731876239"/>
        <c:scaling>
          <c:orientation val="minMax"/>
          <c:max val="10"/>
          <c:min val="0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</a:t>
                </a:r>
                <a:r>
                  <a:rPr lang="pt-BR" baseline="0"/>
                  <a:t> em mihões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&quot;R$&quot;\ #,##0.00" sourceLinked="0"/>
        <c:majorTickMark val="none"/>
        <c:minorTickMark val="none"/>
        <c:tickLblPos val="nextTo"/>
        <c:crossAx val="1731861263"/>
        <c:crosses val="autoZero"/>
        <c:crossBetween val="between"/>
        <c:minorUnit val="200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1</xdr:row>
      <xdr:rowOff>95250</xdr:rowOff>
    </xdr:from>
    <xdr:ext cx="2924175" cy="742950"/>
    <xdr:pic>
      <xdr:nvPicPr>
        <xdr:cNvPr id="2" name="image1.png" title="Image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0</xdr:col>
      <xdr:colOff>295275</xdr:colOff>
      <xdr:row>50</xdr:row>
      <xdr:rowOff>171450</xdr:rowOff>
    </xdr:from>
    <xdr:to>
      <xdr:col>3</xdr:col>
      <xdr:colOff>457200</xdr:colOff>
      <xdr:row>64</xdr:row>
      <xdr:rowOff>142875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9B79528-89F0-49C8-B3BA-25A6FC4F2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51</xdr:row>
      <xdr:rowOff>0</xdr:rowOff>
    </xdr:from>
    <xdr:to>
      <xdr:col>6</xdr:col>
      <xdr:colOff>1190625</xdr:colOff>
      <xdr:row>64</xdr:row>
      <xdr:rowOff>171450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49DE52B-681A-4BB2-92B4-C7946872F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257175</xdr:colOff>
      <xdr:row>65</xdr:row>
      <xdr:rowOff>152399</xdr:rowOff>
    </xdr:from>
    <xdr:to>
      <xdr:col>3</xdr:col>
      <xdr:colOff>428625</xdr:colOff>
      <xdr:row>79</xdr:row>
      <xdr:rowOff>85724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DCF2CE9-467F-4EC5-ABAA-ACAA629E1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67</xdr:row>
      <xdr:rowOff>0</xdr:rowOff>
    </xdr:from>
    <xdr:to>
      <xdr:col>6</xdr:col>
      <xdr:colOff>1200150</xdr:colOff>
      <xdr:row>80</xdr:row>
      <xdr:rowOff>133350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CAB5278-9A9E-4248-9BCE-C414C46AA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1185862</xdr:colOff>
      <xdr:row>0</xdr:row>
      <xdr:rowOff>847725</xdr:rowOff>
    </xdr:from>
    <xdr:to>
      <xdr:col>7</xdr:col>
      <xdr:colOff>1204912</xdr:colOff>
      <xdr:row>14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454539-841A-4458-B297-552174FFB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319087</xdr:colOff>
      <xdr:row>9</xdr:row>
      <xdr:rowOff>114300</xdr:rowOff>
    </xdr:from>
    <xdr:to>
      <xdr:col>2</xdr:col>
      <xdr:colOff>1690687</xdr:colOff>
      <xdr:row>23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E27CD17-8222-450E-91E6-3ADF638FB6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mpostometro.com.br/" TargetMode="External"/><Relationship Id="rId2" Type="http://schemas.openxmlformats.org/officeDocument/2006/relationships/hyperlink" Target="https://www.gov.br/receitafederal/pt-br/acesso-a-informacao/dados-abertos/receitadata/arrecadacao/copy_of_arrecadacao-das-receitas-administradas-pela-rfb-por-municipio/arrecadacao-por-municipios" TargetMode="External"/><Relationship Id="rId1" Type="http://schemas.openxmlformats.org/officeDocument/2006/relationships/hyperlink" Target="http://www.portaltransparencia.gov.br/transferencias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v.br/receitafederal/pt-br/acesso-a-informacao/dados-abertos/receitadata/arrecadacao/copy_of_arrecadacao-das-receitas-administradas-pela-rfb-por-municipio/arrecadacao-por-municipio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ortaltransparencia.gov.br/transferencia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://www.portaltransparencia.gov.br/transferencias" TargetMode="External"/><Relationship Id="rId1" Type="http://schemas.openxmlformats.org/officeDocument/2006/relationships/hyperlink" Target="https://impostometro.com.b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I51"/>
  <sheetViews>
    <sheetView tabSelected="1" topLeftCell="A61" workbookViewId="0">
      <selection activeCell="D51" sqref="D51"/>
    </sheetView>
  </sheetViews>
  <sheetFormatPr defaultColWidth="14.42578125" defaultRowHeight="15.75" customHeight="1"/>
  <cols>
    <col min="2" max="2" width="31" customWidth="1"/>
    <col min="3" max="3" width="20.5703125" customWidth="1"/>
    <col min="4" max="4" width="26" customWidth="1"/>
    <col min="5" max="5" width="24.42578125" customWidth="1"/>
    <col min="6" max="6" width="26.140625" customWidth="1"/>
    <col min="7" max="7" width="23.140625" customWidth="1"/>
    <col min="8" max="8" width="20.85546875" customWidth="1"/>
  </cols>
  <sheetData>
    <row r="2" spans="1:8" ht="12.75">
      <c r="A2" s="60"/>
      <c r="B2" s="61"/>
      <c r="C2" s="66" t="s">
        <v>0</v>
      </c>
      <c r="D2" s="67"/>
      <c r="E2" s="67"/>
      <c r="F2" s="67"/>
      <c r="G2" s="68"/>
    </row>
    <row r="3" spans="1:8" ht="12.75">
      <c r="A3" s="62"/>
      <c r="B3" s="63"/>
      <c r="C3" s="66" t="s">
        <v>1</v>
      </c>
      <c r="D3" s="67"/>
      <c r="E3" s="67"/>
      <c r="F3" s="67"/>
      <c r="G3" s="68"/>
    </row>
    <row r="4" spans="1:8" ht="12.75">
      <c r="A4" s="62"/>
      <c r="B4" s="63"/>
      <c r="C4" s="66" t="s">
        <v>2</v>
      </c>
      <c r="D4" s="67"/>
      <c r="E4" s="67"/>
      <c r="F4" s="67"/>
      <c r="G4" s="68"/>
    </row>
    <row r="5" spans="1:8" ht="12.75">
      <c r="A5" s="62"/>
      <c r="B5" s="63"/>
      <c r="C5" s="66" t="s">
        <v>3</v>
      </c>
      <c r="D5" s="67"/>
      <c r="E5" s="67"/>
      <c r="F5" s="67"/>
      <c r="G5" s="68"/>
    </row>
    <row r="6" spans="1:8" ht="12.75">
      <c r="A6" s="64"/>
      <c r="B6" s="65"/>
      <c r="C6" s="66" t="s">
        <v>4</v>
      </c>
      <c r="D6" s="67"/>
      <c r="E6" s="67"/>
      <c r="F6" s="67"/>
      <c r="G6" s="68"/>
    </row>
    <row r="8" spans="1:8" ht="12.75">
      <c r="A8" s="69" t="s">
        <v>5</v>
      </c>
      <c r="B8" s="59"/>
      <c r="C8" s="59"/>
      <c r="D8" s="59"/>
      <c r="E8" s="59"/>
      <c r="F8" s="59"/>
      <c r="G8" s="59"/>
    </row>
    <row r="9" spans="1:8" ht="12.75">
      <c r="A9" s="2" t="s">
        <v>6</v>
      </c>
      <c r="B9" s="2" t="s">
        <v>7</v>
      </c>
      <c r="C9" s="2" t="s">
        <v>8</v>
      </c>
      <c r="D9" s="2" t="s">
        <v>9</v>
      </c>
      <c r="E9" s="2" t="s">
        <v>8</v>
      </c>
      <c r="F9" s="2" t="s">
        <v>10</v>
      </c>
      <c r="G9" s="2" t="s">
        <v>8</v>
      </c>
    </row>
    <row r="10" spans="1:8" ht="12.75">
      <c r="A10" s="3">
        <v>2016</v>
      </c>
      <c r="B10" s="4">
        <v>201446702.16999999</v>
      </c>
      <c r="C10" s="5">
        <f>(B10/174629539.3) - 1</f>
        <v>0.15356601739600406</v>
      </c>
      <c r="D10" s="4">
        <v>80969028.5</v>
      </c>
      <c r="E10" s="5">
        <f>D10/69621557.91 - 1</f>
        <v>0.16298788666391117</v>
      </c>
      <c r="F10" s="6">
        <f t="shared" ref="F10:F15" si="0">B10+D10</f>
        <v>282415730.66999996</v>
      </c>
      <c r="G10" s="5">
        <f>F10/244251097.2-1</f>
        <v>0.15625163574495482</v>
      </c>
    </row>
    <row r="11" spans="1:8" ht="12.75">
      <c r="A11" s="3">
        <v>2017</v>
      </c>
      <c r="B11" s="4">
        <v>193515015.25</v>
      </c>
      <c r="C11" s="5">
        <f t="shared" ref="C11:C14" si="1">B11/B10 - 1</f>
        <v>-3.9373625055953876E-2</v>
      </c>
      <c r="D11" s="4">
        <v>77744136.840000004</v>
      </c>
      <c r="E11" s="5">
        <f t="shared" ref="E11:E14" si="2">D11/D10 - 1</f>
        <v>-3.9828706355294785E-2</v>
      </c>
      <c r="F11" s="6">
        <f t="shared" si="0"/>
        <v>271259152.09000003</v>
      </c>
      <c r="G11" s="5">
        <f t="shared" ref="G11:G14" si="3">F11/F10 - 1</f>
        <v>-3.950409757109552E-2</v>
      </c>
    </row>
    <row r="12" spans="1:8" ht="12.75">
      <c r="A12" s="3">
        <v>2018</v>
      </c>
      <c r="B12" s="4">
        <v>221291285.65000001</v>
      </c>
      <c r="C12" s="5">
        <f t="shared" si="1"/>
        <v>0.14353547896072105</v>
      </c>
      <c r="D12" s="4">
        <v>82798550.969999999</v>
      </c>
      <c r="E12" s="5">
        <f t="shared" si="2"/>
        <v>6.5013444555981792E-2</v>
      </c>
      <c r="F12" s="6">
        <f t="shared" si="0"/>
        <v>304089836.62</v>
      </c>
      <c r="G12" s="5">
        <f t="shared" si="3"/>
        <v>0.12103069805035438</v>
      </c>
    </row>
    <row r="13" spans="1:8" ht="12.75">
      <c r="A13" s="3">
        <v>2019</v>
      </c>
      <c r="B13" s="4">
        <v>229617698.28</v>
      </c>
      <c r="C13" s="5">
        <f t="shared" si="1"/>
        <v>3.7626482242817616E-2</v>
      </c>
      <c r="D13" s="4">
        <v>87654407.189999998</v>
      </c>
      <c r="E13" s="5">
        <f t="shared" si="2"/>
        <v>5.8646632859062908E-2</v>
      </c>
      <c r="F13" s="6">
        <f t="shared" si="0"/>
        <v>317272105.47000003</v>
      </c>
      <c r="G13" s="5">
        <f t="shared" si="3"/>
        <v>4.3349915921303772E-2</v>
      </c>
      <c r="H13" s="7"/>
    </row>
    <row r="14" spans="1:8" ht="12.75">
      <c r="A14" s="3">
        <v>2020</v>
      </c>
      <c r="B14" s="4">
        <v>320844657.04000002</v>
      </c>
      <c r="C14" s="5">
        <f t="shared" si="1"/>
        <v>0.39729933469133649</v>
      </c>
      <c r="D14" s="4">
        <v>123801525.5</v>
      </c>
      <c r="E14" s="5">
        <f t="shared" si="2"/>
        <v>0.41238221178824919</v>
      </c>
      <c r="F14" s="6">
        <f t="shared" si="0"/>
        <v>444646182.54000002</v>
      </c>
      <c r="G14" s="5">
        <f t="shared" si="3"/>
        <v>0.40146635923542906</v>
      </c>
      <c r="H14" s="8" t="s">
        <v>11</v>
      </c>
    </row>
    <row r="15" spans="1:8" ht="12.75">
      <c r="A15" s="3">
        <v>2021</v>
      </c>
      <c r="B15" s="4">
        <v>124568162.94</v>
      </c>
      <c r="C15" s="9" t="s">
        <v>12</v>
      </c>
      <c r="D15" s="4">
        <v>37206125.609999999</v>
      </c>
      <c r="E15" s="9" t="s">
        <v>12</v>
      </c>
      <c r="F15" s="6">
        <f t="shared" si="0"/>
        <v>161774288.55000001</v>
      </c>
      <c r="G15" s="9" t="s">
        <v>12</v>
      </c>
    </row>
    <row r="16" spans="1:8" ht="12.75">
      <c r="E16" s="7"/>
      <c r="F16" s="7"/>
      <c r="G16" s="7"/>
    </row>
    <row r="17" spans="1:9" ht="12.75">
      <c r="A17" s="58" t="s">
        <v>13</v>
      </c>
      <c r="B17" s="59"/>
      <c r="E17" s="70" t="s">
        <v>14</v>
      </c>
      <c r="F17" s="59"/>
      <c r="G17" s="59"/>
    </row>
    <row r="18" spans="1:9" ht="12.75">
      <c r="E18" s="70" t="s">
        <v>15</v>
      </c>
      <c r="F18" s="59"/>
      <c r="G18" s="59"/>
    </row>
    <row r="19" spans="1:9" ht="12.75">
      <c r="A19" s="69" t="s">
        <v>16</v>
      </c>
      <c r="B19" s="59"/>
      <c r="C19" s="59"/>
      <c r="D19" s="59"/>
      <c r="E19" s="59"/>
      <c r="F19" s="59"/>
      <c r="G19" s="59"/>
      <c r="H19" s="1"/>
    </row>
    <row r="20" spans="1:9" ht="12.75">
      <c r="B20" s="71" t="s">
        <v>17</v>
      </c>
      <c r="C20" s="59"/>
      <c r="D20" s="11"/>
      <c r="E20" s="11"/>
      <c r="F20" s="11"/>
      <c r="G20" s="11"/>
    </row>
    <row r="21" spans="1:9" ht="12.75">
      <c r="A21" s="10" t="s">
        <v>18</v>
      </c>
      <c r="B21" s="12" t="s">
        <v>19</v>
      </c>
      <c r="C21" s="12" t="s">
        <v>20</v>
      </c>
      <c r="D21" s="12" t="s">
        <v>21</v>
      </c>
      <c r="E21" s="12" t="s">
        <v>22</v>
      </c>
      <c r="F21" s="12" t="s">
        <v>23</v>
      </c>
      <c r="G21" s="12" t="s">
        <v>24</v>
      </c>
      <c r="H21" s="12" t="s">
        <v>25</v>
      </c>
      <c r="I21" s="12" t="s">
        <v>8</v>
      </c>
    </row>
    <row r="22" spans="1:9">
      <c r="A22" s="13">
        <v>2015</v>
      </c>
      <c r="B22" s="14">
        <v>1540980933.6700001</v>
      </c>
      <c r="C22" s="14">
        <v>867575863.92999995</v>
      </c>
      <c r="D22" s="2" t="s">
        <v>26</v>
      </c>
      <c r="E22" s="2" t="s">
        <v>26</v>
      </c>
      <c r="F22" s="15">
        <v>48778.58</v>
      </c>
      <c r="G22" s="4">
        <v>2433196</v>
      </c>
      <c r="H22" s="16">
        <f t="shared" ref="H22:H25" si="4">B22+C22+F22+G22</f>
        <v>2411038772.1799998</v>
      </c>
      <c r="I22" s="17" t="s">
        <v>27</v>
      </c>
    </row>
    <row r="23" spans="1:9">
      <c r="A23" s="13">
        <v>2016</v>
      </c>
      <c r="B23" s="14">
        <v>1554417809.73</v>
      </c>
      <c r="C23" s="14">
        <v>970466379.79999995</v>
      </c>
      <c r="D23" s="2" t="s">
        <v>26</v>
      </c>
      <c r="E23" s="2" t="s">
        <v>26</v>
      </c>
      <c r="F23" s="15">
        <v>80099.320000000007</v>
      </c>
      <c r="G23" s="4">
        <v>3073559</v>
      </c>
      <c r="H23" s="16">
        <f t="shared" si="4"/>
        <v>2528037847.8499999</v>
      </c>
      <c r="I23" s="5">
        <f t="shared" ref="I23:I27" si="5">H23/H22 - 1</f>
        <v>4.8526418164653862E-2</v>
      </c>
    </row>
    <row r="24" spans="1:9">
      <c r="A24" s="13">
        <v>2017</v>
      </c>
      <c r="B24" s="14">
        <v>1843014095.1300001</v>
      </c>
      <c r="C24" s="14">
        <v>1046916505.87</v>
      </c>
      <c r="D24" s="2" t="s">
        <v>26</v>
      </c>
      <c r="E24" s="2" t="s">
        <v>26</v>
      </c>
      <c r="F24" s="15">
        <v>48279.08</v>
      </c>
      <c r="G24" s="4">
        <v>4031960</v>
      </c>
      <c r="H24" s="16">
        <f t="shared" si="4"/>
        <v>2894010840.0799999</v>
      </c>
      <c r="I24" s="5">
        <f t="shared" si="5"/>
        <v>0.14476563020654387</v>
      </c>
    </row>
    <row r="25" spans="1:9">
      <c r="A25" s="13">
        <v>2018</v>
      </c>
      <c r="B25" s="18">
        <v>2919080475.79</v>
      </c>
      <c r="C25" s="18">
        <v>1236360128.02</v>
      </c>
      <c r="D25" s="2" t="s">
        <v>26</v>
      </c>
      <c r="E25" s="2" t="s">
        <v>26</v>
      </c>
      <c r="F25" s="15">
        <v>41656.980000000003</v>
      </c>
      <c r="G25" s="4">
        <v>5051921</v>
      </c>
      <c r="H25" s="16">
        <f t="shared" si="4"/>
        <v>4160534181.79</v>
      </c>
      <c r="I25" s="5">
        <f t="shared" si="5"/>
        <v>0.43763600473417341</v>
      </c>
    </row>
    <row r="26" spans="1:9">
      <c r="A26" s="13">
        <v>2019</v>
      </c>
      <c r="B26" s="19">
        <v>2941202225.7800002</v>
      </c>
      <c r="C26" s="19">
        <v>1140893405.45</v>
      </c>
      <c r="D26" s="20">
        <v>773832557</v>
      </c>
      <c r="E26" s="21">
        <v>30790</v>
      </c>
      <c r="F26" s="15">
        <v>51706.61</v>
      </c>
      <c r="G26" s="4">
        <v>6377418</v>
      </c>
      <c r="H26" s="16">
        <f t="shared" ref="H26:H27" si="6">B26+C26+D26+F26+G26</f>
        <v>4862357312.8400002</v>
      </c>
      <c r="I26" s="5">
        <f t="shared" si="5"/>
        <v>0.16868582263348997</v>
      </c>
    </row>
    <row r="27" spans="1:9">
      <c r="A27" s="13">
        <v>2020</v>
      </c>
      <c r="B27" s="19">
        <v>2945268942.1599998</v>
      </c>
      <c r="C27" s="14">
        <v>1206111956.0899999</v>
      </c>
      <c r="D27" s="20">
        <v>754749678</v>
      </c>
      <c r="E27" s="21">
        <v>32386</v>
      </c>
      <c r="F27" s="20">
        <v>41205</v>
      </c>
      <c r="G27" s="4">
        <v>7910408</v>
      </c>
      <c r="H27" s="16">
        <f t="shared" si="6"/>
        <v>4914082189.25</v>
      </c>
      <c r="I27" s="5">
        <f t="shared" si="5"/>
        <v>1.0637818877154537E-2</v>
      </c>
    </row>
    <row r="28" spans="1:9" ht="12.75">
      <c r="A28" s="13">
        <v>2021</v>
      </c>
      <c r="B28" s="2" t="s">
        <v>26</v>
      </c>
      <c r="C28" s="2" t="s">
        <v>26</v>
      </c>
      <c r="D28" s="2" t="s">
        <v>26</v>
      </c>
      <c r="E28" s="2" t="s">
        <v>26</v>
      </c>
      <c r="F28" s="2" t="s">
        <v>26</v>
      </c>
      <c r="G28" s="2" t="s">
        <v>26</v>
      </c>
      <c r="H28" s="2" t="s">
        <v>26</v>
      </c>
      <c r="I28" s="3" t="s">
        <v>26</v>
      </c>
    </row>
    <row r="29" spans="1:9" ht="12.75">
      <c r="G29" s="70" t="s">
        <v>28</v>
      </c>
      <c r="H29" s="59"/>
      <c r="I29" s="8"/>
    </row>
    <row r="30" spans="1:9" ht="12.75">
      <c r="A30" s="72" t="s">
        <v>29</v>
      </c>
      <c r="B30" s="59"/>
      <c r="G30" s="70" t="s">
        <v>30</v>
      </c>
      <c r="H30" s="59"/>
    </row>
    <row r="31" spans="1:9" ht="12.75">
      <c r="E31" s="3"/>
    </row>
    <row r="33" spans="1:7" ht="12.75">
      <c r="A33" s="73" t="s">
        <v>31</v>
      </c>
      <c r="B33" s="59"/>
      <c r="C33" s="59"/>
    </row>
    <row r="34" spans="1:7" ht="12.75">
      <c r="A34" s="2" t="s">
        <v>6</v>
      </c>
      <c r="B34" s="2" t="s">
        <v>32</v>
      </c>
      <c r="C34" s="2" t="s">
        <v>33</v>
      </c>
    </row>
    <row r="35" spans="1:7" ht="12.75">
      <c r="A35" s="3">
        <v>2016</v>
      </c>
      <c r="B35" s="23">
        <v>347216</v>
      </c>
      <c r="C35" s="5">
        <f t="shared" ref="C35:C39" si="7">B35/325232353.8-1</f>
        <v>-0.9989324063367524</v>
      </c>
    </row>
    <row r="36" spans="1:7" ht="12.75">
      <c r="A36" s="3">
        <v>2017</v>
      </c>
      <c r="B36" s="23">
        <v>396435</v>
      </c>
      <c r="C36" s="5">
        <f t="shared" si="7"/>
        <v>-0.99878107145439843</v>
      </c>
    </row>
    <row r="37" spans="1:7" ht="12.75">
      <c r="A37" s="3">
        <v>2018</v>
      </c>
      <c r="B37" s="23">
        <v>374848</v>
      </c>
      <c r="C37" s="5">
        <f t="shared" si="7"/>
        <v>-0.9988474455397186</v>
      </c>
    </row>
    <row r="38" spans="1:7" ht="12.75">
      <c r="A38" s="3">
        <v>2019</v>
      </c>
      <c r="B38" s="23">
        <v>421008005</v>
      </c>
      <c r="C38" s="5">
        <f t="shared" si="7"/>
        <v>0.29448377469511144</v>
      </c>
    </row>
    <row r="39" spans="1:7" ht="12.75">
      <c r="A39" s="3">
        <v>2020</v>
      </c>
      <c r="B39" s="23">
        <v>610818704</v>
      </c>
      <c r="C39" s="5">
        <f t="shared" si="7"/>
        <v>0.87809944755871316</v>
      </c>
    </row>
    <row r="40" spans="1:7" ht="12.75">
      <c r="A40" s="3">
        <v>2021</v>
      </c>
      <c r="B40" s="23">
        <v>202644165</v>
      </c>
      <c r="C40" s="2" t="s">
        <v>26</v>
      </c>
      <c r="E40" s="70" t="s">
        <v>28</v>
      </c>
      <c r="F40" s="59"/>
      <c r="G40" s="59"/>
    </row>
    <row r="41" spans="1:7" ht="12.75">
      <c r="A41" s="58" t="s">
        <v>34</v>
      </c>
      <c r="B41" s="59"/>
    </row>
    <row r="43" spans="1:7" ht="18">
      <c r="A43" s="24"/>
    </row>
    <row r="44" spans="1:7" ht="15" customHeight="1" thickBot="1"/>
    <row r="45" spans="1:7" ht="15.75" customHeight="1" thickBot="1">
      <c r="A45" s="42" t="s">
        <v>6</v>
      </c>
      <c r="B45" s="47" t="s">
        <v>58</v>
      </c>
      <c r="C45" s="47" t="s">
        <v>61</v>
      </c>
      <c r="D45" s="47" t="s">
        <v>59</v>
      </c>
      <c r="E45" s="43" t="s">
        <v>60</v>
      </c>
    </row>
    <row r="46" spans="1:7" ht="13.5" thickBot="1">
      <c r="A46" s="43">
        <v>2016</v>
      </c>
      <c r="B46" s="48">
        <v>282</v>
      </c>
      <c r="C46" s="44">
        <v>0.15629999999999999</v>
      </c>
      <c r="D46" s="48">
        <v>2528</v>
      </c>
      <c r="E46" s="46">
        <v>4.8526418164653862E-2</v>
      </c>
    </row>
    <row r="47" spans="1:7" ht="15.75" customHeight="1" thickBot="1">
      <c r="A47" s="43">
        <v>2017</v>
      </c>
      <c r="B47" s="48">
        <v>315</v>
      </c>
      <c r="C47" s="44">
        <v>-3.95E-2</v>
      </c>
      <c r="D47" s="48">
        <v>3365</v>
      </c>
      <c r="E47" s="45">
        <v>0.14476563020654387</v>
      </c>
    </row>
    <row r="48" spans="1:7" ht="15.75" customHeight="1" thickBot="1">
      <c r="A48" s="43">
        <v>2018</v>
      </c>
      <c r="B48" s="48">
        <v>340</v>
      </c>
      <c r="C48" s="44">
        <v>0.121</v>
      </c>
      <c r="D48" s="48">
        <v>4649</v>
      </c>
      <c r="E48" s="45">
        <v>0.43763600473417341</v>
      </c>
    </row>
    <row r="49" spans="1:5" ht="15.75" customHeight="1" thickBot="1">
      <c r="A49" s="43">
        <v>2019</v>
      </c>
      <c r="B49" s="48">
        <v>343</v>
      </c>
      <c r="C49" s="44">
        <v>4.3299999999999998E-2</v>
      </c>
      <c r="D49" s="48">
        <v>5261</v>
      </c>
      <c r="E49" s="45">
        <v>0.16868582263348997</v>
      </c>
    </row>
    <row r="50" spans="1:5" ht="15.75" customHeight="1" thickBot="1">
      <c r="A50" s="43">
        <v>2020</v>
      </c>
      <c r="B50" s="48">
        <v>492</v>
      </c>
      <c r="C50" s="44">
        <v>0.40150000000000002</v>
      </c>
      <c r="D50" s="48">
        <v>5098</v>
      </c>
      <c r="E50" s="45">
        <v>1.0637818877154537E-2</v>
      </c>
    </row>
    <row r="51" spans="1:5" ht="15.75" customHeight="1" thickBot="1">
      <c r="A51" s="43"/>
      <c r="B51" s="43"/>
    </row>
  </sheetData>
  <mergeCells count="18">
    <mergeCell ref="A30:B30"/>
    <mergeCell ref="A33:C33"/>
    <mergeCell ref="A41:B41"/>
    <mergeCell ref="A2:B6"/>
    <mergeCell ref="C2:G2"/>
    <mergeCell ref="C3:G3"/>
    <mergeCell ref="C4:G4"/>
    <mergeCell ref="C5:G5"/>
    <mergeCell ref="C6:G6"/>
    <mergeCell ref="A8:G8"/>
    <mergeCell ref="A17:B17"/>
    <mergeCell ref="A19:G19"/>
    <mergeCell ref="E17:G17"/>
    <mergeCell ref="E18:G18"/>
    <mergeCell ref="E40:G40"/>
    <mergeCell ref="G29:H29"/>
    <mergeCell ref="G30:H30"/>
    <mergeCell ref="B20:C20"/>
  </mergeCells>
  <conditionalFormatting sqref="C10:C14">
    <cfRule type="cellIs" dxfId="20" priority="2" operator="greaterThan">
      <formula>0</formula>
    </cfRule>
  </conditionalFormatting>
  <conditionalFormatting sqref="C10:C14">
    <cfRule type="cellIs" dxfId="19" priority="3" operator="lessThan">
      <formula>0</formula>
    </cfRule>
  </conditionalFormatting>
  <conditionalFormatting sqref="E10:E14">
    <cfRule type="cellIs" dxfId="18" priority="4" operator="greaterThan">
      <formula>0</formula>
    </cfRule>
  </conditionalFormatting>
  <conditionalFormatting sqref="E10:E14">
    <cfRule type="cellIs" dxfId="17" priority="5" operator="lessThan">
      <formula>0</formula>
    </cfRule>
  </conditionalFormatting>
  <conditionalFormatting sqref="G10:G14">
    <cfRule type="cellIs" dxfId="16" priority="6" operator="greaterThan">
      <formula>0</formula>
    </cfRule>
  </conditionalFormatting>
  <conditionalFormatting sqref="G10:G14">
    <cfRule type="cellIs" dxfId="15" priority="7" operator="lessThan">
      <formula>0</formula>
    </cfRule>
  </conditionalFormatting>
  <conditionalFormatting sqref="C35:C39">
    <cfRule type="cellIs" dxfId="14" priority="8" operator="greaterThan">
      <formula>0</formula>
    </cfRule>
  </conditionalFormatting>
  <conditionalFormatting sqref="C35:C39">
    <cfRule type="cellIs" dxfId="13" priority="9" operator="lessThan">
      <formula>0</formula>
    </cfRule>
  </conditionalFormatting>
  <conditionalFormatting sqref="I23:I27">
    <cfRule type="cellIs" dxfId="12" priority="10" operator="greaterThan">
      <formula>0</formula>
    </cfRule>
  </conditionalFormatting>
  <hyperlinks>
    <hyperlink ref="A17" r:id="rId1" xr:uid="{00000000-0004-0000-0000-000000000000}"/>
    <hyperlink ref="A30" r:id="rId2" xr:uid="{00000000-0004-0000-0000-000001000000}"/>
    <hyperlink ref="A41" r:id="rId3" xr:uid="{00000000-0004-0000-0000-000002000000}"/>
  </hyperlinks>
  <pageMargins left="0.511811024" right="0.511811024" top="0.78740157499999996" bottom="0.78740157499999996" header="0.31496062000000002" footer="0.31496062000000002"/>
  <pageSetup paperSize="9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E9C0E-99D1-45FD-96EF-83689022FE8D}">
  <dimension ref="A1:G14"/>
  <sheetViews>
    <sheetView topLeftCell="B7" workbookViewId="0">
      <selection activeCell="B18" sqref="B18"/>
    </sheetView>
  </sheetViews>
  <sheetFormatPr defaultRowHeight="12.75"/>
  <cols>
    <col min="2" max="2" width="19" bestFit="1" customWidth="1"/>
    <col min="3" max="3" width="17.42578125" bestFit="1" customWidth="1"/>
    <col min="4" max="4" width="20" bestFit="1" customWidth="1"/>
    <col min="5" max="5" width="19" bestFit="1" customWidth="1"/>
    <col min="6" max="6" width="9.28515625" bestFit="1" customWidth="1"/>
    <col min="7" max="8" width="20" bestFit="1" customWidth="1"/>
    <col min="9" max="9" width="9.28515625" bestFit="1" customWidth="1"/>
    <col min="10" max="10" width="20" bestFit="1" customWidth="1"/>
    <col min="11" max="11" width="19" bestFit="1" customWidth="1"/>
    <col min="12" max="12" width="9.28515625" bestFit="1" customWidth="1"/>
  </cols>
  <sheetData>
    <row r="1" spans="1:7" ht="86.25" thickBot="1">
      <c r="A1" s="52" t="s">
        <v>18</v>
      </c>
      <c r="B1" s="52" t="s">
        <v>62</v>
      </c>
      <c r="C1" s="53" t="s">
        <v>63</v>
      </c>
      <c r="D1" s="53" t="s">
        <v>64</v>
      </c>
      <c r="E1" s="53" t="s">
        <v>65</v>
      </c>
      <c r="F1" s="53" t="s">
        <v>66</v>
      </c>
    </row>
    <row r="2" spans="1:7" ht="13.5" thickBot="1">
      <c r="A2">
        <v>2016</v>
      </c>
      <c r="B2" s="55">
        <v>9038476339</v>
      </c>
    </row>
    <row r="3" spans="1:7" ht="15.75" customHeight="1" thickBot="1">
      <c r="A3">
        <v>2017</v>
      </c>
      <c r="B3" s="55">
        <v>8653</v>
      </c>
      <c r="C3" s="57">
        <v>2386</v>
      </c>
      <c r="E3" s="57">
        <v>6267</v>
      </c>
      <c r="G3" s="57"/>
    </row>
    <row r="4" spans="1:7" ht="15" thickBot="1">
      <c r="A4">
        <v>2018</v>
      </c>
      <c r="B4" s="49">
        <v>9288</v>
      </c>
      <c r="C4" s="49">
        <v>2437</v>
      </c>
      <c r="D4" s="50">
        <v>0.26240000000000002</v>
      </c>
      <c r="E4" s="49">
        <v>6851</v>
      </c>
      <c r="F4" s="51">
        <v>0.73760000000000003</v>
      </c>
    </row>
    <row r="5" spans="1:7" ht="15" thickBot="1">
      <c r="A5">
        <v>2019</v>
      </c>
      <c r="B5" s="54">
        <v>9875</v>
      </c>
      <c r="C5" s="49">
        <v>2548</v>
      </c>
      <c r="D5" s="50">
        <v>0.2581</v>
      </c>
      <c r="E5" s="49">
        <v>7326</v>
      </c>
      <c r="F5" s="51">
        <v>0.7419</v>
      </c>
    </row>
    <row r="6" spans="1:7" ht="15" thickBot="1">
      <c r="A6">
        <v>2020</v>
      </c>
      <c r="B6" s="54">
        <v>13071</v>
      </c>
      <c r="C6" s="49">
        <v>3851</v>
      </c>
      <c r="D6" s="50">
        <v>0.29459999999999997</v>
      </c>
      <c r="E6" s="49">
        <v>9219</v>
      </c>
      <c r="F6" s="51">
        <v>0.70540000000000003</v>
      </c>
    </row>
    <row r="7" spans="1:7" ht="15" thickBot="1">
      <c r="A7">
        <v>2021</v>
      </c>
      <c r="B7" s="54">
        <v>4269</v>
      </c>
      <c r="C7" s="49">
        <v>1233</v>
      </c>
      <c r="D7" s="50">
        <v>0.28889999999999999</v>
      </c>
      <c r="E7" s="49">
        <v>3036</v>
      </c>
      <c r="F7" s="51">
        <v>0.71109999999999995</v>
      </c>
    </row>
    <row r="13" spans="1:7" ht="13.5" thickBot="1"/>
    <row r="14" spans="1:7" ht="29.25" thickBot="1">
      <c r="A14" s="56" t="s">
        <v>67</v>
      </c>
      <c r="B14" s="57">
        <v>2386255724.6500001</v>
      </c>
      <c r="C14" s="57">
        <v>6267491168.3199997</v>
      </c>
      <c r="D14" s="57">
        <v>8653746892.9699993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8"/>
  <sheetViews>
    <sheetView workbookViewId="0">
      <selection activeCell="G5" sqref="G5:G10"/>
    </sheetView>
  </sheetViews>
  <sheetFormatPr defaultColWidth="14.42578125" defaultRowHeight="15.75" customHeight="1"/>
  <cols>
    <col min="1" max="1" width="5.85546875" customWidth="1"/>
    <col min="2" max="2" width="25.7109375" customWidth="1"/>
    <col min="3" max="3" width="23.5703125" customWidth="1"/>
    <col min="4" max="4" width="20" customWidth="1"/>
    <col min="5" max="5" width="34.140625" customWidth="1"/>
    <col min="6" max="6" width="15.7109375" customWidth="1"/>
    <col min="7" max="7" width="13.7109375" customWidth="1"/>
    <col min="8" max="8" width="19" customWidth="1"/>
  </cols>
  <sheetData>
    <row r="1" spans="1:8" ht="12.75">
      <c r="A1" s="70" t="s">
        <v>35</v>
      </c>
      <c r="B1" s="59"/>
    </row>
    <row r="3" spans="1:8" ht="12.75">
      <c r="B3" s="69" t="s">
        <v>17</v>
      </c>
      <c r="C3" s="59"/>
    </row>
    <row r="4" spans="1:8" ht="12.75">
      <c r="A4" s="1"/>
      <c r="B4" s="1" t="s">
        <v>19</v>
      </c>
      <c r="C4" s="1" t="s">
        <v>20</v>
      </c>
      <c r="D4" s="1" t="s">
        <v>21</v>
      </c>
      <c r="E4" s="1" t="s">
        <v>36</v>
      </c>
      <c r="F4" s="1" t="s">
        <v>37</v>
      </c>
      <c r="G4" s="1" t="s">
        <v>24</v>
      </c>
      <c r="H4" s="1" t="s">
        <v>25</v>
      </c>
    </row>
    <row r="5" spans="1:8" ht="15.75" customHeight="1">
      <c r="A5" s="13">
        <v>2015</v>
      </c>
      <c r="B5" s="25">
        <v>1540980933.6700001</v>
      </c>
      <c r="C5" s="25">
        <v>867575863.92999995</v>
      </c>
      <c r="D5" s="13" t="s">
        <v>38</v>
      </c>
      <c r="E5" s="13" t="s">
        <v>38</v>
      </c>
      <c r="F5" s="26">
        <v>48778.58</v>
      </c>
      <c r="H5" s="6">
        <f t="shared" ref="H5:H8" si="0">B5+C5+F5+G5</f>
        <v>2408605576.1799998</v>
      </c>
    </row>
    <row r="6" spans="1:8" ht="15.75" customHeight="1">
      <c r="A6" s="13">
        <v>2016</v>
      </c>
      <c r="B6" s="25">
        <v>1554417809.73</v>
      </c>
      <c r="C6" s="25">
        <v>970466379.79999995</v>
      </c>
      <c r="D6" s="13" t="s">
        <v>38</v>
      </c>
      <c r="E6" s="13" t="s">
        <v>38</v>
      </c>
      <c r="F6" s="26">
        <v>80099.320000000007</v>
      </c>
      <c r="H6" s="6">
        <f t="shared" si="0"/>
        <v>2524964288.8499999</v>
      </c>
    </row>
    <row r="7" spans="1:8" ht="15.75" customHeight="1">
      <c r="A7" s="13">
        <v>2017</v>
      </c>
      <c r="B7" s="25">
        <v>1843014095.1300001</v>
      </c>
      <c r="C7" s="25">
        <v>1046916505.87</v>
      </c>
      <c r="D7" s="13" t="s">
        <v>38</v>
      </c>
      <c r="E7" s="13" t="s">
        <v>38</v>
      </c>
      <c r="F7" s="26">
        <v>48279.08</v>
      </c>
      <c r="H7" s="6">
        <f t="shared" si="0"/>
        <v>2889978880.0799999</v>
      </c>
    </row>
    <row r="8" spans="1:8" ht="15.75" customHeight="1">
      <c r="A8" s="13">
        <v>2018</v>
      </c>
      <c r="B8" s="27">
        <v>2919080475.79</v>
      </c>
      <c r="C8" s="27">
        <v>1236360128.02</v>
      </c>
      <c r="D8" s="13" t="s">
        <v>38</v>
      </c>
      <c r="E8" s="13" t="s">
        <v>38</v>
      </c>
      <c r="F8" s="26">
        <v>41656.980000000003</v>
      </c>
      <c r="H8" s="6">
        <f t="shared" si="0"/>
        <v>4155482260.79</v>
      </c>
    </row>
    <row r="9" spans="1:8" ht="15.75" customHeight="1">
      <c r="A9" s="13">
        <v>2019</v>
      </c>
      <c r="B9" s="28">
        <v>2941202225.7800002</v>
      </c>
      <c r="C9" s="28">
        <v>1140893405.45</v>
      </c>
      <c r="D9" s="29">
        <v>773832557</v>
      </c>
      <c r="E9" s="30">
        <v>30790</v>
      </c>
      <c r="F9" s="26">
        <v>51706.61</v>
      </c>
      <c r="H9" s="6">
        <f t="shared" ref="H9:H10" si="1">B9+C9+D9+F9+G9</f>
        <v>4855979894.8400002</v>
      </c>
    </row>
    <row r="10" spans="1:8" ht="15.75" customHeight="1">
      <c r="A10" s="13">
        <v>2020</v>
      </c>
      <c r="B10" s="28">
        <v>2945268942.1599998</v>
      </c>
      <c r="C10" s="25">
        <v>1206111956.0899999</v>
      </c>
      <c r="D10" s="29">
        <v>754749678</v>
      </c>
      <c r="E10" s="30">
        <v>32386</v>
      </c>
      <c r="F10" s="29">
        <v>41205</v>
      </c>
      <c r="H10" s="6">
        <f t="shared" si="1"/>
        <v>4906171781.25</v>
      </c>
    </row>
    <row r="11" spans="1:8" ht="12.75">
      <c r="A11" s="13">
        <v>2021</v>
      </c>
      <c r="B11" s="31" t="s">
        <v>38</v>
      </c>
      <c r="C11" s="13" t="s">
        <v>38</v>
      </c>
      <c r="D11" s="13" t="s">
        <v>38</v>
      </c>
      <c r="E11" s="13" t="s">
        <v>38</v>
      </c>
      <c r="F11" s="32" t="s">
        <v>38</v>
      </c>
      <c r="G11" s="32" t="s">
        <v>38</v>
      </c>
      <c r="H11" s="32" t="s">
        <v>38</v>
      </c>
    </row>
    <row r="12" spans="1:8" ht="12.75">
      <c r="E12" s="8" t="s">
        <v>39</v>
      </c>
    </row>
    <row r="13" spans="1:8" ht="12.75">
      <c r="A13" s="74" t="s">
        <v>40</v>
      </c>
      <c r="B13" s="59"/>
    </row>
    <row r="16" spans="1:8" ht="12.75">
      <c r="C16" s="25"/>
      <c r="D16" s="25"/>
      <c r="E16" s="25"/>
      <c r="F16" s="25"/>
    </row>
    <row r="18" spans="2:6" ht="15.75" customHeight="1">
      <c r="B18" s="33"/>
      <c r="C18" s="33"/>
      <c r="D18" s="33"/>
      <c r="E18" s="33"/>
      <c r="F18" s="33"/>
    </row>
  </sheetData>
  <mergeCells count="3">
    <mergeCell ref="A1:B1"/>
    <mergeCell ref="B3:C3"/>
    <mergeCell ref="A13:B13"/>
  </mergeCells>
  <hyperlinks>
    <hyperlink ref="A13" r:id="rId1" xr:uid="{00000000-0004-0000-0100-000000000000}"/>
  </hyperlink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3:G13"/>
  <sheetViews>
    <sheetView workbookViewId="0">
      <selection activeCell="A15" sqref="A15"/>
    </sheetView>
  </sheetViews>
  <sheetFormatPr defaultColWidth="14.42578125" defaultRowHeight="15.75" customHeight="1"/>
  <cols>
    <col min="2" max="2" width="31" customWidth="1"/>
    <col min="4" max="4" width="26" customWidth="1"/>
    <col min="6" max="6" width="17.28515625" customWidth="1"/>
  </cols>
  <sheetData>
    <row r="3" spans="1:7">
      <c r="A3" s="22" t="s">
        <v>5</v>
      </c>
      <c r="B3" s="22"/>
      <c r="C3" s="22"/>
      <c r="D3" s="22"/>
    </row>
    <row r="4" spans="1:7">
      <c r="A4" s="13" t="s">
        <v>6</v>
      </c>
      <c r="B4" s="13" t="s">
        <v>7</v>
      </c>
      <c r="C4" s="13" t="s">
        <v>8</v>
      </c>
      <c r="D4" s="13" t="s">
        <v>9</v>
      </c>
      <c r="E4" s="13" t="s">
        <v>8</v>
      </c>
      <c r="F4" s="13" t="s">
        <v>10</v>
      </c>
      <c r="G4" s="13" t="s">
        <v>8</v>
      </c>
    </row>
    <row r="5" spans="1:7">
      <c r="A5" s="3">
        <v>2016</v>
      </c>
      <c r="B5" s="23">
        <v>201446702.16999999</v>
      </c>
      <c r="C5" s="5">
        <f>(B5/174629539.3) - 1</f>
        <v>0.15356601739600406</v>
      </c>
      <c r="D5" s="23">
        <v>80969028.5</v>
      </c>
      <c r="E5" s="5">
        <f>D5/69621557.91 - 1</f>
        <v>0.16298788666391117</v>
      </c>
      <c r="F5" s="6">
        <f t="shared" ref="F5:F10" si="0">B5+D5</f>
        <v>282415730.66999996</v>
      </c>
      <c r="G5" s="5">
        <f>F5/244251097.2-1</f>
        <v>0.15625163574495482</v>
      </c>
    </row>
    <row r="6" spans="1:7">
      <c r="A6" s="3">
        <v>2017</v>
      </c>
      <c r="B6" s="23">
        <v>193515015.25</v>
      </c>
      <c r="C6" s="5">
        <f t="shared" ref="C6:C9" si="1">B6/B5 - 1</f>
        <v>-3.9373625055953876E-2</v>
      </c>
      <c r="D6" s="23">
        <v>77744136.840000004</v>
      </c>
      <c r="E6" s="5">
        <f t="shared" ref="E6:E9" si="2">D6/D5 - 1</f>
        <v>-3.9828706355294785E-2</v>
      </c>
      <c r="F6" s="6">
        <f t="shared" si="0"/>
        <v>271259152.09000003</v>
      </c>
      <c r="G6" s="5">
        <f t="shared" ref="G6:G9" si="3">F6/F5 - 1</f>
        <v>-3.950409757109552E-2</v>
      </c>
    </row>
    <row r="7" spans="1:7">
      <c r="A7" s="3">
        <v>2018</v>
      </c>
      <c r="B7" s="23">
        <v>221291285.65000001</v>
      </c>
      <c r="C7" s="5">
        <f t="shared" si="1"/>
        <v>0.14353547896072105</v>
      </c>
      <c r="D7" s="23">
        <v>82798550.969999999</v>
      </c>
      <c r="E7" s="5">
        <f t="shared" si="2"/>
        <v>6.5013444555981792E-2</v>
      </c>
      <c r="F7" s="6">
        <f t="shared" si="0"/>
        <v>304089836.62</v>
      </c>
      <c r="G7" s="5">
        <f t="shared" si="3"/>
        <v>0.12103069805035438</v>
      </c>
    </row>
    <row r="8" spans="1:7">
      <c r="A8" s="3">
        <v>2019</v>
      </c>
      <c r="B8" s="23">
        <v>229617698.28</v>
      </c>
      <c r="C8" s="5">
        <f t="shared" si="1"/>
        <v>3.7626482242817616E-2</v>
      </c>
      <c r="D8" s="23">
        <v>87654407.189999998</v>
      </c>
      <c r="E8" s="5">
        <f t="shared" si="2"/>
        <v>5.8646632859062908E-2</v>
      </c>
      <c r="F8" s="6">
        <f t="shared" si="0"/>
        <v>317272105.47000003</v>
      </c>
      <c r="G8" s="5">
        <f t="shared" si="3"/>
        <v>4.3349915921303772E-2</v>
      </c>
    </row>
    <row r="9" spans="1:7">
      <c r="A9" s="3">
        <v>2020</v>
      </c>
      <c r="B9" s="23">
        <v>320844657.04000002</v>
      </c>
      <c r="C9" s="5">
        <f t="shared" si="1"/>
        <v>0.39729933469133649</v>
      </c>
      <c r="D9" s="23">
        <v>123801525.5</v>
      </c>
      <c r="E9" s="5">
        <f t="shared" si="2"/>
        <v>0.41238221178824919</v>
      </c>
      <c r="F9" s="6">
        <f t="shared" si="0"/>
        <v>444646182.54000002</v>
      </c>
      <c r="G9" s="5">
        <f t="shared" si="3"/>
        <v>0.40146635923542906</v>
      </c>
    </row>
    <row r="10" spans="1:7">
      <c r="A10" s="3">
        <v>2021</v>
      </c>
      <c r="B10" s="23">
        <v>124568162.94</v>
      </c>
      <c r="C10" s="9" t="s">
        <v>12</v>
      </c>
      <c r="D10" s="23">
        <v>37206125.609999999</v>
      </c>
      <c r="E10" s="9" t="s">
        <v>12</v>
      </c>
      <c r="F10" s="6">
        <f t="shared" si="0"/>
        <v>161774288.55000001</v>
      </c>
      <c r="G10" s="9" t="s">
        <v>12</v>
      </c>
    </row>
    <row r="11" spans="1:7">
      <c r="E11" s="7"/>
      <c r="F11" s="7"/>
      <c r="G11" s="7"/>
    </row>
    <row r="12" spans="1:7">
      <c r="A12" s="58" t="s">
        <v>41</v>
      </c>
      <c r="B12" s="59"/>
      <c r="E12" s="70" t="s">
        <v>14</v>
      </c>
      <c r="F12" s="59"/>
      <c r="G12" s="59"/>
    </row>
    <row r="13" spans="1:7">
      <c r="E13" s="70" t="s">
        <v>42</v>
      </c>
      <c r="F13" s="59"/>
      <c r="G13" s="59"/>
    </row>
  </sheetData>
  <mergeCells count="3">
    <mergeCell ref="A12:B12"/>
    <mergeCell ref="E12:G12"/>
    <mergeCell ref="E13:G13"/>
  </mergeCells>
  <conditionalFormatting sqref="C5:C9">
    <cfRule type="cellIs" dxfId="11" priority="1" operator="greaterThan">
      <formula>0</formula>
    </cfRule>
  </conditionalFormatting>
  <conditionalFormatting sqref="C5:C9">
    <cfRule type="cellIs" dxfId="10" priority="2" operator="lessThan">
      <formula>0</formula>
    </cfRule>
  </conditionalFormatting>
  <conditionalFormatting sqref="E5:E9">
    <cfRule type="cellIs" dxfId="9" priority="3" operator="greaterThan">
      <formula>0</formula>
    </cfRule>
  </conditionalFormatting>
  <conditionalFormatting sqref="E5:E9">
    <cfRule type="cellIs" dxfId="8" priority="4" operator="lessThan">
      <formula>0</formula>
    </cfRule>
  </conditionalFormatting>
  <conditionalFormatting sqref="G5:G9">
    <cfRule type="cellIs" dxfId="7" priority="5" operator="greaterThan">
      <formula>0</formula>
    </cfRule>
  </conditionalFormatting>
  <conditionalFormatting sqref="G5:G9">
    <cfRule type="cellIs" dxfId="6" priority="6" operator="lessThan">
      <formula>0</formula>
    </cfRule>
  </conditionalFormatting>
  <hyperlinks>
    <hyperlink ref="A12" r:id="rId1" xr:uid="{00000000-0004-0000-0200-000000000000}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21"/>
  <sheetViews>
    <sheetView workbookViewId="0">
      <selection activeCell="E8" sqref="E8"/>
    </sheetView>
  </sheetViews>
  <sheetFormatPr defaultColWidth="14.42578125" defaultRowHeight="15.75" customHeight="1"/>
  <cols>
    <col min="2" max="2" width="33.5703125" customWidth="1"/>
    <col min="3" max="3" width="31.7109375" customWidth="1"/>
    <col min="4" max="4" width="33.7109375" customWidth="1"/>
    <col min="5" max="5" width="19.5703125" customWidth="1"/>
    <col min="7" max="7" width="33.7109375" customWidth="1"/>
    <col min="9" max="9" width="33.7109375" customWidth="1"/>
  </cols>
  <sheetData>
    <row r="1" spans="1:11">
      <c r="A1" s="1" t="s">
        <v>18</v>
      </c>
      <c r="B1" s="1" t="s">
        <v>43</v>
      </c>
      <c r="C1" s="1" t="s">
        <v>44</v>
      </c>
      <c r="D1" s="1" t="s">
        <v>45</v>
      </c>
      <c r="E1" s="1" t="s">
        <v>25</v>
      </c>
      <c r="F1" s="34"/>
      <c r="G1" s="34"/>
      <c r="H1" s="34"/>
      <c r="I1" s="34"/>
    </row>
    <row r="2" spans="1:11">
      <c r="A2" s="3">
        <v>2015</v>
      </c>
      <c r="B2" s="35">
        <v>31396</v>
      </c>
      <c r="C2" s="35">
        <v>213090</v>
      </c>
      <c r="D2" s="35">
        <v>2188710</v>
      </c>
      <c r="E2" s="36">
        <f>B2+C2+D2</f>
        <v>2433196</v>
      </c>
      <c r="F2" s="34"/>
      <c r="G2" s="34"/>
      <c r="H2" s="34"/>
      <c r="I2" s="34"/>
    </row>
    <row r="3" spans="1:11">
      <c r="A3" s="3">
        <v>2016</v>
      </c>
      <c r="B3" s="35">
        <v>34754</v>
      </c>
      <c r="C3" s="35">
        <v>249838</v>
      </c>
      <c r="D3" s="35">
        <v>2788967</v>
      </c>
      <c r="E3" s="36">
        <v>3</v>
      </c>
      <c r="F3" s="37"/>
      <c r="G3" s="37"/>
      <c r="H3" s="37"/>
      <c r="I3" s="37"/>
    </row>
    <row r="4" spans="1:11">
      <c r="A4" s="3">
        <v>2017</v>
      </c>
      <c r="B4" s="35">
        <v>41892</v>
      </c>
      <c r="C4" s="35">
        <v>316623</v>
      </c>
      <c r="D4" s="35">
        <v>3673445</v>
      </c>
      <c r="E4" s="36">
        <v>4.6500000000000004</v>
      </c>
      <c r="F4" s="38"/>
      <c r="G4" s="38"/>
      <c r="H4" s="39"/>
    </row>
    <row r="5" spans="1:11">
      <c r="A5" s="3">
        <v>2018</v>
      </c>
      <c r="B5" s="35">
        <v>51265</v>
      </c>
      <c r="C5" s="35">
        <v>398907</v>
      </c>
      <c r="D5" s="35">
        <v>4601749</v>
      </c>
      <c r="E5" s="36">
        <v>5.59</v>
      </c>
      <c r="F5" s="38"/>
      <c r="G5" s="38"/>
      <c r="H5" s="39"/>
    </row>
    <row r="6" spans="1:11">
      <c r="A6" s="3">
        <v>2019</v>
      </c>
      <c r="B6" s="35">
        <v>59768</v>
      </c>
      <c r="C6" s="35">
        <v>494009</v>
      </c>
      <c r="D6" s="35">
        <v>5823641</v>
      </c>
      <c r="E6" s="36">
        <v>6.49</v>
      </c>
      <c r="F6" s="38"/>
      <c r="G6" s="38"/>
      <c r="H6" s="39"/>
    </row>
    <row r="7" spans="1:11">
      <c r="A7" s="3">
        <v>2020</v>
      </c>
      <c r="B7" s="35">
        <v>69362</v>
      </c>
      <c r="C7" s="35">
        <v>591002</v>
      </c>
      <c r="D7" s="35">
        <v>7250044</v>
      </c>
      <c r="E7" s="36">
        <v>8.1999999999999993</v>
      </c>
      <c r="F7" s="38"/>
      <c r="G7" s="38"/>
      <c r="H7" s="39"/>
    </row>
    <row r="8" spans="1:11">
      <c r="A8" s="3">
        <v>2021</v>
      </c>
      <c r="B8" s="32" t="s">
        <v>38</v>
      </c>
      <c r="C8" s="32" t="s">
        <v>38</v>
      </c>
      <c r="D8" s="32" t="s">
        <v>38</v>
      </c>
      <c r="F8" s="38"/>
      <c r="G8" s="38"/>
      <c r="H8" s="39"/>
    </row>
    <row r="9" spans="1:11">
      <c r="F9" s="38"/>
      <c r="G9" s="38"/>
      <c r="H9" s="39"/>
    </row>
    <row r="10" spans="1:11">
      <c r="D10" s="8" t="s">
        <v>46</v>
      </c>
      <c r="F10" s="38"/>
      <c r="G10" s="38"/>
      <c r="H10" s="39"/>
    </row>
    <row r="11" spans="1:11">
      <c r="D11" s="37"/>
      <c r="E11" s="37"/>
      <c r="F11" s="38"/>
      <c r="G11" s="38"/>
      <c r="H11" s="39"/>
      <c r="K11" s="37"/>
    </row>
    <row r="12" spans="1:11">
      <c r="F12" s="38"/>
      <c r="G12" s="38"/>
      <c r="H12" s="39"/>
    </row>
    <row r="13" spans="1:11">
      <c r="F13" s="38"/>
      <c r="G13" s="38"/>
      <c r="H13" s="39"/>
    </row>
    <row r="14" spans="1:11">
      <c r="F14" s="38"/>
      <c r="G14" s="38"/>
      <c r="H14" s="39"/>
    </row>
    <row r="15" spans="1:11">
      <c r="F15" s="38"/>
      <c r="G15" s="38"/>
      <c r="H15" s="39"/>
    </row>
    <row r="16" spans="1:11">
      <c r="F16" s="38"/>
      <c r="G16" s="38"/>
      <c r="H16" s="39"/>
    </row>
    <row r="17" spans="6:8">
      <c r="F17" s="38"/>
      <c r="G17" s="38"/>
      <c r="H17" s="39"/>
    </row>
    <row r="18" spans="6:8">
      <c r="F18" s="38"/>
      <c r="G18" s="38"/>
      <c r="H18" s="39"/>
    </row>
    <row r="19" spans="6:8">
      <c r="F19" s="38"/>
      <c r="G19" s="38"/>
      <c r="H19" s="39"/>
    </row>
    <row r="20" spans="6:8">
      <c r="F20" s="38"/>
      <c r="G20" s="38"/>
      <c r="H20" s="39"/>
    </row>
    <row r="21" spans="6:8">
      <c r="F21" s="38"/>
      <c r="G21" s="38"/>
      <c r="H21" s="39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2"/>
  <sheetViews>
    <sheetView workbookViewId="0"/>
  </sheetViews>
  <sheetFormatPr defaultColWidth="14.42578125" defaultRowHeight="15.75" customHeight="1"/>
  <sheetData>
    <row r="2" spans="1:1">
      <c r="A2" s="3" t="s">
        <v>47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J11"/>
  <sheetViews>
    <sheetView workbookViewId="0"/>
  </sheetViews>
  <sheetFormatPr defaultColWidth="14.42578125" defaultRowHeight="15.75" customHeight="1"/>
  <cols>
    <col min="2" max="2" width="23.42578125" customWidth="1"/>
    <col min="5" max="5" width="31" customWidth="1"/>
    <col min="6" max="6" width="33.7109375" customWidth="1"/>
    <col min="7" max="7" width="26" customWidth="1"/>
    <col min="8" max="8" width="33.7109375" customWidth="1"/>
    <col min="9" max="9" width="20.140625" customWidth="1"/>
    <col min="10" max="10" width="32.85546875" customWidth="1"/>
  </cols>
  <sheetData>
    <row r="1" spans="1:10">
      <c r="A1" s="8" t="s">
        <v>48</v>
      </c>
    </row>
    <row r="3" spans="1:10">
      <c r="A3" s="73" t="s">
        <v>49</v>
      </c>
      <c r="B3" s="59"/>
      <c r="D3" s="22" t="s">
        <v>5</v>
      </c>
      <c r="E3" s="22"/>
      <c r="F3" s="22"/>
      <c r="G3" s="22"/>
    </row>
    <row r="4" spans="1:10">
      <c r="A4" s="32" t="s">
        <v>6</v>
      </c>
      <c r="B4" s="32" t="s">
        <v>32</v>
      </c>
      <c r="D4" s="13" t="s">
        <v>6</v>
      </c>
      <c r="E4" s="13" t="s">
        <v>7</v>
      </c>
      <c r="F4" s="13" t="s">
        <v>50</v>
      </c>
      <c r="G4" s="13" t="s">
        <v>9</v>
      </c>
      <c r="H4" s="13" t="s">
        <v>50</v>
      </c>
      <c r="I4" s="13" t="s">
        <v>10</v>
      </c>
      <c r="J4" s="3" t="s">
        <v>51</v>
      </c>
    </row>
    <row r="5" spans="1:10">
      <c r="A5" s="3">
        <v>2016</v>
      </c>
      <c r="B5" s="23">
        <v>347215932</v>
      </c>
      <c r="D5" s="3">
        <v>2016</v>
      </c>
      <c r="E5" s="23">
        <v>201446702.16999999</v>
      </c>
      <c r="F5" s="5">
        <f>(E5/174629539.3) - 1</f>
        <v>0.15356601739600406</v>
      </c>
      <c r="G5" s="23">
        <v>80969028.5</v>
      </c>
      <c r="H5" s="5">
        <f>G5/69621557.91 - 1</f>
        <v>0.16298788666391117</v>
      </c>
      <c r="I5" s="6">
        <f t="shared" ref="I5:I10" si="0">E5+G5</f>
        <v>282415730.66999996</v>
      </c>
      <c r="J5" s="5">
        <f>I5/244251097.2-1</f>
        <v>0.15625163574495482</v>
      </c>
    </row>
    <row r="6" spans="1:10">
      <c r="A6" s="3">
        <v>2017</v>
      </c>
      <c r="B6" s="23">
        <v>396435680</v>
      </c>
      <c r="D6" s="3">
        <v>2017</v>
      </c>
      <c r="E6" s="23">
        <v>193515015.25</v>
      </c>
      <c r="F6" s="5">
        <f t="shared" ref="F6:F9" si="1">E6/E5 - 1</f>
        <v>-3.9373625055953876E-2</v>
      </c>
      <c r="G6" s="23">
        <v>77744136.840000004</v>
      </c>
      <c r="H6" s="5">
        <f t="shared" ref="H6:H9" si="2">G6/G5 - 1</f>
        <v>-3.9828706355294785E-2</v>
      </c>
      <c r="I6" s="6">
        <f t="shared" si="0"/>
        <v>271259152.09000003</v>
      </c>
      <c r="J6" s="5">
        <f t="shared" ref="J6:J9" si="3">I6/I5 - 1</f>
        <v>-3.950409757109552E-2</v>
      </c>
    </row>
    <row r="7" spans="1:10">
      <c r="A7" s="3">
        <v>2018</v>
      </c>
      <c r="B7" s="23">
        <v>374847973</v>
      </c>
      <c r="D7" s="3">
        <v>2018</v>
      </c>
      <c r="E7" s="23">
        <v>221291285.65000001</v>
      </c>
      <c r="F7" s="5">
        <f t="shared" si="1"/>
        <v>0.14353547896072105</v>
      </c>
      <c r="G7" s="23">
        <v>82798550.969999999</v>
      </c>
      <c r="H7" s="5">
        <f t="shared" si="2"/>
        <v>6.5013444555981792E-2</v>
      </c>
      <c r="I7" s="6">
        <f t="shared" si="0"/>
        <v>304089836.62</v>
      </c>
      <c r="J7" s="5">
        <f t="shared" si="3"/>
        <v>0.12103069805035438</v>
      </c>
    </row>
    <row r="8" spans="1:10">
      <c r="A8" s="3">
        <v>2019</v>
      </c>
      <c r="B8" s="23">
        <v>421008005</v>
      </c>
      <c r="D8" s="3">
        <v>2019</v>
      </c>
      <c r="E8" s="23">
        <v>229617698.28</v>
      </c>
      <c r="F8" s="5">
        <f t="shared" si="1"/>
        <v>3.7626482242817616E-2</v>
      </c>
      <c r="G8" s="23">
        <v>87654407.189999998</v>
      </c>
      <c r="H8" s="5">
        <f t="shared" si="2"/>
        <v>5.8646632859062908E-2</v>
      </c>
      <c r="I8" s="6">
        <f t="shared" si="0"/>
        <v>317272105.47000003</v>
      </c>
      <c r="J8" s="5">
        <f t="shared" si="3"/>
        <v>4.3349915921303772E-2</v>
      </c>
    </row>
    <row r="9" spans="1:10">
      <c r="A9" s="3">
        <v>2020</v>
      </c>
      <c r="B9" s="23">
        <v>610818704</v>
      </c>
      <c r="D9" s="3">
        <v>2020</v>
      </c>
      <c r="E9" s="23">
        <v>320844657.04000002</v>
      </c>
      <c r="F9" s="5">
        <f t="shared" si="1"/>
        <v>0.39729933469133649</v>
      </c>
      <c r="G9" s="23">
        <v>123801525.5</v>
      </c>
      <c r="H9" s="5">
        <f t="shared" si="2"/>
        <v>0.41238221178824919</v>
      </c>
      <c r="I9" s="6">
        <f t="shared" si="0"/>
        <v>444646182.54000002</v>
      </c>
      <c r="J9" s="5">
        <f t="shared" si="3"/>
        <v>0.40146635923542906</v>
      </c>
    </row>
    <row r="10" spans="1:10">
      <c r="A10" s="3">
        <v>2021</v>
      </c>
      <c r="B10" s="23">
        <v>202644165</v>
      </c>
      <c r="D10" s="3">
        <v>2021</v>
      </c>
      <c r="E10" s="23">
        <v>124568162.94</v>
      </c>
      <c r="F10" s="8" t="s">
        <v>52</v>
      </c>
      <c r="G10" s="23">
        <v>37206125.609999999</v>
      </c>
      <c r="H10" s="8" t="s">
        <v>52</v>
      </c>
      <c r="I10" s="6">
        <f t="shared" si="0"/>
        <v>161774288.55000001</v>
      </c>
      <c r="J10" s="8" t="s">
        <v>52</v>
      </c>
    </row>
    <row r="11" spans="1:10">
      <c r="A11" s="58" t="s">
        <v>53</v>
      </c>
      <c r="B11" s="59"/>
      <c r="D11" s="58" t="s">
        <v>41</v>
      </c>
      <c r="E11" s="59"/>
    </row>
  </sheetData>
  <mergeCells count="3">
    <mergeCell ref="A3:B3"/>
    <mergeCell ref="A11:B11"/>
    <mergeCell ref="D11:E11"/>
  </mergeCells>
  <conditionalFormatting sqref="F5:F9">
    <cfRule type="cellIs" dxfId="5" priority="1" operator="greaterThan">
      <formula>0</formula>
    </cfRule>
  </conditionalFormatting>
  <conditionalFormatting sqref="F5:F9">
    <cfRule type="cellIs" dxfId="4" priority="2" operator="lessThan">
      <formula>0</formula>
    </cfRule>
  </conditionalFormatting>
  <conditionalFormatting sqref="H5:H9">
    <cfRule type="cellIs" dxfId="3" priority="3" operator="greaterThan">
      <formula>0</formula>
    </cfRule>
  </conditionalFormatting>
  <conditionalFormatting sqref="H5:H9">
    <cfRule type="cellIs" dxfId="2" priority="4" operator="lessThan">
      <formula>0</formula>
    </cfRule>
  </conditionalFormatting>
  <conditionalFormatting sqref="J5:J9">
    <cfRule type="cellIs" dxfId="1" priority="5" operator="greaterThan">
      <formula>0</formula>
    </cfRule>
  </conditionalFormatting>
  <conditionalFormatting sqref="J5:J9">
    <cfRule type="cellIs" dxfId="0" priority="6" operator="lessThan">
      <formula>0</formula>
    </cfRule>
  </conditionalFormatting>
  <hyperlinks>
    <hyperlink ref="A11" r:id="rId1" xr:uid="{00000000-0004-0000-0500-000000000000}"/>
    <hyperlink ref="D11" r:id="rId2" xr:uid="{00000000-0004-0000-0500-000001000000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C7"/>
  <sheetViews>
    <sheetView workbookViewId="0"/>
  </sheetViews>
  <sheetFormatPr defaultColWidth="14.42578125" defaultRowHeight="15.75" customHeight="1"/>
  <cols>
    <col min="1" max="1" width="35.7109375" customWidth="1"/>
    <col min="2" max="2" width="30.85546875" customWidth="1"/>
    <col min="3" max="3" width="17.28515625" customWidth="1"/>
  </cols>
  <sheetData>
    <row r="1" spans="1:3">
      <c r="A1" s="8" t="s">
        <v>54</v>
      </c>
    </row>
    <row r="2" spans="1:3">
      <c r="A2" s="40" t="s">
        <v>55</v>
      </c>
      <c r="B2" s="40" t="s">
        <v>56</v>
      </c>
      <c r="C2" s="40" t="s">
        <v>25</v>
      </c>
    </row>
    <row r="3" spans="1:3">
      <c r="A3" s="4">
        <v>174629539.30000001</v>
      </c>
      <c r="B3" s="4">
        <v>69621557.909999996</v>
      </c>
      <c r="C3" s="16">
        <f>B3+A3</f>
        <v>244251097.21000001</v>
      </c>
    </row>
    <row r="4" spans="1:3">
      <c r="A4" s="41"/>
      <c r="B4" s="41"/>
      <c r="C4" s="41"/>
    </row>
    <row r="5" spans="1:3">
      <c r="A5" s="41"/>
      <c r="B5" s="41"/>
      <c r="C5" s="41"/>
    </row>
    <row r="6" spans="1:3">
      <c r="A6" s="40" t="s">
        <v>57</v>
      </c>
      <c r="B6" s="41"/>
      <c r="C6" s="41"/>
    </row>
    <row r="7" spans="1:3">
      <c r="A7" s="4">
        <v>325232353.80000001</v>
      </c>
      <c r="B7" s="41"/>
      <c r="C7" s="4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Principal</vt:lpstr>
      <vt:lpstr>Dados de SC</vt:lpstr>
      <vt:lpstr>Arrecadação - Blumenau</vt:lpstr>
      <vt:lpstr>Transferências Da União</vt:lpstr>
      <vt:lpstr>MEI</vt:lpstr>
      <vt:lpstr>Dicionário</vt:lpstr>
      <vt:lpstr>Página1</vt:lpstr>
      <vt:lpstr>Dados de 2015 - Consulta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RODRIGO WEBER</cp:lastModifiedBy>
  <dcterms:modified xsi:type="dcterms:W3CDTF">2021-06-17T19:06:20Z</dcterms:modified>
</cp:coreProperties>
</file>