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 defaultThemeVersion="124226"/>
  <xr:revisionPtr revIDLastSave="0" documentId="13_ncr:1_{4D635A81-8041-4A46-A76D-BA875DBC103E}" xr6:coauthVersionLast="47" xr6:coauthVersionMax="47" xr10:uidLastSave="{00000000-0000-0000-0000-000000000000}"/>
  <bookViews>
    <workbookView xWindow="-108" yWindow="-108" windowWidth="23256" windowHeight="12456" tabRatio="810" xr2:uid="{00000000-000D-0000-FFFF-FFFF00000000}"/>
  </bookViews>
  <sheets>
    <sheet name="Resumen" sheetId="12" r:id="rId1"/>
    <sheet name="Backlog Producto" sheetId="4" r:id="rId2"/>
    <sheet name="Pila-Sprint1" sheetId="9" r:id="rId3"/>
    <sheet name="Diario-Restante" sheetId="14" r:id="rId4"/>
    <sheet name="Diario-Realizado" sheetId="15" r:id="rId5"/>
    <sheet name="Burns" sheetId="16" r:id="rId6"/>
    <sheet name="Retrospectiva Sprint 1" sheetId="17" r:id="rId7"/>
  </sheets>
  <definedNames>
    <definedName name="_xlnm._FilterDatabase" localSheetId="1" hidden="1">'Backlog Producto'!$A$1:$D$18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6" l="1"/>
  <c r="Y29" i="16" s="1"/>
  <c r="O28" i="16"/>
  <c r="V29" i="16" s="1"/>
  <c r="P28" i="16"/>
  <c r="W29" i="16" s="1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N29" i="16"/>
  <c r="O29" i="16"/>
  <c r="M28" i="16"/>
  <c r="M29" i="16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14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12" i="15"/>
  <c r="D13" i="15"/>
  <c r="D15" i="15"/>
  <c r="D16" i="15"/>
  <c r="D17" i="15"/>
  <c r="D18" i="15"/>
  <c r="D11" i="15"/>
  <c r="D10" i="15"/>
  <c r="AW3" i="15"/>
  <c r="AX3" i="15"/>
  <c r="AY3" i="15"/>
  <c r="AZ3" i="15"/>
  <c r="BA3" i="15"/>
  <c r="BB3" i="15"/>
  <c r="BC3" i="15"/>
  <c r="AW5" i="15"/>
  <c r="AX5" i="15"/>
  <c r="AY5" i="15"/>
  <c r="AZ5" i="15"/>
  <c r="BA5" i="15"/>
  <c r="BB5" i="15"/>
  <c r="BC5" i="15"/>
  <c r="AW7" i="15"/>
  <c r="AX7" i="15"/>
  <c r="AY7" i="15"/>
  <c r="AZ7" i="15"/>
  <c r="BA7" i="15"/>
  <c r="BB7" i="15"/>
  <c r="BC7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B3" i="15"/>
  <c r="AC3" i="15"/>
  <c r="AD3" i="15"/>
  <c r="AE3" i="15"/>
  <c r="AF3" i="15"/>
  <c r="AB5" i="15"/>
  <c r="AC5" i="15"/>
  <c r="AD5" i="15"/>
  <c r="AE5" i="15"/>
  <c r="AF5" i="15"/>
  <c r="AB7" i="15"/>
  <c r="AC7" i="15"/>
  <c r="AD7" i="15"/>
  <c r="AE7" i="15"/>
  <c r="AF7" i="15"/>
  <c r="Z3" i="15"/>
  <c r="AA3" i="15"/>
  <c r="Z5" i="15"/>
  <c r="AA5" i="15"/>
  <c r="Z7" i="15"/>
  <c r="AA7" i="15"/>
  <c r="R3" i="15"/>
  <c r="S3" i="15"/>
  <c r="T3" i="15"/>
  <c r="U3" i="15"/>
  <c r="V3" i="15"/>
  <c r="W3" i="15"/>
  <c r="X3" i="15"/>
  <c r="Y3" i="15"/>
  <c r="R5" i="15"/>
  <c r="S5" i="15"/>
  <c r="T5" i="15"/>
  <c r="U5" i="15"/>
  <c r="V5" i="15"/>
  <c r="W5" i="15"/>
  <c r="X5" i="15"/>
  <c r="Y5" i="15"/>
  <c r="R7" i="15"/>
  <c r="S7" i="15"/>
  <c r="T7" i="15"/>
  <c r="U7" i="15"/>
  <c r="V7" i="15"/>
  <c r="W7" i="15"/>
  <c r="X7" i="15"/>
  <c r="Y7" i="15"/>
  <c r="O3" i="15"/>
  <c r="P3" i="15"/>
  <c r="Q3" i="15"/>
  <c r="O5" i="15"/>
  <c r="P5" i="15"/>
  <c r="Q5" i="15"/>
  <c r="O7" i="15"/>
  <c r="P7" i="15"/>
  <c r="Q7" i="15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AY6" i="14"/>
  <c r="AZ6" i="14"/>
  <c r="BA6" i="14"/>
  <c r="BB6" i="14"/>
  <c r="BC6" i="14"/>
  <c r="AY7" i="14"/>
  <c r="AZ7" i="14"/>
  <c r="BA7" i="14"/>
  <c r="BB7" i="14"/>
  <c r="BC7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F2" i="4"/>
  <c r="F7" i="4"/>
  <c r="E7" i="4"/>
  <c r="G7" i="4"/>
  <c r="G2" i="4"/>
  <c r="C2" i="4"/>
  <c r="C7" i="4"/>
  <c r="E14" i="12"/>
  <c r="E6" i="15"/>
  <c r="E7" i="15"/>
  <c r="E2" i="4"/>
  <c r="D2" i="4"/>
  <c r="C3" i="9"/>
  <c r="F7" i="15"/>
  <c r="G7" i="15"/>
  <c r="H7" i="15"/>
  <c r="I7" i="15"/>
  <c r="J7" i="15"/>
  <c r="K7" i="15"/>
  <c r="L7" i="15"/>
  <c r="M7" i="15"/>
  <c r="N7" i="15"/>
  <c r="F7" i="14"/>
  <c r="G7" i="14"/>
  <c r="H7" i="14"/>
  <c r="I7" i="14"/>
  <c r="J7" i="14"/>
  <c r="K7" i="14"/>
  <c r="L7" i="14"/>
  <c r="M7" i="14"/>
  <c r="N7" i="14"/>
  <c r="E7" i="14"/>
  <c r="N5" i="15"/>
  <c r="L5" i="15"/>
  <c r="K5" i="15"/>
  <c r="J5" i="15"/>
  <c r="I5" i="15"/>
  <c r="H5" i="15"/>
  <c r="G5" i="15"/>
  <c r="F5" i="15"/>
  <c r="E5" i="15"/>
  <c r="N3" i="15"/>
  <c r="M3" i="15"/>
  <c r="L3" i="15"/>
  <c r="K3" i="15"/>
  <c r="J3" i="15"/>
  <c r="I3" i="15"/>
  <c r="H3" i="15"/>
  <c r="G3" i="15"/>
  <c r="F3" i="15"/>
  <c r="E3" i="15"/>
  <c r="AZ29" i="16" l="1"/>
  <c r="AJ29" i="16"/>
  <c r="T29" i="16"/>
  <c r="BA29" i="16"/>
  <c r="AK29" i="16"/>
  <c r="AY29" i="16"/>
  <c r="AI29" i="16"/>
  <c r="S29" i="16"/>
  <c r="AN29" i="16"/>
  <c r="X29" i="16"/>
  <c r="U29" i="16"/>
  <c r="AX29" i="16"/>
  <c r="AH29" i="16"/>
  <c r="R29" i="16"/>
  <c r="AW29" i="16"/>
  <c r="AG29" i="16"/>
  <c r="Q29" i="16"/>
  <c r="AT29" i="16"/>
  <c r="AD29" i="16"/>
  <c r="AV29" i="16"/>
  <c r="P29" i="16"/>
  <c r="AS29" i="16"/>
  <c r="AC29" i="16"/>
  <c r="AU29" i="16"/>
  <c r="AR29" i="16"/>
  <c r="AB29" i="16"/>
  <c r="AF29" i="16"/>
  <c r="AQ29" i="16"/>
  <c r="AA29" i="16"/>
  <c r="AP29" i="16"/>
  <c r="Z29" i="16"/>
  <c r="AE29" i="16"/>
  <c r="AO29" i="16"/>
  <c r="AM29" i="16"/>
  <c r="AL29" i="16"/>
  <c r="D6" i="14"/>
  <c r="AY6" i="15"/>
  <c r="AX6" i="15"/>
  <c r="AW6" i="15"/>
  <c r="AL6" i="15"/>
  <c r="AK6" i="15"/>
  <c r="AE6" i="15"/>
  <c r="AI6" i="15"/>
  <c r="AD6" i="15"/>
  <c r="R6" i="15"/>
  <c r="AC6" i="15"/>
  <c r="S6" i="15"/>
  <c r="AB6" i="15"/>
  <c r="O6" i="15"/>
  <c r="AA6" i="15"/>
  <c r="T6" i="15"/>
  <c r="Z6" i="15"/>
  <c r="BC6" i="15"/>
  <c r="AQ6" i="15"/>
  <c r="BB6" i="15"/>
  <c r="AG6" i="15"/>
  <c r="AZ6" i="15"/>
  <c r="AF6" i="15"/>
  <c r="BA6" i="15"/>
  <c r="AV6" i="15"/>
  <c r="AT6" i="15"/>
  <c r="AS6" i="15"/>
  <c r="AU6" i="15"/>
  <c r="AR6" i="15"/>
  <c r="AP6" i="15"/>
  <c r="AO6" i="15"/>
  <c r="AN6" i="15"/>
  <c r="AM6" i="15"/>
  <c r="AJ6" i="15"/>
  <c r="AH6" i="15"/>
  <c r="Y6" i="15"/>
  <c r="X6" i="15"/>
  <c r="W6" i="15"/>
  <c r="V6" i="15"/>
  <c r="U6" i="15"/>
  <c r="Q6" i="15"/>
  <c r="P6" i="15"/>
  <c r="F6" i="15"/>
  <c r="H6" i="15"/>
  <c r="D7" i="15"/>
  <c r="G6" i="15"/>
  <c r="K6" i="15"/>
  <c r="M6" i="15"/>
  <c r="N6" i="15"/>
  <c r="J6" i="15"/>
  <c r="I6" i="15"/>
  <c r="L6" i="15"/>
  <c r="D7" i="14" l="1"/>
  <c r="N3" i="14"/>
  <c r="M3" i="14"/>
  <c r="L3" i="14"/>
  <c r="K3" i="14"/>
  <c r="J3" i="14"/>
  <c r="I3" i="14"/>
  <c r="H3" i="14"/>
  <c r="G3" i="14"/>
  <c r="F3" i="14"/>
  <c r="E3" i="14"/>
  <c r="E5" i="14"/>
  <c r="F5" i="14"/>
  <c r="N6" i="14"/>
  <c r="M6" i="14"/>
  <c r="L6" i="14"/>
  <c r="K6" i="14"/>
  <c r="J6" i="14"/>
  <c r="I6" i="14"/>
  <c r="H6" i="14"/>
  <c r="G6" i="14"/>
  <c r="F6" i="14"/>
  <c r="E6" i="14"/>
  <c r="C30" i="9"/>
  <c r="C25" i="9"/>
  <c r="C22" i="9"/>
  <c r="C19" i="9"/>
  <c r="C16" i="9"/>
  <c r="C14" i="9"/>
  <c r="C10" i="9"/>
  <c r="C7" i="9"/>
  <c r="C2" i="9" l="1"/>
  <c r="B27" i="16" s="1"/>
  <c r="C29" i="16" s="1"/>
  <c r="G5" i="14"/>
  <c r="G28" i="16" l="1"/>
  <c r="K28" i="16"/>
  <c r="D28" i="16"/>
  <c r="H28" i="16"/>
  <c r="L28" i="16"/>
  <c r="E28" i="16"/>
  <c r="I28" i="16"/>
  <c r="C28" i="16"/>
  <c r="F28" i="16"/>
  <c r="J28" i="16"/>
  <c r="H5" i="14"/>
  <c r="E29" i="16" l="1"/>
  <c r="F29" i="16"/>
  <c r="L29" i="16"/>
  <c r="D29" i="16"/>
  <c r="J29" i="16"/>
  <c r="H29" i="16"/>
  <c r="G29" i="16"/>
  <c r="K29" i="16"/>
  <c r="I29" i="16"/>
  <c r="I5" i="14"/>
  <c r="K5" i="14" l="1"/>
  <c r="J5" i="14"/>
  <c r="L5" i="14" l="1"/>
</calcChain>
</file>

<file path=xl/sharedStrings.xml><?xml version="1.0" encoding="utf-8"?>
<sst xmlns="http://schemas.openxmlformats.org/spreadsheetml/2006/main" count="296" uniqueCount="123">
  <si>
    <t>ID</t>
  </si>
  <si>
    <t>Nombre</t>
  </si>
  <si>
    <t>Estimado</t>
  </si>
  <si>
    <t>Notas</t>
  </si>
  <si>
    <t>ID0001</t>
  </si>
  <si>
    <t>ID0002</t>
  </si>
  <si>
    <t>ID0003</t>
  </si>
  <si>
    <t>ID0004</t>
  </si>
  <si>
    <t>Sprint</t>
  </si>
  <si>
    <t>ID0006</t>
  </si>
  <si>
    <t>ID0005</t>
  </si>
  <si>
    <t>ID0007</t>
  </si>
  <si>
    <t>ID0001_T1</t>
  </si>
  <si>
    <t>ID0001_T2</t>
  </si>
  <si>
    <t>ID0001_T3</t>
  </si>
  <si>
    <t>ID002_T1</t>
  </si>
  <si>
    <t>ID002_T2</t>
  </si>
  <si>
    <t>ID003_T1</t>
  </si>
  <si>
    <t>ID003_T2</t>
  </si>
  <si>
    <t>ID004_T1</t>
  </si>
  <si>
    <t>ID005_T1</t>
  </si>
  <si>
    <t>ID005_T2</t>
  </si>
  <si>
    <t>ID006_T1</t>
  </si>
  <si>
    <t>ID006_T2</t>
  </si>
  <si>
    <t>ID007_T1</t>
  </si>
  <si>
    <t>ID007_T2</t>
  </si>
  <si>
    <t>Imp</t>
  </si>
  <si>
    <t>Estado</t>
  </si>
  <si>
    <t>ID0008</t>
  </si>
  <si>
    <t>ID0008_T1</t>
  </si>
  <si>
    <t>ID0009</t>
  </si>
  <si>
    <t>ID0008_T2</t>
  </si>
  <si>
    <t>ID0008_T3</t>
  </si>
  <si>
    <t>ID0009_T1</t>
  </si>
  <si>
    <t>ID0009_T2</t>
  </si>
  <si>
    <t>ID0009_T3</t>
  </si>
  <si>
    <t>ID0008_T4</t>
  </si>
  <si>
    <t>Rol</t>
  </si>
  <si>
    <t>Fecha Prevista</t>
  </si>
  <si>
    <t>Fecha Real</t>
  </si>
  <si>
    <t>Sprint 1</t>
  </si>
  <si>
    <t>Responsabilidad</t>
  </si>
  <si>
    <t>Realizado</t>
  </si>
  <si>
    <t>Tareas pendientes</t>
  </si>
  <si>
    <t>Horas de trabajo pendientes</t>
  </si>
  <si>
    <t>ESFUERZO</t>
  </si>
  <si>
    <t>Responable</t>
  </si>
  <si>
    <t>Calendario de la iteración</t>
  </si>
  <si>
    <t>Tiempo a Dedicar Total</t>
  </si>
  <si>
    <t>Tiempo a Dedicar Diario</t>
  </si>
  <si>
    <t>Tiempo Restante</t>
  </si>
  <si>
    <t>Acumulado</t>
  </si>
  <si>
    <t>Sprints</t>
  </si>
  <si>
    <t>Miembros del equipo</t>
  </si>
  <si>
    <t>Scrum Manager</t>
  </si>
  <si>
    <t>Scrum Team</t>
  </si>
  <si>
    <t xml:space="preserve">Descripción del contexto </t>
  </si>
  <si>
    <t>Velocidad</t>
  </si>
  <si>
    <t>¿QUÉ HA IDO BIEN EN LA INTERACCIÓN?</t>
  </si>
  <si>
    <t>¿QUÉ ES MEJORABLE?</t>
  </si>
  <si>
    <t>ACCIONES DE MEJORA</t>
  </si>
  <si>
    <t>Meta</t>
  </si>
  <si>
    <t>Conclusiones</t>
  </si>
  <si>
    <t>Product Owner</t>
  </si>
  <si>
    <t>?</t>
  </si>
  <si>
    <t>Rodrigo</t>
  </si>
  <si>
    <t>Angelo</t>
  </si>
  <si>
    <t>Iván</t>
  </si>
  <si>
    <t>Sprint 2</t>
  </si>
  <si>
    <t>Como Usuario quiero visualizar estatuas de pokémons y cartas para reconocer emblemas de la saga</t>
  </si>
  <si>
    <t>Como Usuario quiero interactuar con poké balls para sentirme inmerso en la experiencia</t>
  </si>
  <si>
    <t>Como Usuario quiero disponer de botones que reproduzcan música para ambientar la experiencia</t>
  </si>
  <si>
    <t>Como Usuario quiero cada objeto escalado adecuadamente para poseer una percepción realista</t>
  </si>
  <si>
    <t>Como Usuario quiero rotar poké balls mientras se reproduce música para crear un efecto atractivo</t>
  </si>
  <si>
    <t>Como Usuario quiero iluminar estatuas, cuadros o pokéballs al acercarme para llamar mi atención</t>
  </si>
  <si>
    <t>Como Usuario quiero añadir panel interactivo con mini-quiz internacional para probar mis conocimientos</t>
  </si>
  <si>
    <t>Como Usuario quiero visualizar cuadros que contextualicen la saga para entender su evolución</t>
  </si>
  <si>
    <t>Tooltip interactivo con nombre y generación del Pokémon/carta</t>
  </si>
  <si>
    <t>Las Poké Balls emiten sonido y partículas al acercarse</t>
  </si>
  <si>
    <t>ID003_T3</t>
  </si>
  <si>
    <t>Se reproduce una animación de "apertura" al llegar al suelo</t>
  </si>
  <si>
    <t>Las Poké Balls se pueden coger y lanzar</t>
  </si>
  <si>
    <t>Los objetos mantienen proporciones coherentes con el espacio del museo</t>
  </si>
  <si>
    <t>Galería con línea de tiempo de la historia de Pokémon</t>
  </si>
  <si>
    <t>Tooltip interactivo con descripciones</t>
  </si>
  <si>
    <t>Botones ubicados en zonas estratégicas</t>
  </si>
  <si>
    <t>Funcionalidad Play/Pause y control de volumen</t>
  </si>
  <si>
    <t>Luces se encienden al acercarse a estatuas, cuadros o Poké Balls</t>
  </si>
  <si>
    <t>Efecto de atenuación (fade-in/fade-out)</t>
  </si>
  <si>
    <t>Las Poké Balls rotan automáticamente al reproducirse música</t>
  </si>
  <si>
    <t>Velocidad de rotación sincronizada con el tempo</t>
  </si>
  <si>
    <t>Efecto opcional de "flotar" en el aire</t>
  </si>
  <si>
    <t>Estatuas (Pikachu, Charmander, Bulbasaur y Squirtle) y cartas se muestran en zonas designadas del museo</t>
  </si>
  <si>
    <t>Sistema de localización/internacionalización</t>
  </si>
  <si>
    <t>Feedback visual y sistema de puntuación</t>
  </si>
  <si>
    <t>Base de datos local y gestión de contenido</t>
  </si>
  <si>
    <t>Sistema de 4 preguntas basado en siluetas de Pokémon</t>
  </si>
  <si>
    <t>Título del proyecto: Pokemon Legacy</t>
  </si>
  <si>
    <t>Configurar la base visual e interactiva básica del museo</t>
  </si>
  <si>
    <t>Enriquecer la experiencia con ambientación y contenido educativo</t>
  </si>
  <si>
    <t>Un museo que invita a futuros empleados a descubrir la historia, innovación y valores de The Pokémon Company, conectándolos con la esencia y legado de esta icónica franquicia</t>
  </si>
  <si>
    <t>Como Usuario quiero que modelos 3D se carguen desde repositorio público de GitHub</t>
  </si>
  <si>
    <t>Integración en Unity</t>
  </si>
  <si>
    <t>Configurar la carga de modelos desde GitHub</t>
  </si>
  <si>
    <t>Gestión de errores y pruebas</t>
  </si>
  <si>
    <t>Obtener feedback para el siguiente sprint</t>
  </si>
  <si>
    <t>Como Usuario quiero que modelos 3D se carguen desde GitHub para integrarlos en el proyecto</t>
  </si>
  <si>
    <t>finished</t>
  </si>
  <si>
    <t>not finished</t>
  </si>
  <si>
    <t>Sobreestimación del tiempo disponible</t>
  </si>
  <si>
    <t>Incompatibilidad de modelos</t>
  </si>
  <si>
    <t>Incompatibilidad de modelos + Creación de materiales para texturas problemáticas</t>
  </si>
  <si>
    <t>Creación de materiales para texturas problemáticas</t>
  </si>
  <si>
    <t>ID001_T1</t>
  </si>
  <si>
    <t>ID001_T3</t>
  </si>
  <si>
    <t>ID001_T2</t>
  </si>
  <si>
    <t>ID008_T1</t>
  </si>
  <si>
    <t>ID008_T2</t>
  </si>
  <si>
    <t>ID008_T3</t>
  </si>
  <si>
    <t>ID008_T4</t>
  </si>
  <si>
    <t>ID009_T1</t>
  </si>
  <si>
    <t>ID009_T2</t>
  </si>
  <si>
    <t>ID009_T3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</si>
</sst>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rgb="FF002060"/>
      <name val="Calibri"/>
      <family val="2"/>
      <scheme val="minor"/>
    </font>
    <font>
      <sz val="10"/>
      <color indexed="23"/>
      <name val="Arial"/>
      <family val="2"/>
    </font>
    <font>
      <sz val="12"/>
      <name val="Arial"/>
      <family val="2"/>
    </font>
    <font>
      <sz val="14"/>
      <color rgb="FF002060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14"/>
      <color theme="3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16" fontId="0" fillId="0" borderId="0" xfId="0" applyNumberForma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16" fontId="0" fillId="0" borderId="0" xfId="0" applyNumberFormat="1" applyAlignment="1">
      <alignment wrapText="1"/>
    </xf>
    <xf numFmtId="16" fontId="0" fillId="0" borderId="0" xfId="0" applyNumberFormat="1" applyAlignment="1">
      <alignment horizontal="right" wrapText="1"/>
    </xf>
    <xf numFmtId="0" fontId="0" fillId="0" borderId="0" xfId="0" quotePrefix="1"/>
    <xf numFmtId="0" fontId="0" fillId="0" borderId="0" xfId="0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0" borderId="0" xfId="2"/>
    <xf numFmtId="164" fontId="4" fillId="0" borderId="0" xfId="2" applyNumberFormat="1"/>
    <xf numFmtId="0" fontId="7" fillId="8" borderId="10" xfId="2" applyFont="1" applyFill="1" applyBorder="1" applyAlignment="1">
      <alignment horizontal="center"/>
    </xf>
    <xf numFmtId="0" fontId="4" fillId="0" borderId="0" xfId="2" applyAlignment="1">
      <alignment horizontal="center" vertical="justify"/>
    </xf>
    <xf numFmtId="164" fontId="7" fillId="8" borderId="10" xfId="2" applyNumberFormat="1" applyFont="1" applyFill="1" applyBorder="1" applyAlignment="1">
      <alignment horizontal="center" vertical="justify" textRotation="90"/>
    </xf>
    <xf numFmtId="1" fontId="4" fillId="9" borderId="10" xfId="2" applyNumberFormat="1" applyFill="1" applyBorder="1" applyAlignment="1">
      <alignment horizontal="center" vertical="justify"/>
    </xf>
    <xf numFmtId="0" fontId="8" fillId="0" borderId="0" xfId="2" applyFont="1" applyAlignment="1">
      <alignment vertical="center"/>
    </xf>
    <xf numFmtId="166" fontId="8" fillId="2" borderId="10" xfId="2" applyNumberFormat="1" applyFont="1" applyFill="1" applyBorder="1" applyAlignment="1">
      <alignment horizontal="right" vertical="justify"/>
    </xf>
    <xf numFmtId="1" fontId="8" fillId="10" borderId="10" xfId="2" applyNumberFormat="1" applyFont="1" applyFill="1" applyBorder="1" applyAlignment="1">
      <alignment horizontal="right" vertical="justify"/>
    </xf>
    <xf numFmtId="166" fontId="8" fillId="2" borderId="10" xfId="2" applyNumberFormat="1" applyFont="1" applyFill="1" applyBorder="1"/>
    <xf numFmtId="0" fontId="8" fillId="10" borderId="10" xfId="2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166" fontId="4" fillId="0" borderId="0" xfId="2" applyNumberFormat="1"/>
    <xf numFmtId="166" fontId="7" fillId="8" borderId="10" xfId="2" applyNumberFormat="1" applyFont="1" applyFill="1" applyBorder="1" applyAlignment="1">
      <alignment horizontal="center"/>
    </xf>
    <xf numFmtId="166" fontId="4" fillId="9" borderId="10" xfId="2" applyNumberFormat="1" applyFill="1" applyBorder="1" applyAlignment="1">
      <alignment horizontal="center" vertical="justify"/>
    </xf>
    <xf numFmtId="166" fontId="8" fillId="10" borderId="10" xfId="2" applyNumberFormat="1" applyFont="1" applyFill="1" applyBorder="1" applyAlignment="1">
      <alignment horizontal="right" vertical="justify"/>
    </xf>
    <xf numFmtId="166" fontId="8" fillId="10" borderId="10" xfId="2" applyNumberFormat="1" applyFont="1" applyFill="1" applyBorder="1" applyAlignment="1">
      <alignment horizontal="right"/>
    </xf>
    <xf numFmtId="166" fontId="0" fillId="0" borderId="0" xfId="0" applyNumberFormat="1" applyAlignment="1">
      <alignment wrapText="1"/>
    </xf>
    <xf numFmtId="0" fontId="10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165" fontId="7" fillId="0" borderId="0" xfId="2" applyNumberFormat="1" applyFont="1" applyAlignment="1">
      <alignment horizontal="center"/>
    </xf>
    <xf numFmtId="1" fontId="7" fillId="0" borderId="0" xfId="2" applyNumberFormat="1" applyFont="1" applyAlignment="1">
      <alignment horizontal="center"/>
    </xf>
    <xf numFmtId="0" fontId="2" fillId="11" borderId="4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4" fillId="12" borderId="14" xfId="0" applyFont="1" applyFill="1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left"/>
    </xf>
    <xf numFmtId="0" fontId="2" fillId="11" borderId="8" xfId="0" applyFont="1" applyFill="1" applyBorder="1"/>
    <xf numFmtId="0" fontId="2" fillId="11" borderId="9" xfId="0" applyFont="1" applyFill="1" applyBorder="1"/>
    <xf numFmtId="14" fontId="0" fillId="0" borderId="14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4" borderId="14" xfId="0" applyFill="1" applyBorder="1" applyAlignment="1">
      <alignment wrapText="1"/>
    </xf>
    <xf numFmtId="0" fontId="6" fillId="4" borderId="14" xfId="0" applyFont="1" applyFill="1" applyBorder="1" applyAlignment="1">
      <alignment horizont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3" fillId="6" borderId="2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8" fillId="0" borderId="0" xfId="2" applyFont="1" applyAlignment="1">
      <alignment horizontal="right" vertical="center"/>
    </xf>
    <xf numFmtId="0" fontId="8" fillId="0" borderId="0" xfId="2" applyFont="1" applyAlignment="1">
      <alignment vertical="center"/>
    </xf>
    <xf numFmtId="0" fontId="8" fillId="0" borderId="11" xfId="2" applyFont="1" applyBorder="1" applyAlignment="1">
      <alignment vertical="center"/>
    </xf>
    <xf numFmtId="10" fontId="0" fillId="0" borderId="14" xfId="0" applyNumberFormat="1" applyBorder="1" applyAlignment="1">
      <alignment horizontal="left"/>
    </xf>
    <xf numFmtId="0" fontId="0" fillId="0" borderId="19" xfId="0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9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0" fontId="6" fillId="4" borderId="2" xfId="0" applyNumberFormat="1" applyFont="1" applyFill="1" applyBorder="1" applyAlignment="1">
      <alignment horizontal="center" wrapText="1"/>
    </xf>
    <xf numFmtId="166" fontId="3" fillId="6" borderId="30" xfId="0" applyNumberFormat="1" applyFont="1" applyFill="1" applyBorder="1" applyAlignment="1">
      <alignment horizontal="center" vertical="center" wrapText="1"/>
    </xf>
    <xf numFmtId="166" fontId="3" fillId="6" borderId="0" xfId="0" applyNumberFormat="1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B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Esfuerzo previsto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49</c:v>
                </c:pt>
                <c:pt idx="1">
                  <c:v>39.200000000000003</c:v>
                </c:pt>
                <c:pt idx="2">
                  <c:v>34.299999999999997</c:v>
                </c:pt>
                <c:pt idx="3">
                  <c:v>29.4</c:v>
                </c:pt>
                <c:pt idx="4">
                  <c:v>24.5</c:v>
                </c:pt>
                <c:pt idx="5">
                  <c:v>19.600000000000001</c:v>
                </c:pt>
                <c:pt idx="6">
                  <c:v>14.700000000000003</c:v>
                </c:pt>
                <c:pt idx="7">
                  <c:v>9.8000000000000043</c:v>
                </c:pt>
                <c:pt idx="8">
                  <c:v>4.9000000000000057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8-41E5-A58C-0B14D6FC473A}"/>
            </c:ext>
          </c:extLst>
        </c:ser>
        <c:ser>
          <c:idx val="1"/>
          <c:order val="1"/>
          <c:tx>
            <c:v>Esfuerzo restante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'Diario-Restante'!$E$7:$N$7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8-41E5-A58C-0B14D6FC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619408"/>
        <c:axId val="44617728"/>
      </c:lineChart>
      <c:dateAx>
        <c:axId val="446194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17728"/>
        <c:crosses val="autoZero"/>
        <c:auto val="1"/>
        <c:lblOffset val="100"/>
        <c:baseTimeUnit val="days"/>
      </c:dateAx>
      <c:valAx>
        <c:axId val="4461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19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Acumulado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'Diario-Realizado'!$E$6:$N$6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3-49D5-94E6-7FD91FF9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6048"/>
        <c:axId val="315467440"/>
      </c:lineChart>
      <c:dateAx>
        <c:axId val="4461604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315467440"/>
        <c:crosses val="autoZero"/>
        <c:auto val="1"/>
        <c:lblOffset val="100"/>
        <c:baseTimeUnit val="days"/>
      </c:dateAx>
      <c:valAx>
        <c:axId val="315467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61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8</xdr:row>
      <xdr:rowOff>152400</xdr:rowOff>
    </xdr:from>
    <xdr:to>
      <xdr:col>4</xdr:col>
      <xdr:colOff>2631761</xdr:colOff>
      <xdr:row>20</xdr:row>
      <xdr:rowOff>98648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425" y="1809750"/>
          <a:ext cx="2060261" cy="2232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721178</xdr:colOff>
      <xdr:row>0</xdr:row>
      <xdr:rowOff>122464</xdr:rowOff>
    </xdr:from>
    <xdr:to>
      <xdr:col>13</xdr:col>
      <xdr:colOff>770964</xdr:colOff>
      <xdr:row>23</xdr:row>
      <xdr:rowOff>149677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31</xdr:row>
      <xdr:rowOff>36738</xdr:rowOff>
    </xdr:from>
    <xdr:to>
      <xdr:col>10</xdr:col>
      <xdr:colOff>666750</xdr:colOff>
      <xdr:row>54</xdr:row>
      <xdr:rowOff>95249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zoomScaleNormal="100" workbookViewId="0"/>
  </sheetViews>
  <sheetFormatPr baseColWidth="10" defaultRowHeight="14.4" x14ac:dyDescent="0.3"/>
  <cols>
    <col min="3" max="3" width="20.33203125" bestFit="1" customWidth="1"/>
    <col min="4" max="4" width="17.109375" customWidth="1"/>
    <col min="5" max="5" width="15.109375" customWidth="1"/>
    <col min="6" max="6" width="14.44140625" customWidth="1"/>
    <col min="11" max="11" width="50.6640625" customWidth="1"/>
  </cols>
  <sheetData>
    <row r="2" spans="1:11" ht="21" x14ac:dyDescent="0.4">
      <c r="B2" s="57" t="s">
        <v>97</v>
      </c>
      <c r="C2" s="58"/>
      <c r="D2" s="58"/>
      <c r="E2" s="59"/>
    </row>
    <row r="3" spans="1:11" ht="15" thickBot="1" x14ac:dyDescent="0.35">
      <c r="A3" s="13"/>
      <c r="B3" s="14"/>
    </row>
    <row r="4" spans="1:11" ht="18.600000000000001" thickBot="1" x14ac:dyDescent="0.35">
      <c r="A4" s="13"/>
      <c r="B4" s="91" t="s">
        <v>53</v>
      </c>
      <c r="C4" s="92"/>
    </row>
    <row r="5" spans="1:11" ht="15" thickBot="1" x14ac:dyDescent="0.35">
      <c r="A5" s="13"/>
      <c r="B5" s="53" t="s">
        <v>1</v>
      </c>
      <c r="C5" s="56" t="s">
        <v>37</v>
      </c>
      <c r="D5" s="55" t="s">
        <v>41</v>
      </c>
      <c r="E5" s="55"/>
      <c r="F5" s="55"/>
      <c r="G5" s="55"/>
      <c r="H5" s="55"/>
      <c r="I5" s="55"/>
      <c r="J5" s="55"/>
      <c r="K5" s="54"/>
    </row>
    <row r="6" spans="1:11" x14ac:dyDescent="0.3">
      <c r="A6" s="13"/>
      <c r="B6" s="62" t="s">
        <v>66</v>
      </c>
      <c r="C6" s="61" t="s">
        <v>63</v>
      </c>
      <c r="D6" s="61"/>
      <c r="E6" s="61"/>
      <c r="F6" s="61"/>
      <c r="G6" s="61"/>
      <c r="H6" s="61"/>
      <c r="I6" s="61"/>
      <c r="J6" s="61"/>
      <c r="K6" s="63"/>
    </row>
    <row r="7" spans="1:11" x14ac:dyDescent="0.3">
      <c r="A7" s="13"/>
      <c r="B7" s="64" t="s">
        <v>65</v>
      </c>
      <c r="C7" s="60" t="s">
        <v>54</v>
      </c>
      <c r="D7" s="60"/>
      <c r="E7" s="60"/>
      <c r="F7" s="60"/>
      <c r="G7" s="60"/>
      <c r="H7" s="60"/>
      <c r="I7" s="60"/>
      <c r="J7" s="60"/>
      <c r="K7" s="65"/>
    </row>
    <row r="8" spans="1:11" x14ac:dyDescent="0.3">
      <c r="A8" s="13"/>
      <c r="B8" s="69" t="s">
        <v>66</v>
      </c>
      <c r="C8" s="70" t="s">
        <v>55</v>
      </c>
      <c r="D8" s="70"/>
      <c r="E8" s="70"/>
      <c r="F8" s="70"/>
      <c r="G8" s="70"/>
      <c r="H8" s="70"/>
      <c r="I8" s="70"/>
      <c r="J8" s="70"/>
      <c r="K8" s="71"/>
    </row>
    <row r="9" spans="1:11" x14ac:dyDescent="0.3">
      <c r="A9" s="13"/>
      <c r="B9" s="69" t="s">
        <v>67</v>
      </c>
      <c r="C9" s="70" t="s">
        <v>55</v>
      </c>
      <c r="D9" s="70"/>
      <c r="E9" s="70"/>
      <c r="F9" s="70"/>
      <c r="G9" s="70"/>
      <c r="H9" s="70"/>
      <c r="I9" s="70"/>
      <c r="J9" s="70"/>
      <c r="K9" s="71"/>
    </row>
    <row r="10" spans="1:11" ht="15" thickBot="1" x14ac:dyDescent="0.35">
      <c r="A10" s="13"/>
      <c r="B10" s="66" t="s">
        <v>65</v>
      </c>
      <c r="C10" s="67" t="s">
        <v>55</v>
      </c>
      <c r="D10" s="67"/>
      <c r="E10" s="67"/>
      <c r="F10" s="67"/>
      <c r="G10" s="67"/>
      <c r="H10" s="67"/>
      <c r="I10" s="67"/>
      <c r="J10" s="67"/>
      <c r="K10" s="68"/>
    </row>
    <row r="11" spans="1:11" ht="15" thickBot="1" x14ac:dyDescent="0.35">
      <c r="A11" s="15"/>
    </row>
    <row r="12" spans="1:11" ht="18.600000000000001" thickBot="1" x14ac:dyDescent="0.35">
      <c r="A12" s="13"/>
      <c r="B12" s="91" t="s">
        <v>52</v>
      </c>
      <c r="C12" s="92"/>
    </row>
    <row r="13" spans="1:11" x14ac:dyDescent="0.3">
      <c r="A13" s="13"/>
      <c r="B13" s="52" t="s">
        <v>8</v>
      </c>
      <c r="C13" s="76" t="s">
        <v>38</v>
      </c>
      <c r="D13" s="76" t="s">
        <v>39</v>
      </c>
      <c r="E13" s="76" t="s">
        <v>57</v>
      </c>
      <c r="F13" s="77" t="s">
        <v>61</v>
      </c>
      <c r="G13" s="77"/>
      <c r="H13" s="77"/>
      <c r="I13" s="77"/>
      <c r="J13" s="77"/>
      <c r="K13" s="76" t="s">
        <v>62</v>
      </c>
    </row>
    <row r="14" spans="1:11" x14ac:dyDescent="0.3">
      <c r="A14" s="13"/>
      <c r="B14" s="79" t="s">
        <v>40</v>
      </c>
      <c r="C14" s="78">
        <v>45957</v>
      </c>
      <c r="D14" s="78">
        <v>45964</v>
      </c>
      <c r="E14" s="105">
        <f>21/28</f>
        <v>0.75</v>
      </c>
      <c r="F14" s="96" t="s">
        <v>98</v>
      </c>
      <c r="G14" s="97"/>
      <c r="H14" s="97"/>
      <c r="I14" s="97"/>
      <c r="J14" s="98"/>
      <c r="K14" s="106" t="s">
        <v>105</v>
      </c>
    </row>
    <row r="15" spans="1:11" ht="15" thickBot="1" x14ac:dyDescent="0.35">
      <c r="A15" s="13"/>
      <c r="B15" s="80" t="s">
        <v>68</v>
      </c>
      <c r="C15" s="81">
        <v>45985</v>
      </c>
      <c r="D15" s="82" t="s">
        <v>64</v>
      </c>
      <c r="E15" s="82" t="s">
        <v>64</v>
      </c>
      <c r="F15" s="99" t="s">
        <v>99</v>
      </c>
      <c r="G15" s="100"/>
      <c r="H15" s="100"/>
      <c r="I15" s="100"/>
      <c r="J15" s="101"/>
      <c r="K15" s="83"/>
    </row>
    <row r="16" spans="1:11" x14ac:dyDescent="0.3">
      <c r="A16" s="13"/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ht="15" thickBot="1" x14ac:dyDescent="0.35">
      <c r="A17" s="13"/>
    </row>
    <row r="18" spans="1:11" ht="18.600000000000001" thickBot="1" x14ac:dyDescent="0.35">
      <c r="B18" s="93" t="s">
        <v>56</v>
      </c>
      <c r="C18" s="94"/>
      <c r="D18" s="95"/>
    </row>
    <row r="19" spans="1:11" ht="15" thickBot="1" x14ac:dyDescent="0.35">
      <c r="B19" s="86" t="s">
        <v>100</v>
      </c>
      <c r="C19" s="87"/>
      <c r="D19" s="87"/>
      <c r="E19" s="87"/>
      <c r="F19" s="87"/>
      <c r="G19" s="87"/>
      <c r="H19" s="87"/>
      <c r="I19" s="87"/>
      <c r="J19" s="87"/>
      <c r="K19" s="88"/>
    </row>
  </sheetData>
  <mergeCells count="5">
    <mergeCell ref="B12:C12"/>
    <mergeCell ref="B4:C4"/>
    <mergeCell ref="B18:D18"/>
    <mergeCell ref="F14:J14"/>
    <mergeCell ref="F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H32"/>
  <sheetViews>
    <sheetView zoomScaleNormal="100" workbookViewId="0"/>
  </sheetViews>
  <sheetFormatPr baseColWidth="10" defaultColWidth="11.44140625" defaultRowHeight="14.4" x14ac:dyDescent="0.3"/>
  <cols>
    <col min="1" max="1" width="11.88671875" style="1" bestFit="1" customWidth="1"/>
    <col min="2" max="2" width="90.88671875" style="1" bestFit="1" customWidth="1"/>
    <col min="3" max="3" width="10.88671875" style="2" bestFit="1" customWidth="1"/>
    <col min="4" max="5" width="11.44140625" style="2" customWidth="1"/>
    <col min="6" max="6" width="14.44140625" style="2" customWidth="1"/>
    <col min="7" max="7" width="12.77734375" style="1" customWidth="1"/>
    <col min="8" max="8" width="164" style="1" bestFit="1" customWidth="1"/>
    <col min="9" max="16384" width="11.44140625" style="1"/>
  </cols>
  <sheetData>
    <row r="1" spans="1:8" s="6" customFormat="1" ht="18" x14ac:dyDescent="0.3">
      <c r="A1" s="5" t="s">
        <v>0</v>
      </c>
      <c r="B1" s="5" t="s">
        <v>1</v>
      </c>
      <c r="C1" s="5" t="s">
        <v>26</v>
      </c>
      <c r="D1" s="5" t="s">
        <v>8</v>
      </c>
      <c r="E1" s="5" t="s">
        <v>2</v>
      </c>
      <c r="F1" s="5" t="s">
        <v>42</v>
      </c>
      <c r="G1" s="9" t="s">
        <v>27</v>
      </c>
      <c r="H1" s="10" t="s">
        <v>3</v>
      </c>
    </row>
    <row r="2" spans="1:8" s="22" customFormat="1" ht="18" x14ac:dyDescent="0.3">
      <c r="A2" s="20"/>
      <c r="B2" s="20"/>
      <c r="C2" s="20">
        <f>ROUND(AVERAGE(C3:C6), 0)</f>
        <v>85</v>
      </c>
      <c r="D2" s="20">
        <f>1</f>
        <v>1</v>
      </c>
      <c r="E2" s="20">
        <f>SUM(E3:E6)</f>
        <v>23</v>
      </c>
      <c r="F2" s="20">
        <f>SUM(F3:F6)</f>
        <v>18</v>
      </c>
      <c r="G2" s="113">
        <f>COUNTIF(G3:G6,"finished")/COUNTIF(G3:G6,"&lt;&gt;"&amp;"")</f>
        <v>0.5</v>
      </c>
      <c r="H2" s="21"/>
    </row>
    <row r="3" spans="1:8" x14ac:dyDescent="0.3">
      <c r="A3" s="107" t="s">
        <v>4</v>
      </c>
      <c r="B3" s="7" t="s">
        <v>106</v>
      </c>
      <c r="C3" s="8">
        <v>100</v>
      </c>
      <c r="D3" s="8">
        <v>1</v>
      </c>
      <c r="E3" s="8">
        <v>10</v>
      </c>
      <c r="F3" s="8">
        <v>12</v>
      </c>
      <c r="G3" s="2" t="s">
        <v>107</v>
      </c>
      <c r="H3" s="3" t="s">
        <v>111</v>
      </c>
    </row>
    <row r="4" spans="1:8" x14ac:dyDescent="0.3">
      <c r="A4" s="108" t="s">
        <v>5</v>
      </c>
      <c r="B4" s="7" t="s">
        <v>69</v>
      </c>
      <c r="C4" s="8">
        <v>90</v>
      </c>
      <c r="D4" s="8">
        <v>1</v>
      </c>
      <c r="E4" s="8">
        <v>6</v>
      </c>
      <c r="F4" s="8">
        <v>4</v>
      </c>
      <c r="G4" s="111" t="s">
        <v>108</v>
      </c>
      <c r="H4" s="7" t="s">
        <v>109</v>
      </c>
    </row>
    <row r="5" spans="1:8" x14ac:dyDescent="0.3">
      <c r="A5" s="108" t="s">
        <v>6</v>
      </c>
      <c r="B5" s="7" t="s">
        <v>70</v>
      </c>
      <c r="C5" s="8">
        <v>80</v>
      </c>
      <c r="D5" s="8">
        <v>1</v>
      </c>
      <c r="E5" s="8">
        <v>5</v>
      </c>
      <c r="F5" s="8">
        <v>0</v>
      </c>
      <c r="G5" s="112" t="s">
        <v>108</v>
      </c>
      <c r="H5" s="7" t="s">
        <v>109</v>
      </c>
    </row>
    <row r="6" spans="1:8" x14ac:dyDescent="0.3">
      <c r="A6" s="107" t="s">
        <v>7</v>
      </c>
      <c r="B6" s="7" t="s">
        <v>72</v>
      </c>
      <c r="C6" s="8">
        <v>70</v>
      </c>
      <c r="D6" s="8">
        <v>1</v>
      </c>
      <c r="E6" s="8">
        <v>2</v>
      </c>
      <c r="F6" s="8">
        <v>2</v>
      </c>
      <c r="G6" s="112" t="s">
        <v>107</v>
      </c>
      <c r="H6" s="7"/>
    </row>
    <row r="7" spans="1:8" ht="18" x14ac:dyDescent="0.35">
      <c r="A7" s="84"/>
      <c r="B7" s="84"/>
      <c r="C7" s="85">
        <f>ROUND(AVERAGE(C8:C14), 0)</f>
        <v>57</v>
      </c>
      <c r="D7" s="85">
        <v>2</v>
      </c>
      <c r="E7" s="85">
        <f>SUM(E8:E14)</f>
        <v>33</v>
      </c>
      <c r="F7" s="85">
        <f>SUM(F8:F14)</f>
        <v>8</v>
      </c>
      <c r="G7" s="114">
        <f>COUNTIF(G8:G14,"finished")/COUNTIF(G8:G14,"&lt;&gt;"&amp;"")</f>
        <v>0.2857142857142857</v>
      </c>
      <c r="H7" s="84"/>
    </row>
    <row r="8" spans="1:8" x14ac:dyDescent="0.3">
      <c r="A8" s="109" t="s">
        <v>5</v>
      </c>
      <c r="B8" s="7" t="s">
        <v>69</v>
      </c>
      <c r="C8" s="8">
        <v>90</v>
      </c>
      <c r="D8" s="8">
        <v>2</v>
      </c>
      <c r="E8" s="8">
        <v>2</v>
      </c>
      <c r="F8" s="8">
        <v>4</v>
      </c>
      <c r="G8" s="112" t="s">
        <v>107</v>
      </c>
      <c r="H8" s="7"/>
    </row>
    <row r="9" spans="1:8" x14ac:dyDescent="0.3">
      <c r="A9" s="110" t="s">
        <v>6</v>
      </c>
      <c r="B9" s="73" t="s">
        <v>70</v>
      </c>
      <c r="C9" s="74">
        <v>80</v>
      </c>
      <c r="D9" s="74">
        <v>2</v>
      </c>
      <c r="E9" s="74">
        <v>5</v>
      </c>
      <c r="F9" s="74">
        <v>4</v>
      </c>
      <c r="G9" s="112" t="s">
        <v>107</v>
      </c>
      <c r="H9" s="73"/>
    </row>
    <row r="10" spans="1:8" x14ac:dyDescent="0.3">
      <c r="A10" s="109" t="s">
        <v>10</v>
      </c>
      <c r="B10" s="7" t="s">
        <v>76</v>
      </c>
      <c r="C10" s="8">
        <v>80</v>
      </c>
      <c r="D10" s="8">
        <v>2</v>
      </c>
      <c r="E10" s="8">
        <v>6</v>
      </c>
      <c r="F10" s="8"/>
      <c r="G10" s="112" t="s">
        <v>108</v>
      </c>
      <c r="H10" s="7"/>
    </row>
    <row r="11" spans="1:8" x14ac:dyDescent="0.3">
      <c r="A11" s="109" t="s">
        <v>9</v>
      </c>
      <c r="B11" s="7" t="s">
        <v>71</v>
      </c>
      <c r="C11" s="8">
        <v>60</v>
      </c>
      <c r="D11" s="8">
        <v>2</v>
      </c>
      <c r="E11" s="8">
        <v>4</v>
      </c>
      <c r="F11" s="74"/>
      <c r="G11" s="112" t="s">
        <v>108</v>
      </c>
      <c r="H11" s="73"/>
    </row>
    <row r="12" spans="1:8" x14ac:dyDescent="0.3">
      <c r="A12" s="109" t="s">
        <v>11</v>
      </c>
      <c r="B12" s="7" t="s">
        <v>74</v>
      </c>
      <c r="C12" s="8">
        <v>40</v>
      </c>
      <c r="D12" s="8">
        <v>2</v>
      </c>
      <c r="E12" s="8">
        <v>4</v>
      </c>
      <c r="F12" s="8"/>
      <c r="G12" s="112" t="s">
        <v>108</v>
      </c>
      <c r="H12" s="7"/>
    </row>
    <row r="13" spans="1:8" x14ac:dyDescent="0.3">
      <c r="A13" s="109" t="s">
        <v>28</v>
      </c>
      <c r="B13" s="7" t="s">
        <v>75</v>
      </c>
      <c r="C13" s="8">
        <v>30</v>
      </c>
      <c r="D13" s="8">
        <v>2</v>
      </c>
      <c r="E13" s="8">
        <v>10</v>
      </c>
      <c r="F13" s="8"/>
      <c r="G13" s="112" t="s">
        <v>108</v>
      </c>
      <c r="H13" s="7"/>
    </row>
    <row r="14" spans="1:8" x14ac:dyDescent="0.3">
      <c r="A14" s="110" t="s">
        <v>30</v>
      </c>
      <c r="B14" s="73" t="s">
        <v>73</v>
      </c>
      <c r="C14" s="74">
        <v>20</v>
      </c>
      <c r="D14" s="74">
        <v>2</v>
      </c>
      <c r="E14" s="74">
        <v>2</v>
      </c>
      <c r="F14" s="74"/>
      <c r="G14" s="74" t="s">
        <v>108</v>
      </c>
      <c r="H14" s="73"/>
    </row>
    <row r="22" spans="1:3" x14ac:dyDescent="0.3">
      <c r="A22" s="16"/>
    </row>
    <row r="23" spans="1:3" x14ac:dyDescent="0.3">
      <c r="A23" s="17"/>
    </row>
    <row r="24" spans="1:3" x14ac:dyDescent="0.3">
      <c r="A24" s="17"/>
    </row>
    <row r="25" spans="1:3" x14ac:dyDescent="0.3">
      <c r="A25" s="17"/>
    </row>
    <row r="27" spans="1:3" x14ac:dyDescent="0.3">
      <c r="A27" s="18"/>
    </row>
    <row r="28" spans="1:3" x14ac:dyDescent="0.3">
      <c r="A28" s="18"/>
      <c r="C28" s="4"/>
    </row>
    <row r="31" spans="1:3" x14ac:dyDescent="0.3">
      <c r="B31" s="19"/>
    </row>
    <row r="32" spans="1:3" x14ac:dyDescent="0.3">
      <c r="B32" s="19"/>
    </row>
  </sheetData>
  <autoFilter ref="A1:D18" xr:uid="{00000000-0009-0000-0000-000001000000}">
    <sortState xmlns:xlrd2="http://schemas.microsoft.com/office/spreadsheetml/2017/richdata2" ref="A2:I63">
      <sortCondition descending="1" ref="B1:B58"/>
    </sortState>
  </autoFilter>
  <sortState xmlns:xlrd2="http://schemas.microsoft.com/office/spreadsheetml/2017/richdata2" ref="A1:ID63">
    <sortCondition descending="1" ref="C1:C63"/>
  </sortState>
  <pageMargins left="0.70866141732283472" right="0.70866141732283472" top="0.74803149606299213" bottom="0.74803149606299213" header="0.31496062992125984" footer="0.31496062992125984"/>
  <pageSetup paperSize="9" scale="62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33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4.33203125" style="1" bestFit="1" customWidth="1"/>
    <col min="3" max="3" width="14.44140625" style="2" bestFit="1" customWidth="1"/>
    <col min="4" max="4" width="50.77734375" style="1" customWidth="1"/>
    <col min="5" max="5" width="131.109375" style="1" customWidth="1"/>
    <col min="6" max="16384" width="11.44140625" style="1"/>
  </cols>
  <sheetData>
    <row r="1" spans="1:5" s="23" customFormat="1" ht="21.75" customHeight="1" x14ac:dyDescent="0.3">
      <c r="A1" s="24" t="s">
        <v>0</v>
      </c>
      <c r="B1" s="24" t="s">
        <v>1</v>
      </c>
      <c r="C1" s="24" t="s">
        <v>2</v>
      </c>
      <c r="D1" s="25" t="s">
        <v>3</v>
      </c>
      <c r="E1" s="39"/>
    </row>
    <row r="2" spans="1:5" s="23" customFormat="1" ht="18" x14ac:dyDescent="0.3">
      <c r="A2" s="26"/>
      <c r="B2" s="26"/>
      <c r="C2" s="26">
        <f>SUM(C3,C7,C10,C14,C16,C19,C22,C25,C30)</f>
        <v>49</v>
      </c>
      <c r="D2" s="27"/>
      <c r="E2" s="39"/>
    </row>
    <row r="3" spans="1:5" x14ac:dyDescent="0.3">
      <c r="A3" s="11" t="s">
        <v>4</v>
      </c>
      <c r="B3" s="11" t="s">
        <v>101</v>
      </c>
      <c r="C3" s="12">
        <f>SUM(C4:C6)</f>
        <v>10</v>
      </c>
      <c r="D3" s="11"/>
    </row>
    <row r="4" spans="1:5" x14ac:dyDescent="0.3">
      <c r="A4" s="1" t="s">
        <v>12</v>
      </c>
      <c r="B4" s="1" t="s">
        <v>103</v>
      </c>
      <c r="C4" s="2">
        <v>4</v>
      </c>
    </row>
    <row r="5" spans="1:5" x14ac:dyDescent="0.3">
      <c r="A5" s="1" t="s">
        <v>13</v>
      </c>
      <c r="B5" s="1" t="s">
        <v>102</v>
      </c>
      <c r="C5" s="2">
        <v>4</v>
      </c>
      <c r="D5" s="1" t="s">
        <v>110</v>
      </c>
    </row>
    <row r="6" spans="1:5" x14ac:dyDescent="0.3">
      <c r="A6" s="1" t="s">
        <v>14</v>
      </c>
      <c r="B6" s="1" t="s">
        <v>104</v>
      </c>
      <c r="C6" s="2">
        <v>2</v>
      </c>
      <c r="D6" s="1" t="s">
        <v>112</v>
      </c>
    </row>
    <row r="7" spans="1:5" x14ac:dyDescent="0.3">
      <c r="A7" s="11" t="s">
        <v>5</v>
      </c>
      <c r="B7" s="11" t="s">
        <v>69</v>
      </c>
      <c r="C7" s="12">
        <f>SUM(C8:C9)</f>
        <v>6</v>
      </c>
      <c r="D7" s="11"/>
    </row>
    <row r="8" spans="1:5" x14ac:dyDescent="0.3">
      <c r="A8" s="1" t="s">
        <v>15</v>
      </c>
      <c r="B8" s="1" t="s">
        <v>92</v>
      </c>
      <c r="C8" s="2">
        <v>4</v>
      </c>
    </row>
    <row r="9" spans="1:5" x14ac:dyDescent="0.3">
      <c r="A9" s="1" t="s">
        <v>16</v>
      </c>
      <c r="B9" s="1" t="s">
        <v>77</v>
      </c>
      <c r="C9" s="2">
        <v>2</v>
      </c>
    </row>
    <row r="10" spans="1:5" x14ac:dyDescent="0.3">
      <c r="A10" s="11" t="s">
        <v>6</v>
      </c>
      <c r="B10" s="11" t="s">
        <v>70</v>
      </c>
      <c r="C10" s="12">
        <f>SUM(C11:C13)</f>
        <v>5</v>
      </c>
      <c r="D10" s="11"/>
    </row>
    <row r="11" spans="1:5" x14ac:dyDescent="0.3">
      <c r="A11" s="1" t="s">
        <v>17</v>
      </c>
      <c r="B11" s="1" t="s">
        <v>81</v>
      </c>
      <c r="C11" s="2">
        <v>2</v>
      </c>
    </row>
    <row r="12" spans="1:5" x14ac:dyDescent="0.3">
      <c r="A12" s="1" t="s">
        <v>18</v>
      </c>
      <c r="B12" s="1" t="s">
        <v>78</v>
      </c>
      <c r="C12" s="2">
        <v>1</v>
      </c>
    </row>
    <row r="13" spans="1:5" x14ac:dyDescent="0.3">
      <c r="A13" s="1" t="s">
        <v>79</v>
      </c>
      <c r="B13" s="1" t="s">
        <v>80</v>
      </c>
      <c r="C13" s="2">
        <v>2</v>
      </c>
    </row>
    <row r="14" spans="1:5" x14ac:dyDescent="0.3">
      <c r="A14" s="11" t="s">
        <v>7</v>
      </c>
      <c r="B14" s="11" t="s">
        <v>72</v>
      </c>
      <c r="C14" s="12">
        <f>SUM(C15:C15)</f>
        <v>2</v>
      </c>
      <c r="D14" s="11"/>
    </row>
    <row r="15" spans="1:5" x14ac:dyDescent="0.3">
      <c r="A15" s="1" t="s">
        <v>19</v>
      </c>
      <c r="B15" s="1" t="s">
        <v>82</v>
      </c>
      <c r="C15" s="2">
        <v>2</v>
      </c>
    </row>
    <row r="16" spans="1:5" x14ac:dyDescent="0.3">
      <c r="A16" s="11" t="s">
        <v>10</v>
      </c>
      <c r="B16" s="11" t="s">
        <v>76</v>
      </c>
      <c r="C16" s="12">
        <f>SUM(C17:C18)</f>
        <v>6</v>
      </c>
      <c r="D16" s="11"/>
    </row>
    <row r="17" spans="1:4" x14ac:dyDescent="0.3">
      <c r="A17" s="1" t="s">
        <v>20</v>
      </c>
      <c r="B17" s="1" t="s">
        <v>83</v>
      </c>
      <c r="C17" s="2">
        <v>4</v>
      </c>
    </row>
    <row r="18" spans="1:4" x14ac:dyDescent="0.3">
      <c r="A18" s="1" t="s">
        <v>21</v>
      </c>
      <c r="B18" s="1" t="s">
        <v>84</v>
      </c>
      <c r="C18" s="2">
        <v>2</v>
      </c>
    </row>
    <row r="19" spans="1:4" x14ac:dyDescent="0.3">
      <c r="A19" s="11" t="s">
        <v>9</v>
      </c>
      <c r="B19" s="11" t="s">
        <v>71</v>
      </c>
      <c r="C19" s="12">
        <f>SUM(C20:C21)</f>
        <v>4</v>
      </c>
      <c r="D19" s="11"/>
    </row>
    <row r="20" spans="1:4" x14ac:dyDescent="0.3">
      <c r="A20" s="1" t="s">
        <v>22</v>
      </c>
      <c r="B20" s="1" t="s">
        <v>85</v>
      </c>
      <c r="C20" s="2">
        <v>2</v>
      </c>
    </row>
    <row r="21" spans="1:4" x14ac:dyDescent="0.3">
      <c r="A21" s="1" t="s">
        <v>23</v>
      </c>
      <c r="B21" s="1" t="s">
        <v>86</v>
      </c>
      <c r="C21" s="2">
        <v>2</v>
      </c>
    </row>
    <row r="22" spans="1:4" x14ac:dyDescent="0.3">
      <c r="A22" s="11" t="s">
        <v>11</v>
      </c>
      <c r="B22" s="11" t="s">
        <v>74</v>
      </c>
      <c r="C22" s="12">
        <f>SUM(C23:C24)</f>
        <v>4</v>
      </c>
      <c r="D22" s="11"/>
    </row>
    <row r="23" spans="1:4" x14ac:dyDescent="0.3">
      <c r="A23" s="1" t="s">
        <v>24</v>
      </c>
      <c r="B23" s="1" t="s">
        <v>87</v>
      </c>
      <c r="C23" s="2">
        <v>2</v>
      </c>
    </row>
    <row r="24" spans="1:4" x14ac:dyDescent="0.3">
      <c r="A24" s="1" t="s">
        <v>25</v>
      </c>
      <c r="B24" s="1" t="s">
        <v>88</v>
      </c>
      <c r="C24" s="2">
        <v>2</v>
      </c>
    </row>
    <row r="25" spans="1:4" x14ac:dyDescent="0.3">
      <c r="A25" s="11" t="s">
        <v>28</v>
      </c>
      <c r="B25" s="11" t="s">
        <v>75</v>
      </c>
      <c r="C25" s="12">
        <f>SUM(C26:C29)</f>
        <v>10</v>
      </c>
      <c r="D25" s="11"/>
    </row>
    <row r="26" spans="1:4" x14ac:dyDescent="0.3">
      <c r="A26" s="1" t="s">
        <v>29</v>
      </c>
      <c r="B26" s="1" t="s">
        <v>96</v>
      </c>
      <c r="C26" s="2">
        <v>4</v>
      </c>
    </row>
    <row r="27" spans="1:4" x14ac:dyDescent="0.3">
      <c r="A27" s="1" t="s">
        <v>31</v>
      </c>
      <c r="B27" s="1" t="s">
        <v>93</v>
      </c>
      <c r="C27" s="2">
        <v>2</v>
      </c>
    </row>
    <row r="28" spans="1:4" x14ac:dyDescent="0.3">
      <c r="A28" s="1" t="s">
        <v>32</v>
      </c>
      <c r="B28" s="1" t="s">
        <v>94</v>
      </c>
      <c r="C28" s="2">
        <v>2</v>
      </c>
    </row>
    <row r="29" spans="1:4" x14ac:dyDescent="0.3">
      <c r="A29" s="1" t="s">
        <v>36</v>
      </c>
      <c r="B29" s="1" t="s">
        <v>95</v>
      </c>
      <c r="C29" s="2">
        <v>2</v>
      </c>
    </row>
    <row r="30" spans="1:4" x14ac:dyDescent="0.3">
      <c r="A30" s="11" t="s">
        <v>30</v>
      </c>
      <c r="B30" s="11" t="s">
        <v>73</v>
      </c>
      <c r="C30" s="12">
        <f>SUM(C31:C33)</f>
        <v>2</v>
      </c>
      <c r="D30" s="11"/>
    </row>
    <row r="31" spans="1:4" x14ac:dyDescent="0.3">
      <c r="A31" s="1" t="s">
        <v>33</v>
      </c>
      <c r="B31" s="1" t="s">
        <v>89</v>
      </c>
      <c r="C31" s="2">
        <v>1</v>
      </c>
    </row>
    <row r="32" spans="1:4" x14ac:dyDescent="0.3">
      <c r="A32" s="1" t="s">
        <v>34</v>
      </c>
      <c r="B32" s="1" t="s">
        <v>90</v>
      </c>
      <c r="C32" s="2">
        <v>0.5</v>
      </c>
    </row>
    <row r="33" spans="1:3" x14ac:dyDescent="0.3">
      <c r="A33" s="1" t="s">
        <v>35</v>
      </c>
      <c r="B33" s="1" t="s">
        <v>91</v>
      </c>
      <c r="C33" s="2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C40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bestFit="1" customWidth="1"/>
    <col min="3" max="3" width="14.44140625" style="2" bestFit="1" customWidth="1"/>
    <col min="4" max="4" width="14.77734375" style="1" customWidth="1"/>
    <col min="5" max="14" width="5.77734375" style="45" customWidth="1"/>
    <col min="15" max="55" width="5.77734375" style="1" customWidth="1"/>
    <col min="56" max="16384" width="11.44140625" style="1"/>
  </cols>
  <sheetData>
    <row r="2" spans="1:55" x14ac:dyDescent="0.3">
      <c r="A2" s="49"/>
      <c r="B2" s="49"/>
      <c r="C2" s="28"/>
      <c r="D2" s="28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55" ht="34.5" customHeight="1" x14ac:dyDescent="0.3">
      <c r="A3" s="50"/>
      <c r="B3" s="51"/>
      <c r="C3" s="28"/>
      <c r="D3" s="28"/>
      <c r="E3" s="41" t="str">
        <f>IF(E4=0," ",CHOOSE(WEEKDAY(E4,2),"L","M","X","J","V","S","D"))</f>
        <v>J</v>
      </c>
      <c r="F3" s="41" t="str">
        <f>IF(F4=0," ",CHOOSE(WEEKDAY(F4,2),"L","M","X","J","V","S","D"))</f>
        <v>V</v>
      </c>
      <c r="G3" s="41" t="str">
        <f>IF(G4=0," ",CHOOSE(WEEKDAY(G4,2),"L","M","X","J","V","S","D"))</f>
        <v>L</v>
      </c>
      <c r="H3" s="41" t="str">
        <f t="shared" ref="H3:BC3" si="0">IF(H4=0," ",CHOOSE(WEEKDAY(H4,2),"L","M","X","J","V","S","D"))</f>
        <v>M</v>
      </c>
      <c r="I3" s="41" t="str">
        <f t="shared" si="0"/>
        <v>X</v>
      </c>
      <c r="J3" s="41" t="str">
        <f t="shared" si="0"/>
        <v>J</v>
      </c>
      <c r="K3" s="41" t="str">
        <f t="shared" si="0"/>
        <v>V</v>
      </c>
      <c r="L3" s="41" t="str">
        <f t="shared" si="0"/>
        <v>L</v>
      </c>
      <c r="M3" s="41" t="str">
        <f t="shared" si="0"/>
        <v>M</v>
      </c>
      <c r="N3" s="41" t="str">
        <f t="shared" si="0"/>
        <v>X</v>
      </c>
      <c r="O3" s="41" t="str">
        <f t="shared" si="0"/>
        <v>J</v>
      </c>
      <c r="P3" s="41" t="str">
        <f t="shared" si="0"/>
        <v>V</v>
      </c>
      <c r="Q3" s="41" t="str">
        <f t="shared" si="0"/>
        <v>S</v>
      </c>
      <c r="R3" s="41" t="str">
        <f t="shared" si="0"/>
        <v>D</v>
      </c>
      <c r="S3" s="41" t="str">
        <f t="shared" si="0"/>
        <v>L</v>
      </c>
      <c r="T3" s="41" t="str">
        <f t="shared" si="0"/>
        <v>M</v>
      </c>
      <c r="U3" s="41" t="str">
        <f t="shared" si="0"/>
        <v>X</v>
      </c>
      <c r="V3" s="41" t="str">
        <f t="shared" si="0"/>
        <v>J</v>
      </c>
      <c r="W3" s="41" t="str">
        <f t="shared" si="0"/>
        <v>V</v>
      </c>
      <c r="X3" s="41" t="str">
        <f t="shared" si="0"/>
        <v>S</v>
      </c>
      <c r="Y3" s="41" t="str">
        <f t="shared" si="0"/>
        <v>D</v>
      </c>
      <c r="Z3" s="41" t="str">
        <f t="shared" si="0"/>
        <v>L</v>
      </c>
      <c r="AA3" s="41" t="str">
        <f t="shared" si="0"/>
        <v>M</v>
      </c>
      <c r="AB3" s="41" t="str">
        <f t="shared" si="0"/>
        <v>X</v>
      </c>
      <c r="AC3" s="41" t="str">
        <f t="shared" si="0"/>
        <v>J</v>
      </c>
      <c r="AD3" s="41" t="str">
        <f t="shared" si="0"/>
        <v>V</v>
      </c>
      <c r="AE3" s="41" t="str">
        <f t="shared" si="0"/>
        <v>S</v>
      </c>
      <c r="AF3" s="41" t="str">
        <f t="shared" si="0"/>
        <v>D</v>
      </c>
      <c r="AG3" s="41" t="str">
        <f t="shared" si="0"/>
        <v>L</v>
      </c>
      <c r="AH3" s="41" t="str">
        <f t="shared" si="0"/>
        <v>M</v>
      </c>
      <c r="AI3" s="41" t="str">
        <f t="shared" si="0"/>
        <v>X</v>
      </c>
      <c r="AJ3" s="41" t="str">
        <f t="shared" si="0"/>
        <v>J</v>
      </c>
      <c r="AK3" s="41" t="str">
        <f t="shared" si="0"/>
        <v>V</v>
      </c>
      <c r="AL3" s="41" t="str">
        <f t="shared" si="0"/>
        <v>S</v>
      </c>
      <c r="AM3" s="41" t="str">
        <f t="shared" si="0"/>
        <v>D</v>
      </c>
      <c r="AN3" s="41" t="str">
        <f t="shared" si="0"/>
        <v>L</v>
      </c>
      <c r="AO3" s="41" t="str">
        <f t="shared" si="0"/>
        <v>M</v>
      </c>
      <c r="AP3" s="41" t="str">
        <f t="shared" si="0"/>
        <v>X</v>
      </c>
      <c r="AQ3" s="41" t="str">
        <f t="shared" si="0"/>
        <v>J</v>
      </c>
      <c r="AR3" s="41" t="str">
        <f t="shared" si="0"/>
        <v>V</v>
      </c>
      <c r="AS3" s="41" t="str">
        <f t="shared" si="0"/>
        <v>S</v>
      </c>
      <c r="AT3" s="41" t="str">
        <f t="shared" si="0"/>
        <v>D</v>
      </c>
      <c r="AU3" s="41" t="str">
        <f t="shared" si="0"/>
        <v>L</v>
      </c>
      <c r="AV3" s="41" t="str">
        <f t="shared" si="0"/>
        <v>M</v>
      </c>
      <c r="AW3" s="41" t="str">
        <f t="shared" si="0"/>
        <v>X</v>
      </c>
      <c r="AX3" s="41" t="str">
        <f t="shared" si="0"/>
        <v>J</v>
      </c>
      <c r="AY3" s="41" t="str">
        <f t="shared" si="0"/>
        <v>V</v>
      </c>
      <c r="AZ3" s="41" t="str">
        <f t="shared" si="0"/>
        <v>S</v>
      </c>
      <c r="BA3" s="41" t="str">
        <f t="shared" si="0"/>
        <v>D</v>
      </c>
      <c r="BB3" s="41" t="str">
        <f t="shared" si="0"/>
        <v>L</v>
      </c>
      <c r="BC3" s="41" t="str">
        <f t="shared" si="0"/>
        <v>M</v>
      </c>
    </row>
    <row r="4" spans="1:55" ht="37.799999999999997" x14ac:dyDescent="0.3">
      <c r="A4" s="31"/>
      <c r="B4" s="31"/>
      <c r="C4" s="31"/>
      <c r="D4" s="31"/>
      <c r="E4" s="32">
        <v>42278</v>
      </c>
      <c r="F4" s="32">
        <v>42279</v>
      </c>
      <c r="G4" s="32">
        <v>42282</v>
      </c>
      <c r="H4" s="32">
        <v>42283</v>
      </c>
      <c r="I4" s="32">
        <v>42284</v>
      </c>
      <c r="J4" s="32">
        <v>42285</v>
      </c>
      <c r="K4" s="32">
        <v>42286</v>
      </c>
      <c r="L4" s="32">
        <v>42289</v>
      </c>
      <c r="M4" s="32">
        <v>42290</v>
      </c>
      <c r="N4" s="32">
        <v>42291</v>
      </c>
      <c r="O4" s="32">
        <v>42292</v>
      </c>
      <c r="P4" s="32">
        <v>42293</v>
      </c>
      <c r="Q4" s="32">
        <v>42294</v>
      </c>
      <c r="R4" s="32">
        <v>42295</v>
      </c>
      <c r="S4" s="32">
        <v>42296</v>
      </c>
      <c r="T4" s="32">
        <v>42297</v>
      </c>
      <c r="U4" s="32">
        <v>42298</v>
      </c>
      <c r="V4" s="32">
        <v>42299</v>
      </c>
      <c r="W4" s="32">
        <v>42300</v>
      </c>
      <c r="X4" s="32">
        <v>42301</v>
      </c>
      <c r="Y4" s="32">
        <v>42302</v>
      </c>
      <c r="Z4" s="32">
        <v>42303</v>
      </c>
      <c r="AA4" s="32">
        <v>42304</v>
      </c>
      <c r="AB4" s="32">
        <v>42305</v>
      </c>
      <c r="AC4" s="32">
        <v>42306</v>
      </c>
      <c r="AD4" s="32">
        <v>42307</v>
      </c>
      <c r="AE4" s="32">
        <v>42308</v>
      </c>
      <c r="AF4" s="32">
        <v>42309</v>
      </c>
      <c r="AG4" s="32">
        <v>42310</v>
      </c>
      <c r="AH4" s="32">
        <v>42311</v>
      </c>
      <c r="AI4" s="32">
        <v>42312</v>
      </c>
      <c r="AJ4" s="32">
        <v>42313</v>
      </c>
      <c r="AK4" s="32">
        <v>42314</v>
      </c>
      <c r="AL4" s="32">
        <v>42315</v>
      </c>
      <c r="AM4" s="32">
        <v>42316</v>
      </c>
      <c r="AN4" s="32">
        <v>42317</v>
      </c>
      <c r="AO4" s="32">
        <v>42318</v>
      </c>
      <c r="AP4" s="32">
        <v>42319</v>
      </c>
      <c r="AQ4" s="32">
        <v>42320</v>
      </c>
      <c r="AR4" s="32">
        <v>42321</v>
      </c>
      <c r="AS4" s="32">
        <v>42322</v>
      </c>
      <c r="AT4" s="32">
        <v>42323</v>
      </c>
      <c r="AU4" s="32">
        <v>42324</v>
      </c>
      <c r="AV4" s="32">
        <v>42325</v>
      </c>
      <c r="AW4" s="32">
        <v>42326</v>
      </c>
      <c r="AX4" s="32">
        <v>42327</v>
      </c>
      <c r="AY4" s="32">
        <v>42328</v>
      </c>
      <c r="AZ4" s="32">
        <v>42329</v>
      </c>
      <c r="BA4" s="32">
        <v>42330</v>
      </c>
      <c r="BB4" s="32">
        <v>42331</v>
      </c>
      <c r="BC4" s="32">
        <v>42332</v>
      </c>
    </row>
    <row r="5" spans="1:55" x14ac:dyDescent="0.3">
      <c r="A5" s="31"/>
      <c r="B5" s="31"/>
      <c r="C5" s="31"/>
      <c r="D5" s="31"/>
      <c r="E5" s="42" t="str">
        <f ca="1">IF(AND(D4&lt;TODAY(),TODAY()&lt;(E4+1),E4&lt;&gt;""),"ACTUAL","")</f>
        <v/>
      </c>
      <c r="F5" s="42" t="str">
        <f ca="1">IF(AND(E4&lt;TODAY(),TODAY()&lt;(F4+1),F4&lt;&gt;""),"ACTUAL","")</f>
        <v/>
      </c>
      <c r="G5" s="42" t="str">
        <f ca="1">IF(AND(F4&lt;TODAY(),TODAY()&lt;(G4+1),G4&lt;&gt;""),"ACTUAL","")</f>
        <v/>
      </c>
      <c r="H5" s="42" t="str">
        <f t="shared" ref="H5:L5" ca="1" si="1">IF(AND(G4&lt;TODAY(),TODAY()&lt;(H4+1),H4&lt;&gt;""),"ACTUAL","")</f>
        <v/>
      </c>
      <c r="I5" s="42" t="str">
        <f t="shared" ca="1" si="1"/>
        <v/>
      </c>
      <c r="J5" s="42" t="str">
        <f t="shared" ca="1" si="1"/>
        <v/>
      </c>
      <c r="K5" s="42" t="str">
        <f t="shared" ca="1" si="1"/>
        <v/>
      </c>
      <c r="L5" s="42" t="str">
        <f t="shared" ca="1" si="1"/>
        <v/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5" ht="15" x14ac:dyDescent="0.3">
      <c r="A6" s="102" t="s">
        <v>43</v>
      </c>
      <c r="B6" s="103"/>
      <c r="C6" s="104"/>
      <c r="D6" s="35">
        <f>COUNTIF(D10:D896,"&gt;0")</f>
        <v>16</v>
      </c>
      <c r="E6" s="43">
        <f t="shared" ref="E6:N6" si="2">COUNTIF(E10:E929,"&gt;0")</f>
        <v>0</v>
      </c>
      <c r="F6" s="43">
        <f t="shared" si="2"/>
        <v>0</v>
      </c>
      <c r="G6" s="43">
        <f t="shared" si="2"/>
        <v>0</v>
      </c>
      <c r="H6" s="43">
        <f t="shared" si="2"/>
        <v>0</v>
      </c>
      <c r="I6" s="43">
        <f t="shared" si="2"/>
        <v>0</v>
      </c>
      <c r="J6" s="43">
        <f t="shared" si="2"/>
        <v>0</v>
      </c>
      <c r="K6" s="43">
        <f t="shared" si="2"/>
        <v>0</v>
      </c>
      <c r="L6" s="43">
        <f t="shared" si="2"/>
        <v>0</v>
      </c>
      <c r="M6" s="43">
        <f t="shared" si="2"/>
        <v>1</v>
      </c>
      <c r="N6" s="43">
        <f t="shared" si="2"/>
        <v>0</v>
      </c>
      <c r="O6" s="43">
        <f t="shared" ref="O6:AH6" si="3">COUNTIF(O10:O929,"&gt;0")</f>
        <v>0</v>
      </c>
      <c r="P6" s="43">
        <f t="shared" si="3"/>
        <v>0</v>
      </c>
      <c r="Q6" s="43">
        <f t="shared" si="3"/>
        <v>0</v>
      </c>
      <c r="R6" s="43">
        <f t="shared" si="3"/>
        <v>0</v>
      </c>
      <c r="S6" s="43">
        <f t="shared" si="3"/>
        <v>1</v>
      </c>
      <c r="T6" s="43">
        <f t="shared" si="3"/>
        <v>0</v>
      </c>
      <c r="U6" s="43">
        <f t="shared" si="3"/>
        <v>0</v>
      </c>
      <c r="V6" s="43">
        <f t="shared" si="3"/>
        <v>0</v>
      </c>
      <c r="W6" s="43">
        <f t="shared" si="3"/>
        <v>1</v>
      </c>
      <c r="X6" s="43">
        <f t="shared" si="3"/>
        <v>1</v>
      </c>
      <c r="Y6" s="43">
        <f t="shared" si="3"/>
        <v>3</v>
      </c>
      <c r="Z6" s="43">
        <f t="shared" si="3"/>
        <v>1</v>
      </c>
      <c r="AA6" s="43">
        <f t="shared" si="3"/>
        <v>0</v>
      </c>
      <c r="AB6" s="43">
        <f t="shared" si="3"/>
        <v>0</v>
      </c>
      <c r="AC6" s="43">
        <f t="shared" si="3"/>
        <v>0</v>
      </c>
      <c r="AD6" s="43">
        <f t="shared" si="3"/>
        <v>1</v>
      </c>
      <c r="AE6" s="43">
        <f t="shared" si="3"/>
        <v>1</v>
      </c>
      <c r="AF6" s="43">
        <f t="shared" si="3"/>
        <v>0</v>
      </c>
      <c r="AG6" s="43">
        <f t="shared" si="3"/>
        <v>0</v>
      </c>
      <c r="AH6" s="43">
        <f t="shared" si="3"/>
        <v>0</v>
      </c>
      <c r="AI6" s="43">
        <f t="shared" ref="AI6:BC6" si="4">COUNTIF(AI10:AI929,"&gt;0")</f>
        <v>0</v>
      </c>
      <c r="AJ6" s="43">
        <f t="shared" si="4"/>
        <v>0</v>
      </c>
      <c r="AK6" s="43">
        <f t="shared" si="4"/>
        <v>0</v>
      </c>
      <c r="AL6" s="43">
        <f t="shared" si="4"/>
        <v>0</v>
      </c>
      <c r="AM6" s="43">
        <f t="shared" si="4"/>
        <v>0</v>
      </c>
      <c r="AN6" s="43">
        <f t="shared" si="4"/>
        <v>0</v>
      </c>
      <c r="AO6" s="43">
        <f t="shared" si="4"/>
        <v>0</v>
      </c>
      <c r="AP6" s="43">
        <f t="shared" si="4"/>
        <v>0</v>
      </c>
      <c r="AQ6" s="43">
        <f t="shared" si="4"/>
        <v>0</v>
      </c>
      <c r="AR6" s="43">
        <f t="shared" si="4"/>
        <v>0</v>
      </c>
      <c r="AS6" s="43">
        <f t="shared" si="4"/>
        <v>0</v>
      </c>
      <c r="AT6" s="43">
        <f t="shared" si="4"/>
        <v>0</v>
      </c>
      <c r="AU6" s="43">
        <f t="shared" si="4"/>
        <v>0</v>
      </c>
      <c r="AV6" s="43">
        <f t="shared" si="4"/>
        <v>0</v>
      </c>
      <c r="AW6" s="43">
        <f t="shared" si="4"/>
        <v>0</v>
      </c>
      <c r="AX6" s="43">
        <f t="shared" si="4"/>
        <v>0</v>
      </c>
      <c r="AY6" s="43">
        <f t="shared" si="4"/>
        <v>0</v>
      </c>
      <c r="AZ6" s="43">
        <f t="shared" si="4"/>
        <v>0</v>
      </c>
      <c r="BA6" s="43">
        <f t="shared" si="4"/>
        <v>0</v>
      </c>
      <c r="BB6" s="43">
        <f t="shared" si="4"/>
        <v>0</v>
      </c>
      <c r="BC6" s="43">
        <f t="shared" si="4"/>
        <v>0</v>
      </c>
    </row>
    <row r="7" spans="1:55" ht="15.6" x14ac:dyDescent="0.3">
      <c r="A7" s="102" t="s">
        <v>44</v>
      </c>
      <c r="B7" s="103"/>
      <c r="C7" s="104"/>
      <c r="D7" s="37">
        <f>SUM(D9:D929)</f>
        <v>31</v>
      </c>
      <c r="E7" s="44">
        <f t="shared" ref="E7:N7" si="5">IF(SUM(E10:E39)&gt;=0,SUM(E10:E39),#N/A)</f>
        <v>0</v>
      </c>
      <c r="F7" s="44">
        <f t="shared" si="5"/>
        <v>0</v>
      </c>
      <c r="G7" s="44">
        <f t="shared" si="5"/>
        <v>0</v>
      </c>
      <c r="H7" s="44">
        <f t="shared" si="5"/>
        <v>0</v>
      </c>
      <c r="I7" s="44">
        <f t="shared" si="5"/>
        <v>0</v>
      </c>
      <c r="J7" s="44">
        <f t="shared" si="5"/>
        <v>0</v>
      </c>
      <c r="K7" s="44">
        <f t="shared" si="5"/>
        <v>0</v>
      </c>
      <c r="L7" s="44">
        <f t="shared" si="5"/>
        <v>0</v>
      </c>
      <c r="M7" s="44">
        <f t="shared" si="5"/>
        <v>2</v>
      </c>
      <c r="N7" s="44">
        <f t="shared" si="5"/>
        <v>0</v>
      </c>
      <c r="O7" s="44">
        <f t="shared" ref="O7:AH7" si="6">IF(SUM(O10:O39)&gt;=0,SUM(O10:O39),#N/A)</f>
        <v>0</v>
      </c>
      <c r="P7" s="44">
        <f t="shared" si="6"/>
        <v>0</v>
      </c>
      <c r="Q7" s="44">
        <f t="shared" si="6"/>
        <v>0</v>
      </c>
      <c r="R7" s="44">
        <f t="shared" si="6"/>
        <v>0</v>
      </c>
      <c r="S7" s="44">
        <f t="shared" si="6"/>
        <v>2</v>
      </c>
      <c r="T7" s="44">
        <f t="shared" si="6"/>
        <v>0</v>
      </c>
      <c r="U7" s="44">
        <f t="shared" si="6"/>
        <v>0</v>
      </c>
      <c r="V7" s="44">
        <f t="shared" si="6"/>
        <v>0</v>
      </c>
      <c r="W7" s="44">
        <f t="shared" si="6"/>
        <v>4</v>
      </c>
      <c r="X7" s="44">
        <f t="shared" si="6"/>
        <v>4</v>
      </c>
      <c r="Y7" s="44">
        <f t="shared" si="6"/>
        <v>6</v>
      </c>
      <c r="Z7" s="44">
        <f t="shared" si="6"/>
        <v>1</v>
      </c>
      <c r="AA7" s="44">
        <f t="shared" si="6"/>
        <v>0</v>
      </c>
      <c r="AB7" s="44">
        <f t="shared" si="6"/>
        <v>0</v>
      </c>
      <c r="AC7" s="44">
        <f t="shared" si="6"/>
        <v>0</v>
      </c>
      <c r="AD7" s="44">
        <f t="shared" si="6"/>
        <v>2</v>
      </c>
      <c r="AE7" s="44">
        <f t="shared" si="6"/>
        <v>1</v>
      </c>
      <c r="AF7" s="44">
        <f t="shared" si="6"/>
        <v>0</v>
      </c>
      <c r="AG7" s="44">
        <f t="shared" si="6"/>
        <v>0</v>
      </c>
      <c r="AH7" s="44">
        <f t="shared" si="6"/>
        <v>0</v>
      </c>
      <c r="AI7" s="44">
        <f t="shared" ref="AI7:BC7" si="7">IF(SUM(AI10:AI39)&gt;=0,SUM(AI10:AI39),#N/A)</f>
        <v>0</v>
      </c>
      <c r="AJ7" s="44">
        <f t="shared" si="7"/>
        <v>0</v>
      </c>
      <c r="AK7" s="44">
        <f t="shared" si="7"/>
        <v>0</v>
      </c>
      <c r="AL7" s="44">
        <f t="shared" si="7"/>
        <v>0</v>
      </c>
      <c r="AM7" s="44">
        <f t="shared" si="7"/>
        <v>0</v>
      </c>
      <c r="AN7" s="44">
        <f t="shared" si="7"/>
        <v>0</v>
      </c>
      <c r="AO7" s="44">
        <f t="shared" si="7"/>
        <v>0</v>
      </c>
      <c r="AP7" s="44">
        <f t="shared" si="7"/>
        <v>0</v>
      </c>
      <c r="AQ7" s="44">
        <f t="shared" si="7"/>
        <v>0</v>
      </c>
      <c r="AR7" s="44">
        <f t="shared" si="7"/>
        <v>0</v>
      </c>
      <c r="AS7" s="44">
        <f t="shared" si="7"/>
        <v>0</v>
      </c>
      <c r="AT7" s="44">
        <f t="shared" si="7"/>
        <v>0</v>
      </c>
      <c r="AU7" s="44">
        <f t="shared" si="7"/>
        <v>0</v>
      </c>
      <c r="AV7" s="44">
        <f t="shared" si="7"/>
        <v>0</v>
      </c>
      <c r="AW7" s="44">
        <f t="shared" si="7"/>
        <v>0</v>
      </c>
      <c r="AX7" s="44">
        <f t="shared" si="7"/>
        <v>0</v>
      </c>
      <c r="AY7" s="44">
        <f t="shared" si="7"/>
        <v>0</v>
      </c>
      <c r="AZ7" s="44">
        <f t="shared" si="7"/>
        <v>0</v>
      </c>
      <c r="BA7" s="44">
        <f t="shared" si="7"/>
        <v>0</v>
      </c>
      <c r="BB7" s="44">
        <f t="shared" si="7"/>
        <v>0</v>
      </c>
      <c r="BC7" s="44">
        <f t="shared" si="7"/>
        <v>0</v>
      </c>
    </row>
    <row r="9" spans="1:55" s="23" customFormat="1" ht="21" customHeight="1" x14ac:dyDescent="0.3">
      <c r="A9" s="89" t="s">
        <v>0</v>
      </c>
      <c r="B9" s="89" t="s">
        <v>1</v>
      </c>
      <c r="C9" s="89" t="s">
        <v>46</v>
      </c>
      <c r="D9" s="89" t="s">
        <v>2</v>
      </c>
      <c r="E9" s="115" t="s">
        <v>45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</row>
    <row r="10" spans="1:55" x14ac:dyDescent="0.3">
      <c r="A10" s="90" t="s">
        <v>113</v>
      </c>
      <c r="B10" s="1" t="s">
        <v>103</v>
      </c>
      <c r="C10" s="1" t="s">
        <v>55</v>
      </c>
      <c r="D10" s="19">
        <f>MAX('Pila-Sprint1'!C4-SUM(E10:BC10), 0)</f>
        <v>0</v>
      </c>
      <c r="E10" s="19"/>
      <c r="F10" s="19"/>
      <c r="G10" s="19"/>
      <c r="H10" s="19"/>
      <c r="I10" s="19"/>
      <c r="J10" s="19"/>
      <c r="K10" s="19"/>
      <c r="L10" s="19"/>
      <c r="M10" s="19">
        <v>2</v>
      </c>
      <c r="N10" s="19"/>
      <c r="O10" s="19"/>
      <c r="P10" s="19"/>
      <c r="Q10" s="19"/>
      <c r="R10" s="19"/>
      <c r="S10" s="19">
        <v>2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1:55" x14ac:dyDescent="0.3">
      <c r="A11" s="90" t="s">
        <v>115</v>
      </c>
      <c r="B11" s="1" t="s">
        <v>102</v>
      </c>
      <c r="C11" s="1" t="s">
        <v>65</v>
      </c>
      <c r="D11" s="19">
        <f>MAX('Pila-Sprint1'!C5-SUM(E11:BC11), 0)</f>
        <v>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v>4</v>
      </c>
      <c r="Y11" s="19">
        <v>2</v>
      </c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1:55" x14ac:dyDescent="0.3">
      <c r="A12" s="90" t="s">
        <v>114</v>
      </c>
      <c r="B12" s="1" t="s">
        <v>104</v>
      </c>
      <c r="C12" s="1" t="s">
        <v>65</v>
      </c>
      <c r="D12" s="19">
        <f>MAX('Pila-Sprint1'!C6-SUM(E12:BC12), 0)</f>
        <v>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2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 x14ac:dyDescent="0.3">
      <c r="A13" s="90" t="s">
        <v>15</v>
      </c>
      <c r="B13" s="1" t="s">
        <v>92</v>
      </c>
      <c r="C13" s="1" t="s">
        <v>67</v>
      </c>
      <c r="D13" s="19">
        <f>MAX('Pila-Sprint1'!C8-SUM(E13:BC13), 0)</f>
        <v>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>
        <v>4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spans="1:55" x14ac:dyDescent="0.3">
      <c r="A14" s="90" t="s">
        <v>16</v>
      </c>
      <c r="B14" s="1" t="s">
        <v>77</v>
      </c>
      <c r="C14" s="1" t="s">
        <v>67</v>
      </c>
      <c r="D14" s="19">
        <f>MAX('Pila-Sprint1'!C9-SUM(E14:BC14), 0)</f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>
        <v>1</v>
      </c>
      <c r="AA14" s="19"/>
      <c r="AB14" s="19"/>
      <c r="AC14" s="19"/>
      <c r="AD14" s="19">
        <v>2</v>
      </c>
      <c r="AE14" s="19">
        <v>1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spans="1:55" x14ac:dyDescent="0.3">
      <c r="A15" s="90" t="s">
        <v>17</v>
      </c>
      <c r="B15" s="1" t="s">
        <v>81</v>
      </c>
      <c r="C15" s="1" t="s">
        <v>66</v>
      </c>
      <c r="D15" s="19">
        <f>MAX('Pila-Sprint1'!C11-SUM(E15:BC15), 0)</f>
        <v>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</row>
    <row r="16" spans="1:55" x14ac:dyDescent="0.3">
      <c r="A16" s="90" t="s">
        <v>18</v>
      </c>
      <c r="B16" s="1" t="s">
        <v>78</v>
      </c>
      <c r="C16" s="1" t="s">
        <v>66</v>
      </c>
      <c r="D16" s="19">
        <f>MAX('Pila-Sprint1'!C12-SUM(E16:BC16), 0)</f>
        <v>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55" x14ac:dyDescent="0.3">
      <c r="A17" s="90" t="s">
        <v>79</v>
      </c>
      <c r="B17" s="1" t="s">
        <v>80</v>
      </c>
      <c r="C17" s="1" t="s">
        <v>66</v>
      </c>
      <c r="D17" s="19">
        <f>MAX('Pila-Sprint1'!C13-SUM(E17:BC17), 0)</f>
        <v>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spans="1:55" x14ac:dyDescent="0.3">
      <c r="A18" s="90" t="s">
        <v>19</v>
      </c>
      <c r="B18" s="1" t="s">
        <v>82</v>
      </c>
      <c r="C18" s="1" t="s">
        <v>55</v>
      </c>
      <c r="D18" s="19">
        <f>MAX('Pila-Sprint1'!C15-SUM(E18:BC18), 0)</f>
        <v>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v>2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spans="1:55" x14ac:dyDescent="0.3">
      <c r="A19" s="90" t="s">
        <v>20</v>
      </c>
      <c r="B19" s="1" t="s">
        <v>83</v>
      </c>
      <c r="C19" s="1" t="s">
        <v>64</v>
      </c>
      <c r="D19" s="19">
        <f>MAX('Pila-Sprint1'!C17-SUM(E19:BC19), 0)</f>
        <v>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</row>
    <row r="20" spans="1:55" x14ac:dyDescent="0.3">
      <c r="A20" s="90" t="s">
        <v>21</v>
      </c>
      <c r="B20" s="1" t="s">
        <v>84</v>
      </c>
      <c r="C20" s="1" t="s">
        <v>64</v>
      </c>
      <c r="D20" s="19">
        <f>MAX('Pila-Sprint1'!C18-SUM(E20:BC20), 0)</f>
        <v>2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</row>
    <row r="21" spans="1:55" x14ac:dyDescent="0.3">
      <c r="A21" s="90" t="s">
        <v>22</v>
      </c>
      <c r="B21" s="1" t="s">
        <v>85</v>
      </c>
      <c r="C21" s="1" t="s">
        <v>64</v>
      </c>
      <c r="D21" s="19">
        <f>MAX('Pila-Sprint1'!C20-SUM(E20:BC20), 0)</f>
        <v>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spans="1:55" x14ac:dyDescent="0.3">
      <c r="A22" s="90" t="s">
        <v>23</v>
      </c>
      <c r="B22" s="1" t="s">
        <v>86</v>
      </c>
      <c r="C22" s="1" t="s">
        <v>64</v>
      </c>
      <c r="D22" s="19">
        <f>MAX('Pila-Sprint1'!C21-SUM(E21:BC21), 0)</f>
        <v>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spans="1:55" x14ac:dyDescent="0.3">
      <c r="A23" s="90" t="s">
        <v>24</v>
      </c>
      <c r="B23" s="1" t="s">
        <v>87</v>
      </c>
      <c r="C23" s="1" t="s">
        <v>64</v>
      </c>
      <c r="D23" s="19">
        <f>MAX('Pila-Sprint1'!C23-SUM(E23:BC23), 0)</f>
        <v>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spans="1:55" x14ac:dyDescent="0.3">
      <c r="A24" s="90" t="s">
        <v>25</v>
      </c>
      <c r="B24" s="1" t="s">
        <v>88</v>
      </c>
      <c r="C24" s="1" t="s">
        <v>64</v>
      </c>
      <c r="D24" s="19">
        <f>MAX('Pila-Sprint1'!C24-SUM(E24:BC24), 0)</f>
        <v>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</row>
    <row r="25" spans="1:55" x14ac:dyDescent="0.3">
      <c r="A25" s="90" t="s">
        <v>116</v>
      </c>
      <c r="B25" s="1" t="s">
        <v>96</v>
      </c>
      <c r="C25" s="1" t="s">
        <v>64</v>
      </c>
      <c r="D25" s="19">
        <f>MAX('Pila-Sprint1'!C26-SUM(E25:BC25), 0)</f>
        <v>4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</row>
    <row r="26" spans="1:55" x14ac:dyDescent="0.3">
      <c r="A26" s="90" t="s">
        <v>117</v>
      </c>
      <c r="B26" s="1" t="s">
        <v>93</v>
      </c>
      <c r="C26" s="1" t="s">
        <v>64</v>
      </c>
      <c r="D26" s="19">
        <f>MAX('Pila-Sprint1'!C27-SUM(E26:BC26), 0)</f>
        <v>2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spans="1:55" x14ac:dyDescent="0.3">
      <c r="A27" s="90" t="s">
        <v>118</v>
      </c>
      <c r="B27" s="1" t="s">
        <v>94</v>
      </c>
      <c r="C27" s="1" t="s">
        <v>64</v>
      </c>
      <c r="D27" s="19">
        <f>MAX('Pila-Sprint1'!C28-SUM(E27:BC27), 0)</f>
        <v>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spans="1:55" x14ac:dyDescent="0.3">
      <c r="A28" s="90" t="s">
        <v>119</v>
      </c>
      <c r="B28" s="1" t="s">
        <v>95</v>
      </c>
      <c r="C28" s="1" t="s">
        <v>64</v>
      </c>
      <c r="D28" s="19">
        <f>MAX('Pila-Sprint1'!C29-SUM(E28:BC28), 0)</f>
        <v>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</row>
    <row r="29" spans="1:55" x14ac:dyDescent="0.3">
      <c r="A29" s="90" t="s">
        <v>120</v>
      </c>
      <c r="B29" s="1" t="s">
        <v>89</v>
      </c>
      <c r="C29" s="1" t="s">
        <v>64</v>
      </c>
      <c r="D29" s="19">
        <f>MAX('Pila-Sprint1'!C31-SUM(E29:BC29), 0)</f>
        <v>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</row>
    <row r="30" spans="1:55" x14ac:dyDescent="0.3">
      <c r="A30" s="90" t="s">
        <v>121</v>
      </c>
      <c r="B30" s="1" t="s">
        <v>90</v>
      </c>
      <c r="C30" s="1" t="s">
        <v>64</v>
      </c>
      <c r="D30" s="19">
        <f>MAX('Pila-Sprint1'!C32-SUM(E30:BC30), 0)</f>
        <v>0.5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spans="1:55" x14ac:dyDescent="0.3">
      <c r="A31" s="90" t="s">
        <v>122</v>
      </c>
      <c r="B31" s="1" t="s">
        <v>91</v>
      </c>
      <c r="C31" s="1" t="s">
        <v>64</v>
      </c>
      <c r="D31" s="19">
        <f>MAX('Pila-Sprint1'!C33-SUM(E31:BC31), 0)</f>
        <v>0.5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spans="1:55" x14ac:dyDescent="0.3"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4:14" x14ac:dyDescent="0.3"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4:14" x14ac:dyDescent="0.3"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4:14" x14ac:dyDescent="0.3"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4:14" x14ac:dyDescent="0.3"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4:14" x14ac:dyDescent="0.3"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4:14" x14ac:dyDescent="0.3"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4:14" x14ac:dyDescent="0.3"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4:14" x14ac:dyDescent="0.3"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mergeCells count="3">
    <mergeCell ref="A6:C6"/>
    <mergeCell ref="A7:C7"/>
    <mergeCell ref="E9:BC9"/>
  </mergeCells>
  <conditionalFormatting sqref="E3:BC3">
    <cfRule type="cellIs" dxfId="3" priority="1" stopIfTrue="1" operator="equal">
      <formula>"S"</formula>
    </cfRule>
    <cfRule type="cellIs" dxfId="2" priority="2" stopIfTrue="1" operator="equal">
      <formula>"D"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C54"/>
  <sheetViews>
    <sheetView zoomScaleNormal="100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customWidth="1"/>
    <col min="3" max="3" width="14.44140625" style="2" bestFit="1" customWidth="1"/>
    <col min="4" max="4" width="14.77734375" style="1" customWidth="1"/>
    <col min="5" max="55" width="5.77734375" style="1" customWidth="1"/>
    <col min="56" max="57" width="11.44140625" style="1"/>
    <col min="58" max="58" width="5.77734375" style="1" customWidth="1"/>
    <col min="59" max="16384" width="11.44140625" style="1"/>
  </cols>
  <sheetData>
    <row r="2" spans="1:55" x14ac:dyDescent="0.3">
      <c r="A2" s="49"/>
      <c r="B2" s="49"/>
      <c r="C2" s="28"/>
      <c r="D2" s="28"/>
      <c r="E2" s="28"/>
      <c r="F2" s="29"/>
      <c r="G2" s="28"/>
      <c r="H2" s="28"/>
      <c r="I2" s="28"/>
      <c r="J2" s="28"/>
      <c r="K2" s="28"/>
      <c r="L2" s="28"/>
      <c r="M2" s="28"/>
      <c r="N2" s="28"/>
    </row>
    <row r="3" spans="1:55" x14ac:dyDescent="0.3">
      <c r="A3" s="50"/>
      <c r="B3" s="51"/>
      <c r="C3" s="28"/>
      <c r="D3" s="28"/>
      <c r="E3" s="30" t="str">
        <f>IF(E4=0," ",CHOOSE(WEEKDAY(E4,2),"L","M","X","J","V","S","D"))</f>
        <v>J</v>
      </c>
      <c r="F3" s="30" t="str">
        <f>IF(F4=0," ",CHOOSE(WEEKDAY(F4,2),"L","M","X","J","V","S","D"))</f>
        <v>V</v>
      </c>
      <c r="G3" s="30" t="str">
        <f>IF(G4=0," ",CHOOSE(WEEKDAY(G4,2),"L","M","X","J","V","S","D"))</f>
        <v>L</v>
      </c>
      <c r="H3" s="30" t="str">
        <f t="shared" ref="H3:BC3" si="0">IF(H4=0," ",CHOOSE(WEEKDAY(H4,2),"L","M","X","J","V","S","D"))</f>
        <v>M</v>
      </c>
      <c r="I3" s="30" t="str">
        <f t="shared" si="0"/>
        <v>X</v>
      </c>
      <c r="J3" s="30" t="str">
        <f t="shared" si="0"/>
        <v>J</v>
      </c>
      <c r="K3" s="30" t="str">
        <f t="shared" si="0"/>
        <v>V</v>
      </c>
      <c r="L3" s="30" t="str">
        <f t="shared" si="0"/>
        <v>L</v>
      </c>
      <c r="M3" s="30" t="str">
        <f t="shared" si="0"/>
        <v>M</v>
      </c>
      <c r="N3" s="30" t="str">
        <f t="shared" si="0"/>
        <v>X</v>
      </c>
      <c r="O3" s="30" t="str">
        <f t="shared" si="0"/>
        <v>J</v>
      </c>
      <c r="P3" s="30" t="str">
        <f t="shared" si="0"/>
        <v>V</v>
      </c>
      <c r="Q3" s="30" t="str">
        <f t="shared" si="0"/>
        <v>S</v>
      </c>
      <c r="R3" s="30" t="str">
        <f t="shared" si="0"/>
        <v>D</v>
      </c>
      <c r="S3" s="30" t="str">
        <f t="shared" si="0"/>
        <v>L</v>
      </c>
      <c r="T3" s="30" t="str">
        <f t="shared" si="0"/>
        <v>M</v>
      </c>
      <c r="U3" s="30" t="str">
        <f t="shared" si="0"/>
        <v>X</v>
      </c>
      <c r="V3" s="30" t="str">
        <f t="shared" si="0"/>
        <v>J</v>
      </c>
      <c r="W3" s="30" t="str">
        <f t="shared" si="0"/>
        <v>V</v>
      </c>
      <c r="X3" s="30" t="str">
        <f t="shared" si="0"/>
        <v>S</v>
      </c>
      <c r="Y3" s="30" t="str">
        <f t="shared" si="0"/>
        <v>D</v>
      </c>
      <c r="Z3" s="30" t="str">
        <f t="shared" si="0"/>
        <v>L</v>
      </c>
      <c r="AA3" s="30" t="str">
        <f t="shared" si="0"/>
        <v>M</v>
      </c>
      <c r="AB3" s="30" t="str">
        <f t="shared" si="0"/>
        <v>X</v>
      </c>
      <c r="AC3" s="30" t="str">
        <f t="shared" si="0"/>
        <v>J</v>
      </c>
      <c r="AD3" s="30" t="str">
        <f t="shared" si="0"/>
        <v>V</v>
      </c>
      <c r="AE3" s="30" t="str">
        <f t="shared" si="0"/>
        <v>S</v>
      </c>
      <c r="AF3" s="30" t="str">
        <f t="shared" si="0"/>
        <v>D</v>
      </c>
      <c r="AG3" s="30" t="str">
        <f t="shared" si="0"/>
        <v>L</v>
      </c>
      <c r="AH3" s="30" t="str">
        <f t="shared" si="0"/>
        <v>M</v>
      </c>
      <c r="AI3" s="30" t="str">
        <f t="shared" si="0"/>
        <v>X</v>
      </c>
      <c r="AJ3" s="30" t="str">
        <f t="shared" si="0"/>
        <v>J</v>
      </c>
      <c r="AK3" s="30" t="str">
        <f t="shared" si="0"/>
        <v>V</v>
      </c>
      <c r="AL3" s="30" t="str">
        <f t="shared" si="0"/>
        <v>S</v>
      </c>
      <c r="AM3" s="30" t="str">
        <f t="shared" si="0"/>
        <v>D</v>
      </c>
      <c r="AN3" s="30" t="str">
        <f t="shared" si="0"/>
        <v>L</v>
      </c>
      <c r="AO3" s="30" t="str">
        <f t="shared" si="0"/>
        <v>M</v>
      </c>
      <c r="AP3" s="30" t="str">
        <f t="shared" si="0"/>
        <v>X</v>
      </c>
      <c r="AQ3" s="30" t="str">
        <f t="shared" si="0"/>
        <v>J</v>
      </c>
      <c r="AR3" s="30" t="str">
        <f t="shared" si="0"/>
        <v>V</v>
      </c>
      <c r="AS3" s="30" t="str">
        <f t="shared" si="0"/>
        <v>S</v>
      </c>
      <c r="AT3" s="30" t="str">
        <f t="shared" si="0"/>
        <v>D</v>
      </c>
      <c r="AU3" s="30" t="str">
        <f t="shared" si="0"/>
        <v>L</v>
      </c>
      <c r="AV3" s="30" t="str">
        <f t="shared" si="0"/>
        <v>M</v>
      </c>
      <c r="AW3" s="30" t="str">
        <f t="shared" si="0"/>
        <v>X</v>
      </c>
      <c r="AX3" s="30" t="str">
        <f t="shared" si="0"/>
        <v>J</v>
      </c>
      <c r="AY3" s="30" t="str">
        <f t="shared" si="0"/>
        <v>V</v>
      </c>
      <c r="AZ3" s="30" t="str">
        <f t="shared" si="0"/>
        <v>S</v>
      </c>
      <c r="BA3" s="30" t="str">
        <f t="shared" si="0"/>
        <v>D</v>
      </c>
      <c r="BB3" s="30" t="str">
        <f t="shared" si="0"/>
        <v>L</v>
      </c>
      <c r="BC3" s="30" t="str">
        <f t="shared" si="0"/>
        <v>M</v>
      </c>
    </row>
    <row r="4" spans="1:55" ht="37.799999999999997" x14ac:dyDescent="0.3">
      <c r="A4" s="31"/>
      <c r="B4" s="31"/>
      <c r="C4" s="31"/>
      <c r="D4" s="31"/>
      <c r="E4" s="32">
        <v>42278</v>
      </c>
      <c r="F4" s="32">
        <v>42279</v>
      </c>
      <c r="G4" s="32">
        <v>42282</v>
      </c>
      <c r="H4" s="32">
        <v>42283</v>
      </c>
      <c r="I4" s="32">
        <v>42284</v>
      </c>
      <c r="J4" s="32">
        <v>42285</v>
      </c>
      <c r="K4" s="32">
        <v>42286</v>
      </c>
      <c r="L4" s="32">
        <v>42289</v>
      </c>
      <c r="M4" s="32">
        <v>42290</v>
      </c>
      <c r="N4" s="32">
        <v>42291</v>
      </c>
      <c r="O4" s="32">
        <v>42292</v>
      </c>
      <c r="P4" s="32">
        <v>42293</v>
      </c>
      <c r="Q4" s="32">
        <v>42294</v>
      </c>
      <c r="R4" s="32">
        <v>42295</v>
      </c>
      <c r="S4" s="32">
        <v>42296</v>
      </c>
      <c r="T4" s="32">
        <v>42297</v>
      </c>
      <c r="U4" s="32">
        <v>42298</v>
      </c>
      <c r="V4" s="32">
        <v>42299</v>
      </c>
      <c r="W4" s="32">
        <v>42300</v>
      </c>
      <c r="X4" s="32">
        <v>42301</v>
      </c>
      <c r="Y4" s="32">
        <v>42302</v>
      </c>
      <c r="Z4" s="32">
        <v>42303</v>
      </c>
      <c r="AA4" s="32">
        <v>42304</v>
      </c>
      <c r="AB4" s="32">
        <v>42305</v>
      </c>
      <c r="AC4" s="32">
        <v>42306</v>
      </c>
      <c r="AD4" s="32">
        <v>42307</v>
      </c>
      <c r="AE4" s="32">
        <v>42308</v>
      </c>
      <c r="AF4" s="32">
        <v>42309</v>
      </c>
      <c r="AG4" s="32">
        <v>42310</v>
      </c>
      <c r="AH4" s="32">
        <v>42311</v>
      </c>
      <c r="AI4" s="32">
        <v>42312</v>
      </c>
      <c r="AJ4" s="32">
        <v>42313</v>
      </c>
      <c r="AK4" s="32">
        <v>42314</v>
      </c>
      <c r="AL4" s="32">
        <v>42315</v>
      </c>
      <c r="AM4" s="32">
        <v>42316</v>
      </c>
      <c r="AN4" s="32">
        <v>42317</v>
      </c>
      <c r="AO4" s="32">
        <v>42318</v>
      </c>
      <c r="AP4" s="32">
        <v>42319</v>
      </c>
      <c r="AQ4" s="32">
        <v>42320</v>
      </c>
      <c r="AR4" s="32">
        <v>42321</v>
      </c>
      <c r="AS4" s="32">
        <v>42322</v>
      </c>
      <c r="AT4" s="32">
        <v>42323</v>
      </c>
      <c r="AU4" s="32">
        <v>42324</v>
      </c>
      <c r="AV4" s="32">
        <v>42325</v>
      </c>
      <c r="AW4" s="32">
        <v>42326</v>
      </c>
      <c r="AX4" s="32">
        <v>42327</v>
      </c>
      <c r="AY4" s="32">
        <v>42328</v>
      </c>
      <c r="AZ4" s="32">
        <v>42329</v>
      </c>
      <c r="BA4" s="32">
        <v>42330</v>
      </c>
      <c r="BB4" s="32">
        <v>42331</v>
      </c>
      <c r="BC4" s="32">
        <v>42332</v>
      </c>
    </row>
    <row r="5" spans="1:55" x14ac:dyDescent="0.3">
      <c r="A5" s="31"/>
      <c r="B5" s="31"/>
      <c r="C5" s="31"/>
      <c r="D5" s="31"/>
      <c r="E5" s="33" t="str">
        <f ca="1">IF(AND(D4&lt;TODAY(),TODAY()&lt;(E4+1),E4&lt;&gt;""),"ACTUAL","")</f>
        <v/>
      </c>
      <c r="F5" s="33" t="str">
        <f ca="1">IF(AND(E4&lt;TODAY(),TODAY()&lt;(F4+1),F4&lt;&gt;""),"ACTUAL","")</f>
        <v/>
      </c>
      <c r="G5" s="33" t="str">
        <f ca="1">IF(AND(F4&lt;TODAY(),TODAY()&lt;(G4+1),G4&lt;&gt;""),"ACTUAL","")</f>
        <v/>
      </c>
      <c r="H5" s="33" t="str">
        <f t="shared" ref="H5:N5" ca="1" si="1">IF(AND(G4&lt;TODAY(),TODAY()&lt;(H4+1),H4&lt;&gt;""),"ACTUAL","")</f>
        <v/>
      </c>
      <c r="I5" s="33" t="str">
        <f t="shared" ca="1" si="1"/>
        <v/>
      </c>
      <c r="J5" s="33" t="str">
        <f t="shared" ca="1" si="1"/>
        <v/>
      </c>
      <c r="K5" s="33" t="str">
        <f t="shared" ca="1" si="1"/>
        <v/>
      </c>
      <c r="L5" s="33" t="str">
        <f t="shared" ca="1" si="1"/>
        <v/>
      </c>
      <c r="M5" s="33"/>
      <c r="N5" s="33" t="str">
        <f t="shared" ca="1" si="1"/>
        <v/>
      </c>
      <c r="O5" s="33" t="str">
        <f t="shared" ref="O5" ca="1" si="2">IF(AND(N4&lt;TODAY(),TODAY()&lt;(O4+1),O4&lt;&gt;""),"ACTUAL","")</f>
        <v/>
      </c>
      <c r="P5" s="33" t="str">
        <f t="shared" ref="P5" ca="1" si="3">IF(AND(O4&lt;TODAY(),TODAY()&lt;(P4+1),P4&lt;&gt;""),"ACTUAL","")</f>
        <v/>
      </c>
      <c r="Q5" s="33" t="str">
        <f t="shared" ref="Q5" ca="1" si="4">IF(AND(P4&lt;TODAY(),TODAY()&lt;(Q4+1),Q4&lt;&gt;""),"ACTUAL","")</f>
        <v/>
      </c>
      <c r="R5" s="33" t="str">
        <f t="shared" ref="R5" ca="1" si="5">IF(AND(Q4&lt;TODAY(),TODAY()&lt;(R4+1),R4&lt;&gt;""),"ACTUAL","")</f>
        <v/>
      </c>
      <c r="S5" s="33" t="str">
        <f t="shared" ref="S5" ca="1" si="6">IF(AND(R4&lt;TODAY(),TODAY()&lt;(S4+1),S4&lt;&gt;""),"ACTUAL","")</f>
        <v/>
      </c>
      <c r="T5" s="33" t="str">
        <f t="shared" ref="T5" ca="1" si="7">IF(AND(S4&lt;TODAY(),TODAY()&lt;(T4+1),T4&lt;&gt;""),"ACTUAL","")</f>
        <v/>
      </c>
      <c r="U5" s="33" t="str">
        <f t="shared" ref="U5" ca="1" si="8">IF(AND(T4&lt;TODAY(),TODAY()&lt;(U4+1),U4&lt;&gt;""),"ACTUAL","")</f>
        <v/>
      </c>
      <c r="V5" s="33" t="str">
        <f t="shared" ref="V5" ca="1" si="9">IF(AND(U4&lt;TODAY(),TODAY()&lt;(V4+1),V4&lt;&gt;""),"ACTUAL","")</f>
        <v/>
      </c>
      <c r="W5" s="33" t="str">
        <f t="shared" ref="W5" ca="1" si="10">IF(AND(V4&lt;TODAY(),TODAY()&lt;(W4+1),W4&lt;&gt;""),"ACTUAL","")</f>
        <v/>
      </c>
      <c r="X5" s="33" t="str">
        <f t="shared" ref="X5" ca="1" si="11">IF(AND(W4&lt;TODAY(),TODAY()&lt;(X4+1),X4&lt;&gt;""),"ACTUAL","")</f>
        <v/>
      </c>
      <c r="Y5" s="33" t="str">
        <f t="shared" ref="Y5" ca="1" si="12">IF(AND(X4&lt;TODAY(),TODAY()&lt;(Y4+1),Y4&lt;&gt;""),"ACTUAL","")</f>
        <v/>
      </c>
      <c r="Z5" s="33" t="str">
        <f t="shared" ref="Z5" ca="1" si="13">IF(AND(Y4&lt;TODAY(),TODAY()&lt;(Z4+1),Z4&lt;&gt;""),"ACTUAL","")</f>
        <v/>
      </c>
      <c r="AA5" s="33" t="str">
        <f t="shared" ref="AA5" ca="1" si="14">IF(AND(Z4&lt;TODAY(),TODAY()&lt;(AA4+1),AA4&lt;&gt;""),"ACTUAL","")</f>
        <v/>
      </c>
      <c r="AB5" s="33" t="str">
        <f t="shared" ref="AB5" ca="1" si="15">IF(AND(AA4&lt;TODAY(),TODAY()&lt;(AB4+1),AB4&lt;&gt;""),"ACTUAL","")</f>
        <v/>
      </c>
      <c r="AC5" s="33" t="str">
        <f t="shared" ref="AC5" ca="1" si="16">IF(AND(AB4&lt;TODAY(),TODAY()&lt;(AC4+1),AC4&lt;&gt;""),"ACTUAL","")</f>
        <v/>
      </c>
      <c r="AD5" s="33" t="str">
        <f t="shared" ref="AD5" ca="1" si="17">IF(AND(AC4&lt;TODAY(),TODAY()&lt;(AD4+1),AD4&lt;&gt;""),"ACTUAL","")</f>
        <v/>
      </c>
      <c r="AE5" s="33" t="str">
        <f t="shared" ref="AE5" ca="1" si="18">IF(AND(AD4&lt;TODAY(),TODAY()&lt;(AE4+1),AE4&lt;&gt;""),"ACTUAL","")</f>
        <v/>
      </c>
      <c r="AF5" s="33" t="str">
        <f t="shared" ref="AF5" ca="1" si="19">IF(AND(AE4&lt;TODAY(),TODAY()&lt;(AF4+1),AF4&lt;&gt;""),"ACTUAL","")</f>
        <v/>
      </c>
      <c r="AG5" s="33" t="str">
        <f t="shared" ref="AG5" ca="1" si="20">IF(AND(AF4&lt;TODAY(),TODAY()&lt;(AG4+1),AG4&lt;&gt;""),"ACTUAL","")</f>
        <v/>
      </c>
      <c r="AH5" s="33" t="str">
        <f t="shared" ref="AH5" ca="1" si="21">IF(AND(AG4&lt;TODAY(),TODAY()&lt;(AH4+1),AH4&lt;&gt;""),"ACTUAL","")</f>
        <v/>
      </c>
      <c r="AI5" s="33" t="str">
        <f t="shared" ref="AI5" ca="1" si="22">IF(AND(AH4&lt;TODAY(),TODAY()&lt;(AI4+1),AI4&lt;&gt;""),"ACTUAL","")</f>
        <v/>
      </c>
      <c r="AJ5" s="33" t="str">
        <f t="shared" ref="AJ5" ca="1" si="23">IF(AND(AI4&lt;TODAY(),TODAY()&lt;(AJ4+1),AJ4&lt;&gt;""),"ACTUAL","")</f>
        <v/>
      </c>
      <c r="AK5" s="33" t="str">
        <f t="shared" ref="AK5" ca="1" si="24">IF(AND(AJ4&lt;TODAY(),TODAY()&lt;(AK4+1),AK4&lt;&gt;""),"ACTUAL","")</f>
        <v/>
      </c>
      <c r="AL5" s="33" t="str">
        <f t="shared" ref="AL5" ca="1" si="25">IF(AND(AK4&lt;TODAY(),TODAY()&lt;(AL4+1),AL4&lt;&gt;""),"ACTUAL","")</f>
        <v/>
      </c>
      <c r="AM5" s="33" t="str">
        <f t="shared" ref="AM5" ca="1" si="26">IF(AND(AL4&lt;TODAY(),TODAY()&lt;(AM4+1),AM4&lt;&gt;""),"ACTUAL","")</f>
        <v/>
      </c>
      <c r="AN5" s="33" t="str">
        <f t="shared" ref="AN5" ca="1" si="27">IF(AND(AM4&lt;TODAY(),TODAY()&lt;(AN4+1),AN4&lt;&gt;""),"ACTUAL","")</f>
        <v/>
      </c>
      <c r="AO5" s="33" t="str">
        <f t="shared" ref="AO5" ca="1" si="28">IF(AND(AN4&lt;TODAY(),TODAY()&lt;(AO4+1),AO4&lt;&gt;""),"ACTUAL","")</f>
        <v/>
      </c>
      <c r="AP5" s="33" t="str">
        <f t="shared" ref="AP5" ca="1" si="29">IF(AND(AO4&lt;TODAY(),TODAY()&lt;(AP4+1),AP4&lt;&gt;""),"ACTUAL","")</f>
        <v/>
      </c>
      <c r="AQ5" s="33" t="str">
        <f t="shared" ref="AQ5" ca="1" si="30">IF(AND(AP4&lt;TODAY(),TODAY()&lt;(AQ4+1),AQ4&lt;&gt;""),"ACTUAL","")</f>
        <v/>
      </c>
      <c r="AR5" s="33" t="str">
        <f t="shared" ref="AR5" ca="1" si="31">IF(AND(AQ4&lt;TODAY(),TODAY()&lt;(AR4+1),AR4&lt;&gt;""),"ACTUAL","")</f>
        <v/>
      </c>
      <c r="AS5" s="33" t="str">
        <f t="shared" ref="AS5" ca="1" si="32">IF(AND(AR4&lt;TODAY(),TODAY()&lt;(AS4+1),AS4&lt;&gt;""),"ACTUAL","")</f>
        <v/>
      </c>
      <c r="AT5" s="33" t="str">
        <f t="shared" ref="AT5" ca="1" si="33">IF(AND(AS4&lt;TODAY(),TODAY()&lt;(AT4+1),AT4&lt;&gt;""),"ACTUAL","")</f>
        <v/>
      </c>
      <c r="AU5" s="33" t="str">
        <f t="shared" ref="AU5" ca="1" si="34">IF(AND(AT4&lt;TODAY(),TODAY()&lt;(AU4+1),AU4&lt;&gt;""),"ACTUAL","")</f>
        <v/>
      </c>
      <c r="AV5" s="33" t="str">
        <f t="shared" ref="AV5" ca="1" si="35">IF(AND(AU4&lt;TODAY(),TODAY()&lt;(AV4+1),AV4&lt;&gt;""),"ACTUAL","")</f>
        <v/>
      </c>
      <c r="AW5" s="33" t="str">
        <f t="shared" ref="AW5" ca="1" si="36">IF(AND(AV4&lt;TODAY(),TODAY()&lt;(AW4+1),AW4&lt;&gt;""),"ACTUAL","")</f>
        <v/>
      </c>
      <c r="AX5" s="33" t="str">
        <f t="shared" ref="AX5" ca="1" si="37">IF(AND(AW4&lt;TODAY(),TODAY()&lt;(AX4+1),AX4&lt;&gt;""),"ACTUAL","")</f>
        <v/>
      </c>
      <c r="AY5" s="33" t="str">
        <f t="shared" ref="AY5" ca="1" si="38">IF(AND(AX4&lt;TODAY(),TODAY()&lt;(AY4+1),AY4&lt;&gt;""),"ACTUAL","")</f>
        <v/>
      </c>
      <c r="AZ5" s="33" t="str">
        <f t="shared" ref="AZ5" ca="1" si="39">IF(AND(AY4&lt;TODAY(),TODAY()&lt;(AZ4+1),AZ4&lt;&gt;""),"ACTUAL","")</f>
        <v/>
      </c>
      <c r="BA5" s="33" t="str">
        <f t="shared" ref="BA5" ca="1" si="40">IF(AND(AZ4&lt;TODAY(),TODAY()&lt;(BA4+1),BA4&lt;&gt;""),"ACTUAL","")</f>
        <v/>
      </c>
      <c r="BB5" s="33" t="str">
        <f t="shared" ref="BB5" ca="1" si="41">IF(AND(BA4&lt;TODAY(),TODAY()&lt;(BB4+1),BB4&lt;&gt;""),"ACTUAL","")</f>
        <v/>
      </c>
      <c r="BC5" s="33" t="str">
        <f t="shared" ref="BC5" ca="1" si="42">IF(AND(BB4&lt;TODAY(),TODAY()&lt;(BC4+1),BC4&lt;&gt;""),"ACTUAL","")</f>
        <v/>
      </c>
    </row>
    <row r="6" spans="1:55" ht="15" x14ac:dyDescent="0.3">
      <c r="A6" s="102" t="s">
        <v>51</v>
      </c>
      <c r="B6" s="103"/>
      <c r="C6" s="104"/>
      <c r="D6" s="35"/>
      <c r="E6" s="36">
        <f>SUM($E$10:E16)</f>
        <v>0</v>
      </c>
      <c r="F6" s="36">
        <f>SUM($E$7:F7)</f>
        <v>0</v>
      </c>
      <c r="G6" s="36">
        <f>SUM($E$7:G7)</f>
        <v>0</v>
      </c>
      <c r="H6" s="36">
        <f>SUM($E$7:H7)</f>
        <v>0</v>
      </c>
      <c r="I6" s="36">
        <f>SUM($E$7:I7)</f>
        <v>0</v>
      </c>
      <c r="J6" s="36">
        <f>SUM($E$7:J7)</f>
        <v>0</v>
      </c>
      <c r="K6" s="36">
        <f>SUM($E$7:K7)</f>
        <v>0</v>
      </c>
      <c r="L6" s="36">
        <f>SUM($E$7:L7)</f>
        <v>0</v>
      </c>
      <c r="M6" s="36">
        <f>SUM($E$7:M7)</f>
        <v>2</v>
      </c>
      <c r="N6" s="36">
        <f>SUM($E$7:N7)</f>
        <v>2</v>
      </c>
      <c r="O6" s="36">
        <f>SUM($E$7:O7)</f>
        <v>2</v>
      </c>
      <c r="P6" s="36">
        <f>SUM($E$7:P7)</f>
        <v>2</v>
      </c>
      <c r="Q6" s="36">
        <f>SUM($E$7:Q7)</f>
        <v>2</v>
      </c>
      <c r="R6" s="36">
        <f>SUM($E$7:R7)</f>
        <v>2</v>
      </c>
      <c r="S6" s="36">
        <f>SUM($E$7:S7)</f>
        <v>4</v>
      </c>
      <c r="T6" s="36">
        <f>SUM($E$7:T7)</f>
        <v>4</v>
      </c>
      <c r="U6" s="36">
        <f>SUM($E$7:U7)</f>
        <v>4</v>
      </c>
      <c r="V6" s="36">
        <f>SUM($E$7:V7)</f>
        <v>4</v>
      </c>
      <c r="W6" s="36">
        <f>SUM($E$7:W7)</f>
        <v>8</v>
      </c>
      <c r="X6" s="36">
        <f>SUM($E$7:X7)</f>
        <v>12</v>
      </c>
      <c r="Y6" s="36">
        <f>SUM($E$7:Y7)</f>
        <v>16</v>
      </c>
      <c r="Z6" s="36">
        <f>SUM($E$7:Z7)</f>
        <v>17</v>
      </c>
      <c r="AA6" s="36">
        <f>SUM($E$7:AA7)</f>
        <v>17</v>
      </c>
      <c r="AB6" s="36">
        <f>SUM($E$7:AB7)</f>
        <v>17</v>
      </c>
      <c r="AC6" s="36">
        <f>SUM($E$7:AC7)</f>
        <v>17</v>
      </c>
      <c r="AD6" s="36">
        <f>SUM($E$7:AD7)</f>
        <v>19</v>
      </c>
      <c r="AE6" s="36">
        <f>SUM($E$7:AE7)</f>
        <v>20</v>
      </c>
      <c r="AF6" s="36">
        <f>SUM($E$7:AF7)</f>
        <v>20</v>
      </c>
      <c r="AG6" s="36">
        <f>SUM($E$7:AG7)</f>
        <v>20</v>
      </c>
      <c r="AH6" s="36">
        <f>SUM($E$7:AH7)</f>
        <v>20</v>
      </c>
      <c r="AI6" s="36">
        <f>SUM($E$7:AI7)</f>
        <v>20</v>
      </c>
      <c r="AJ6" s="36">
        <f>SUM($E$7:AJ7)</f>
        <v>20</v>
      </c>
      <c r="AK6" s="36">
        <f>SUM($E$7:AK7)</f>
        <v>20</v>
      </c>
      <c r="AL6" s="36">
        <f>SUM($E$7:AL7)</f>
        <v>20</v>
      </c>
      <c r="AM6" s="36">
        <f>SUM($E$7:AM7)</f>
        <v>20</v>
      </c>
      <c r="AN6" s="36">
        <f>SUM($E$7:AN7)</f>
        <v>20</v>
      </c>
      <c r="AO6" s="36">
        <f>SUM($E$7:AO7)</f>
        <v>20</v>
      </c>
      <c r="AP6" s="36">
        <f>SUM($E$7:AP7)</f>
        <v>20</v>
      </c>
      <c r="AQ6" s="36">
        <f>SUM($E$7:AQ7)</f>
        <v>20</v>
      </c>
      <c r="AR6" s="36">
        <f>SUM($E$7:AR7)</f>
        <v>20</v>
      </c>
      <c r="AS6" s="36">
        <f>SUM($E$7:AS7)</f>
        <v>20</v>
      </c>
      <c r="AT6" s="36">
        <f>SUM($E$7:AT7)</f>
        <v>20</v>
      </c>
      <c r="AU6" s="36">
        <f>SUM($E$7:AU7)</f>
        <v>20</v>
      </c>
      <c r="AV6" s="36">
        <f>SUM($E$7:AV7)</f>
        <v>20</v>
      </c>
      <c r="AW6" s="36">
        <f>SUM($E$7:AW7)</f>
        <v>20</v>
      </c>
      <c r="AX6" s="36">
        <f>SUM($E$7:AX7)</f>
        <v>20</v>
      </c>
      <c r="AY6" s="36">
        <f>SUM($E$7:AY7)</f>
        <v>20</v>
      </c>
      <c r="AZ6" s="36">
        <f>SUM($E$7:AZ7)</f>
        <v>20</v>
      </c>
      <c r="BA6" s="36">
        <f>SUM($E$7:BA7)</f>
        <v>20</v>
      </c>
      <c r="BB6" s="36">
        <f>SUM($E$7:BB7)</f>
        <v>20</v>
      </c>
      <c r="BC6" s="36">
        <f>SUM($E$7:BC7)</f>
        <v>20</v>
      </c>
    </row>
    <row r="7" spans="1:55" ht="15" customHeight="1" x14ac:dyDescent="0.3">
      <c r="A7" s="102" t="s">
        <v>42</v>
      </c>
      <c r="B7" s="103"/>
      <c r="C7" s="104"/>
      <c r="D7" s="37">
        <f>SUM(E7:N7)</f>
        <v>2</v>
      </c>
      <c r="E7" s="38">
        <f t="shared" ref="E7:N7" si="43">SUM(E10:E16)</f>
        <v>0</v>
      </c>
      <c r="F7" s="38">
        <f t="shared" si="43"/>
        <v>0</v>
      </c>
      <c r="G7" s="38">
        <f t="shared" si="43"/>
        <v>0</v>
      </c>
      <c r="H7" s="38">
        <f t="shared" si="43"/>
        <v>0</v>
      </c>
      <c r="I7" s="38">
        <f t="shared" si="43"/>
        <v>0</v>
      </c>
      <c r="J7" s="38">
        <f t="shared" si="43"/>
        <v>0</v>
      </c>
      <c r="K7" s="38">
        <f t="shared" si="43"/>
        <v>0</v>
      </c>
      <c r="L7" s="38">
        <f t="shared" si="43"/>
        <v>0</v>
      </c>
      <c r="M7" s="38">
        <f t="shared" si="43"/>
        <v>2</v>
      </c>
      <c r="N7" s="38">
        <f t="shared" si="43"/>
        <v>0</v>
      </c>
      <c r="O7" s="38">
        <f t="shared" ref="O7:R7" si="44">SUM(O10:O16)</f>
        <v>0</v>
      </c>
      <c r="P7" s="38">
        <f t="shared" si="44"/>
        <v>0</v>
      </c>
      <c r="Q7" s="38">
        <f t="shared" si="44"/>
        <v>0</v>
      </c>
      <c r="R7" s="38">
        <f t="shared" si="44"/>
        <v>0</v>
      </c>
      <c r="S7" s="38">
        <f t="shared" ref="S7:AK7" si="45">SUM(S10:S16)</f>
        <v>2</v>
      </c>
      <c r="T7" s="38">
        <f t="shared" si="45"/>
        <v>0</v>
      </c>
      <c r="U7" s="38">
        <f t="shared" si="45"/>
        <v>0</v>
      </c>
      <c r="V7" s="38">
        <f t="shared" si="45"/>
        <v>0</v>
      </c>
      <c r="W7" s="38">
        <f t="shared" si="45"/>
        <v>4</v>
      </c>
      <c r="X7" s="38">
        <f t="shared" si="45"/>
        <v>4</v>
      </c>
      <c r="Y7" s="38">
        <f t="shared" si="45"/>
        <v>4</v>
      </c>
      <c r="Z7" s="38">
        <f t="shared" si="45"/>
        <v>1</v>
      </c>
      <c r="AA7" s="38">
        <f t="shared" si="45"/>
        <v>0</v>
      </c>
      <c r="AB7" s="38">
        <f t="shared" si="45"/>
        <v>0</v>
      </c>
      <c r="AC7" s="38">
        <f t="shared" si="45"/>
        <v>0</v>
      </c>
      <c r="AD7" s="38">
        <f t="shared" si="45"/>
        <v>2</v>
      </c>
      <c r="AE7" s="38">
        <f t="shared" si="45"/>
        <v>1</v>
      </c>
      <c r="AF7" s="38">
        <f t="shared" si="45"/>
        <v>0</v>
      </c>
      <c r="AG7" s="38">
        <f t="shared" si="45"/>
        <v>0</v>
      </c>
      <c r="AH7" s="38">
        <f t="shared" si="45"/>
        <v>0</v>
      </c>
      <c r="AI7" s="38">
        <f t="shared" si="45"/>
        <v>0</v>
      </c>
      <c r="AJ7" s="38">
        <f t="shared" si="45"/>
        <v>0</v>
      </c>
      <c r="AK7" s="38">
        <f t="shared" si="45"/>
        <v>0</v>
      </c>
      <c r="AL7" s="38">
        <f t="shared" ref="AL7:BC7" si="46">SUM(AL10:AL16)</f>
        <v>0</v>
      </c>
      <c r="AM7" s="38">
        <f t="shared" si="46"/>
        <v>0</v>
      </c>
      <c r="AN7" s="38">
        <f t="shared" si="46"/>
        <v>0</v>
      </c>
      <c r="AO7" s="38">
        <f t="shared" si="46"/>
        <v>0</v>
      </c>
      <c r="AP7" s="38">
        <f t="shared" si="46"/>
        <v>0</v>
      </c>
      <c r="AQ7" s="38">
        <f t="shared" si="46"/>
        <v>0</v>
      </c>
      <c r="AR7" s="38">
        <f t="shared" si="46"/>
        <v>0</v>
      </c>
      <c r="AS7" s="38">
        <f t="shared" si="46"/>
        <v>0</v>
      </c>
      <c r="AT7" s="38">
        <f t="shared" si="46"/>
        <v>0</v>
      </c>
      <c r="AU7" s="38">
        <f t="shared" si="46"/>
        <v>0</v>
      </c>
      <c r="AV7" s="38">
        <f t="shared" si="46"/>
        <v>0</v>
      </c>
      <c r="AW7" s="38">
        <f t="shared" si="46"/>
        <v>0</v>
      </c>
      <c r="AX7" s="38">
        <f t="shared" si="46"/>
        <v>0</v>
      </c>
      <c r="AY7" s="38">
        <f t="shared" si="46"/>
        <v>0</v>
      </c>
      <c r="AZ7" s="38">
        <f t="shared" si="46"/>
        <v>0</v>
      </c>
      <c r="BA7" s="38">
        <f t="shared" si="46"/>
        <v>0</v>
      </c>
      <c r="BB7" s="38">
        <f t="shared" si="46"/>
        <v>0</v>
      </c>
      <c r="BC7" s="38">
        <f t="shared" si="46"/>
        <v>0</v>
      </c>
    </row>
    <row r="9" spans="1:55" s="23" customFormat="1" ht="18" x14ac:dyDescent="0.3">
      <c r="A9" s="24" t="s">
        <v>0</v>
      </c>
      <c r="B9" s="24" t="s">
        <v>1</v>
      </c>
      <c r="C9" s="24" t="s">
        <v>46</v>
      </c>
      <c r="D9" s="24" t="s">
        <v>42</v>
      </c>
      <c r="E9" s="117" t="s">
        <v>45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</row>
    <row r="10" spans="1:55" x14ac:dyDescent="0.3">
      <c r="A10" s="90" t="s">
        <v>113</v>
      </c>
      <c r="B10" s="1" t="s">
        <v>103</v>
      </c>
      <c r="C10" s="1" t="s">
        <v>55</v>
      </c>
      <c r="D10" s="19">
        <f>SUM(E10:BC10)</f>
        <v>4</v>
      </c>
      <c r="E10" s="19"/>
      <c r="F10" s="19"/>
      <c r="G10" s="19"/>
      <c r="H10" s="19"/>
      <c r="I10" s="19"/>
      <c r="J10" s="19"/>
      <c r="K10" s="19"/>
      <c r="L10" s="19"/>
      <c r="M10" s="19">
        <v>2</v>
      </c>
      <c r="N10" s="19"/>
      <c r="O10" s="19"/>
      <c r="P10" s="19"/>
      <c r="Q10" s="19"/>
      <c r="R10" s="19"/>
      <c r="S10" s="19">
        <v>2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1:55" x14ac:dyDescent="0.3">
      <c r="A11" s="90" t="s">
        <v>115</v>
      </c>
      <c r="B11" s="1" t="s">
        <v>102</v>
      </c>
      <c r="C11" s="1" t="s">
        <v>65</v>
      </c>
      <c r="D11" s="19">
        <f>SUM(E11:BC11)</f>
        <v>6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v>4</v>
      </c>
      <c r="Y11" s="19">
        <v>2</v>
      </c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1:55" x14ac:dyDescent="0.3">
      <c r="A12" s="90" t="s">
        <v>114</v>
      </c>
      <c r="B12" s="1" t="s">
        <v>104</v>
      </c>
      <c r="C12" s="1" t="s">
        <v>65</v>
      </c>
      <c r="D12" s="19">
        <f t="shared" ref="D12:D31" si="47">SUM(E12:BC12)</f>
        <v>2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2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 x14ac:dyDescent="0.3">
      <c r="A13" s="90" t="s">
        <v>15</v>
      </c>
      <c r="B13" s="1" t="s">
        <v>92</v>
      </c>
      <c r="C13" s="1" t="s">
        <v>67</v>
      </c>
      <c r="D13" s="19">
        <f t="shared" si="47"/>
        <v>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>
        <v>4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spans="1:55" x14ac:dyDescent="0.3">
      <c r="A14" s="90" t="s">
        <v>16</v>
      </c>
      <c r="B14" s="1" t="s">
        <v>77</v>
      </c>
      <c r="C14" s="1" t="s">
        <v>67</v>
      </c>
      <c r="D14" s="19">
        <f>SUM(E14:BC14)</f>
        <v>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>
        <v>1</v>
      </c>
      <c r="AA14" s="19"/>
      <c r="AB14" s="19"/>
      <c r="AC14" s="19"/>
      <c r="AD14" s="19">
        <v>2</v>
      </c>
      <c r="AE14" s="19">
        <v>1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spans="1:55" x14ac:dyDescent="0.3">
      <c r="A15" s="90" t="s">
        <v>17</v>
      </c>
      <c r="B15" s="1" t="s">
        <v>81</v>
      </c>
      <c r="C15" s="1" t="s">
        <v>66</v>
      </c>
      <c r="D15" s="19">
        <f t="shared" si="47"/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</row>
    <row r="16" spans="1:55" x14ac:dyDescent="0.3">
      <c r="A16" s="90" t="s">
        <v>18</v>
      </c>
      <c r="B16" s="1" t="s">
        <v>78</v>
      </c>
      <c r="C16" s="1" t="s">
        <v>66</v>
      </c>
      <c r="D16" s="19">
        <f t="shared" si="47"/>
        <v>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</row>
    <row r="17" spans="1:55" x14ac:dyDescent="0.3">
      <c r="A17" s="90" t="s">
        <v>79</v>
      </c>
      <c r="B17" s="1" t="s">
        <v>80</v>
      </c>
      <c r="C17" s="1" t="s">
        <v>66</v>
      </c>
      <c r="D17" s="19">
        <f t="shared" si="47"/>
        <v>0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spans="1:55" x14ac:dyDescent="0.3">
      <c r="A18" s="90" t="s">
        <v>19</v>
      </c>
      <c r="B18" s="1" t="s">
        <v>82</v>
      </c>
      <c r="C18" s="1" t="s">
        <v>55</v>
      </c>
      <c r="D18" s="19">
        <f t="shared" si="47"/>
        <v>2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v>2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spans="1:55" x14ac:dyDescent="0.3">
      <c r="A19" s="90" t="s">
        <v>20</v>
      </c>
      <c r="B19" s="1" t="s">
        <v>83</v>
      </c>
      <c r="C19" s="1" t="s">
        <v>64</v>
      </c>
      <c r="D19" s="19">
        <f t="shared" si="47"/>
        <v>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</row>
    <row r="20" spans="1:55" x14ac:dyDescent="0.3">
      <c r="A20" s="90" t="s">
        <v>21</v>
      </c>
      <c r="B20" s="1" t="s">
        <v>84</v>
      </c>
      <c r="C20" s="1" t="s">
        <v>64</v>
      </c>
      <c r="D20" s="19">
        <f t="shared" si="47"/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</row>
    <row r="21" spans="1:55" x14ac:dyDescent="0.3">
      <c r="A21" s="90" t="s">
        <v>22</v>
      </c>
      <c r="B21" s="1" t="s">
        <v>85</v>
      </c>
      <c r="C21" s="1" t="s">
        <v>64</v>
      </c>
      <c r="D21" s="19">
        <f t="shared" si="47"/>
        <v>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spans="1:55" x14ac:dyDescent="0.3">
      <c r="A22" s="90" t="s">
        <v>23</v>
      </c>
      <c r="B22" s="1" t="s">
        <v>86</v>
      </c>
      <c r="C22" s="1" t="s">
        <v>64</v>
      </c>
      <c r="D22" s="19">
        <f t="shared" si="47"/>
        <v>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spans="1:55" x14ac:dyDescent="0.3">
      <c r="A23" s="90" t="s">
        <v>24</v>
      </c>
      <c r="B23" s="1" t="s">
        <v>87</v>
      </c>
      <c r="C23" s="1" t="s">
        <v>64</v>
      </c>
      <c r="D23" s="19">
        <f t="shared" si="47"/>
        <v>0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spans="1:55" x14ac:dyDescent="0.3">
      <c r="A24" s="90" t="s">
        <v>25</v>
      </c>
      <c r="B24" s="1" t="s">
        <v>88</v>
      </c>
      <c r="C24" s="1" t="s">
        <v>64</v>
      </c>
      <c r="D24" s="19">
        <f t="shared" si="47"/>
        <v>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</row>
    <row r="25" spans="1:55" x14ac:dyDescent="0.3">
      <c r="A25" s="90" t="s">
        <v>116</v>
      </c>
      <c r="B25" s="1" t="s">
        <v>96</v>
      </c>
      <c r="C25" s="1" t="s">
        <v>64</v>
      </c>
      <c r="D25" s="19">
        <f t="shared" si="47"/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</row>
    <row r="26" spans="1:55" x14ac:dyDescent="0.3">
      <c r="A26" s="90" t="s">
        <v>117</v>
      </c>
      <c r="B26" s="1" t="s">
        <v>93</v>
      </c>
      <c r="C26" s="1" t="s">
        <v>64</v>
      </c>
      <c r="D26" s="19">
        <f t="shared" si="47"/>
        <v>0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spans="1:55" x14ac:dyDescent="0.3">
      <c r="A27" s="90" t="s">
        <v>118</v>
      </c>
      <c r="B27" s="1" t="s">
        <v>94</v>
      </c>
      <c r="C27" s="1" t="s">
        <v>64</v>
      </c>
      <c r="D27" s="19">
        <f t="shared" si="47"/>
        <v>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spans="1:55" x14ac:dyDescent="0.3">
      <c r="A28" s="90" t="s">
        <v>119</v>
      </c>
      <c r="B28" s="1" t="s">
        <v>95</v>
      </c>
      <c r="C28" s="1" t="s">
        <v>64</v>
      </c>
      <c r="D28" s="19">
        <f t="shared" si="47"/>
        <v>0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</row>
    <row r="29" spans="1:55" x14ac:dyDescent="0.3">
      <c r="A29" s="90" t="s">
        <v>120</v>
      </c>
      <c r="B29" s="1" t="s">
        <v>89</v>
      </c>
      <c r="C29" s="1" t="s">
        <v>64</v>
      </c>
      <c r="D29" s="19">
        <f t="shared" si="47"/>
        <v>0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</row>
    <row r="30" spans="1:55" x14ac:dyDescent="0.3">
      <c r="A30" s="90" t="s">
        <v>121</v>
      </c>
      <c r="B30" s="1" t="s">
        <v>90</v>
      </c>
      <c r="C30" s="1" t="s">
        <v>64</v>
      </c>
      <c r="D30" s="19">
        <f t="shared" si="47"/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spans="1:55" x14ac:dyDescent="0.3">
      <c r="A31" s="90" t="s">
        <v>122</v>
      </c>
      <c r="B31" s="1" t="s">
        <v>91</v>
      </c>
      <c r="C31" s="1" t="s">
        <v>64</v>
      </c>
      <c r="D31" s="19">
        <f t="shared" si="47"/>
        <v>0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spans="1:55" x14ac:dyDescent="0.3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spans="5:55" x14ac:dyDescent="0.3"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</row>
    <row r="34" spans="5:55" x14ac:dyDescent="0.3"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</row>
    <row r="35" spans="5:55" x14ac:dyDescent="0.3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spans="5:55" x14ac:dyDescent="0.3"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spans="5:55" x14ac:dyDescent="0.3"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</row>
    <row r="38" spans="5:55" x14ac:dyDescent="0.3"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</row>
    <row r="39" spans="5:55" x14ac:dyDescent="0.3"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spans="5:55" x14ac:dyDescent="0.3"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spans="5:55" x14ac:dyDescent="0.3"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spans="5:55" x14ac:dyDescent="0.3"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</row>
    <row r="43" spans="5:55" x14ac:dyDescent="0.3"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</row>
    <row r="44" spans="5:55" x14ac:dyDescent="0.3"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spans="5:55" x14ac:dyDescent="0.3"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spans="5:55" x14ac:dyDescent="0.3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5:55" x14ac:dyDescent="0.3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5:55" x14ac:dyDescent="0.3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5:54" x14ac:dyDescent="0.3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5:54" x14ac:dyDescent="0.3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5:54" x14ac:dyDescent="0.3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5:54" x14ac:dyDescent="0.3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5:54" x14ac:dyDescent="0.3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5:54" x14ac:dyDescent="0.3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</sheetData>
  <mergeCells count="3">
    <mergeCell ref="A6:C6"/>
    <mergeCell ref="A7:C7"/>
    <mergeCell ref="E9:BC9"/>
  </mergeCells>
  <conditionalFormatting sqref="E3:BC3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A29"/>
  <sheetViews>
    <sheetView zoomScaleNormal="100" workbookViewId="0"/>
  </sheetViews>
  <sheetFormatPr baseColWidth="10" defaultRowHeight="14.4" outlineLevelRow="1" x14ac:dyDescent="0.3"/>
  <cols>
    <col min="1" max="1" width="25.88671875" customWidth="1"/>
    <col min="2" max="3" width="8.88671875" customWidth="1"/>
    <col min="4" max="4" width="7.109375" customWidth="1"/>
    <col min="5" max="5" width="9.6640625" style="48" customWidth="1"/>
    <col min="6" max="6" width="9.6640625" customWidth="1"/>
    <col min="7" max="7" width="10.44140625" customWidth="1"/>
    <col min="8" max="9" width="11.109375" customWidth="1"/>
    <col min="10" max="11" width="11.88671875" customWidth="1"/>
  </cols>
  <sheetData>
    <row r="2" spans="5:5" x14ac:dyDescent="0.3">
      <c r="E2"/>
    </row>
    <row r="3" spans="5:5" x14ac:dyDescent="0.3">
      <c r="E3"/>
    </row>
    <row r="9" spans="5:5" x14ac:dyDescent="0.3">
      <c r="E9"/>
    </row>
    <row r="12" spans="5:5" x14ac:dyDescent="0.3">
      <c r="E12"/>
    </row>
    <row r="14" spans="5:5" x14ac:dyDescent="0.3">
      <c r="E14"/>
    </row>
    <row r="26" spans="1:53" x14ac:dyDescent="0.3">
      <c r="A26" s="46" t="s">
        <v>47</v>
      </c>
      <c r="B26" s="46"/>
      <c r="C26" s="46"/>
      <c r="E26"/>
    </row>
    <row r="27" spans="1:53" ht="37.799999999999997" x14ac:dyDescent="0.3">
      <c r="A27" s="46" t="s">
        <v>48</v>
      </c>
      <c r="B27" s="47">
        <f>'Pila-Sprint1'!C2</f>
        <v>49</v>
      </c>
      <c r="C27" s="32">
        <v>42278</v>
      </c>
      <c r="D27" s="32">
        <v>42279</v>
      </c>
      <c r="E27" s="32">
        <v>42282</v>
      </c>
      <c r="F27" s="32">
        <v>42283</v>
      </c>
      <c r="G27" s="32">
        <v>42284</v>
      </c>
      <c r="H27" s="32">
        <v>42285</v>
      </c>
      <c r="I27" s="32">
        <v>42286</v>
      </c>
      <c r="J27" s="32">
        <v>42289</v>
      </c>
      <c r="K27" s="32">
        <v>42290</v>
      </c>
      <c r="L27" s="32">
        <v>42291</v>
      </c>
      <c r="M27" s="32">
        <v>42292</v>
      </c>
      <c r="N27" s="32">
        <v>42293</v>
      </c>
      <c r="O27" s="32">
        <v>42294</v>
      </c>
      <c r="P27" s="32">
        <v>42295</v>
      </c>
      <c r="Q27" s="32">
        <v>42296</v>
      </c>
      <c r="R27" s="32">
        <v>42297</v>
      </c>
      <c r="S27" s="32">
        <v>42298</v>
      </c>
      <c r="T27" s="32">
        <v>42299</v>
      </c>
      <c r="U27" s="32">
        <v>42300</v>
      </c>
      <c r="V27" s="32">
        <v>42301</v>
      </c>
      <c r="W27" s="32">
        <v>42302</v>
      </c>
      <c r="X27" s="32">
        <v>42303</v>
      </c>
      <c r="Y27" s="32">
        <v>42304</v>
      </c>
      <c r="Z27" s="32">
        <v>42305</v>
      </c>
      <c r="AA27" s="32">
        <v>42306</v>
      </c>
      <c r="AB27" s="32">
        <v>42307</v>
      </c>
      <c r="AC27" s="32">
        <v>42308</v>
      </c>
      <c r="AD27" s="32">
        <v>42309</v>
      </c>
      <c r="AE27" s="32">
        <v>42310</v>
      </c>
      <c r="AF27" s="32">
        <v>42311</v>
      </c>
      <c r="AG27" s="32">
        <v>42312</v>
      </c>
      <c r="AH27" s="32">
        <v>42313</v>
      </c>
      <c r="AI27" s="32">
        <v>42314</v>
      </c>
      <c r="AJ27" s="32">
        <v>42315</v>
      </c>
      <c r="AK27" s="32">
        <v>42316</v>
      </c>
      <c r="AL27" s="32">
        <v>42317</v>
      </c>
      <c r="AM27" s="32">
        <v>42318</v>
      </c>
      <c r="AN27" s="32">
        <v>42319</v>
      </c>
      <c r="AO27" s="32">
        <v>42320</v>
      </c>
      <c r="AP27" s="32">
        <v>42321</v>
      </c>
      <c r="AQ27" s="32">
        <v>42322</v>
      </c>
      <c r="AR27" s="32">
        <v>42323</v>
      </c>
      <c r="AS27" s="32">
        <v>42324</v>
      </c>
      <c r="AT27" s="32">
        <v>42325</v>
      </c>
      <c r="AU27" s="32">
        <v>42326</v>
      </c>
      <c r="AV27" s="32">
        <v>42327</v>
      </c>
      <c r="AW27" s="32">
        <v>42328</v>
      </c>
      <c r="AX27" s="32">
        <v>42329</v>
      </c>
      <c r="AY27" s="32">
        <v>42330</v>
      </c>
      <c r="AZ27" s="32">
        <v>42331</v>
      </c>
      <c r="BA27" s="32">
        <v>42332</v>
      </c>
    </row>
    <row r="28" spans="1:53" ht="15" x14ac:dyDescent="0.3">
      <c r="A28" s="46" t="s">
        <v>49</v>
      </c>
      <c r="B28" s="34"/>
      <c r="C28" s="34">
        <f>$B$27/10</f>
        <v>4.9000000000000004</v>
      </c>
      <c r="D28" s="34">
        <f t="shared" ref="D28:BA28" si="0">$B$27/10</f>
        <v>4.9000000000000004</v>
      </c>
      <c r="E28" s="34">
        <f t="shared" si="0"/>
        <v>4.9000000000000004</v>
      </c>
      <c r="F28" s="34">
        <f t="shared" si="0"/>
        <v>4.9000000000000004</v>
      </c>
      <c r="G28" s="34">
        <f t="shared" si="0"/>
        <v>4.9000000000000004</v>
      </c>
      <c r="H28" s="34">
        <f t="shared" si="0"/>
        <v>4.9000000000000004</v>
      </c>
      <c r="I28" s="34">
        <f t="shared" si="0"/>
        <v>4.9000000000000004</v>
      </c>
      <c r="J28" s="34">
        <f t="shared" si="0"/>
        <v>4.9000000000000004</v>
      </c>
      <c r="K28" s="34">
        <f t="shared" si="0"/>
        <v>4.9000000000000004</v>
      </c>
      <c r="L28" s="34">
        <f t="shared" si="0"/>
        <v>4.9000000000000004</v>
      </c>
      <c r="M28" s="34">
        <f t="shared" si="0"/>
        <v>4.9000000000000004</v>
      </c>
      <c r="N28" s="34">
        <f t="shared" si="0"/>
        <v>4.9000000000000004</v>
      </c>
      <c r="O28" s="34">
        <f t="shared" si="0"/>
        <v>4.9000000000000004</v>
      </c>
      <c r="P28" s="34">
        <f t="shared" si="0"/>
        <v>4.9000000000000004</v>
      </c>
      <c r="Q28" s="34">
        <f t="shared" si="0"/>
        <v>4.9000000000000004</v>
      </c>
      <c r="R28" s="34">
        <f t="shared" si="0"/>
        <v>4.9000000000000004</v>
      </c>
      <c r="S28" s="34">
        <f t="shared" si="0"/>
        <v>4.9000000000000004</v>
      </c>
      <c r="T28" s="34">
        <f t="shared" si="0"/>
        <v>4.9000000000000004</v>
      </c>
      <c r="U28" s="34">
        <f t="shared" si="0"/>
        <v>4.9000000000000004</v>
      </c>
      <c r="V28" s="34">
        <f t="shared" si="0"/>
        <v>4.9000000000000004</v>
      </c>
      <c r="W28" s="34">
        <f t="shared" si="0"/>
        <v>4.9000000000000004</v>
      </c>
      <c r="X28" s="34">
        <f t="shared" si="0"/>
        <v>4.9000000000000004</v>
      </c>
      <c r="Y28" s="34">
        <f t="shared" si="0"/>
        <v>4.9000000000000004</v>
      </c>
      <c r="Z28" s="34">
        <f t="shared" si="0"/>
        <v>4.9000000000000004</v>
      </c>
      <c r="AA28" s="34">
        <f t="shared" si="0"/>
        <v>4.9000000000000004</v>
      </c>
      <c r="AB28" s="34">
        <f t="shared" si="0"/>
        <v>4.9000000000000004</v>
      </c>
      <c r="AC28" s="34">
        <f t="shared" si="0"/>
        <v>4.9000000000000004</v>
      </c>
      <c r="AD28" s="34">
        <f t="shared" si="0"/>
        <v>4.9000000000000004</v>
      </c>
      <c r="AE28" s="34">
        <f t="shared" si="0"/>
        <v>4.9000000000000004</v>
      </c>
      <c r="AF28" s="34">
        <f t="shared" si="0"/>
        <v>4.9000000000000004</v>
      </c>
      <c r="AG28" s="34">
        <f t="shared" si="0"/>
        <v>4.9000000000000004</v>
      </c>
      <c r="AH28" s="34">
        <f t="shared" si="0"/>
        <v>4.9000000000000004</v>
      </c>
      <c r="AI28" s="34">
        <f t="shared" si="0"/>
        <v>4.9000000000000004</v>
      </c>
      <c r="AJ28" s="34">
        <f t="shared" si="0"/>
        <v>4.9000000000000004</v>
      </c>
      <c r="AK28" s="34">
        <f t="shared" si="0"/>
        <v>4.9000000000000004</v>
      </c>
      <c r="AL28" s="34">
        <f t="shared" si="0"/>
        <v>4.9000000000000004</v>
      </c>
      <c r="AM28" s="34">
        <f t="shared" si="0"/>
        <v>4.9000000000000004</v>
      </c>
      <c r="AN28" s="34">
        <f t="shared" si="0"/>
        <v>4.9000000000000004</v>
      </c>
      <c r="AO28" s="34">
        <f t="shared" si="0"/>
        <v>4.9000000000000004</v>
      </c>
      <c r="AP28" s="34">
        <f t="shared" si="0"/>
        <v>4.9000000000000004</v>
      </c>
      <c r="AQ28" s="34">
        <f t="shared" si="0"/>
        <v>4.9000000000000004</v>
      </c>
      <c r="AR28" s="34">
        <f t="shared" si="0"/>
        <v>4.9000000000000004</v>
      </c>
      <c r="AS28" s="34">
        <f t="shared" si="0"/>
        <v>4.9000000000000004</v>
      </c>
      <c r="AT28" s="34">
        <f t="shared" si="0"/>
        <v>4.9000000000000004</v>
      </c>
      <c r="AU28" s="34">
        <f t="shared" si="0"/>
        <v>4.9000000000000004</v>
      </c>
      <c r="AV28" s="34">
        <f t="shared" si="0"/>
        <v>4.9000000000000004</v>
      </c>
      <c r="AW28" s="34">
        <f t="shared" si="0"/>
        <v>4.9000000000000004</v>
      </c>
      <c r="AX28" s="34">
        <f t="shared" si="0"/>
        <v>4.9000000000000004</v>
      </c>
      <c r="AY28" s="34">
        <f t="shared" si="0"/>
        <v>4.9000000000000004</v>
      </c>
      <c r="AZ28" s="34">
        <f t="shared" si="0"/>
        <v>4.9000000000000004</v>
      </c>
      <c r="BA28" s="34">
        <f t="shared" si="0"/>
        <v>4.9000000000000004</v>
      </c>
    </row>
    <row r="29" spans="1:53" ht="15" outlineLevel="1" x14ac:dyDescent="0.3">
      <c r="A29" s="46" t="s">
        <v>50</v>
      </c>
      <c r="B29" s="34"/>
      <c r="C29" s="34">
        <f>B27</f>
        <v>49</v>
      </c>
      <c r="D29" s="34">
        <f>$B$27-SUM($C$28:D28)</f>
        <v>39.200000000000003</v>
      </c>
      <c r="E29" s="34">
        <f>$B$27-SUM($C$28:E28)</f>
        <v>34.299999999999997</v>
      </c>
      <c r="F29" s="34">
        <f>$B$27-SUM($C$28:F28)</f>
        <v>29.4</v>
      </c>
      <c r="G29" s="34">
        <f>$B$27-SUM($C$28:G28)</f>
        <v>24.5</v>
      </c>
      <c r="H29" s="34">
        <f>$B$27-SUM($C$28:H28)</f>
        <v>19.600000000000001</v>
      </c>
      <c r="I29" s="34">
        <f>$B$27-SUM($C$28:I28)</f>
        <v>14.700000000000003</v>
      </c>
      <c r="J29" s="34">
        <f>$B$27-SUM($C$28:J28)</f>
        <v>9.8000000000000043</v>
      </c>
      <c r="K29" s="34">
        <f>$B$27-SUM($C$28:K28)</f>
        <v>4.9000000000000057</v>
      </c>
      <c r="L29" s="34">
        <f>$B$27-SUM($C$28:L28)</f>
        <v>0</v>
      </c>
      <c r="M29" s="34">
        <f>$B$27-SUM($C$28:M28)</f>
        <v>-4.8999999999999915</v>
      </c>
      <c r="N29" s="34">
        <f>$B$27-SUM($C$28:N28)</f>
        <v>-9.7999999999999901</v>
      </c>
      <c r="O29" s="34">
        <f>$B$27-SUM($C$28:O28)</f>
        <v>-14.699999999999989</v>
      </c>
      <c r="P29" s="34">
        <f>$B$27-SUM($C$28:P28)</f>
        <v>-19.599999999999994</v>
      </c>
      <c r="Q29" s="34">
        <f>$B$27-SUM($C$28:Q28)</f>
        <v>-24.5</v>
      </c>
      <c r="R29" s="34">
        <f>$B$27-SUM($C$28:R28)</f>
        <v>-29.400000000000006</v>
      </c>
      <c r="S29" s="34">
        <f>$B$27-SUM($C$28:S28)</f>
        <v>-34.300000000000011</v>
      </c>
      <c r="T29" s="34">
        <f>$B$27-SUM($C$28:T28)</f>
        <v>-39.200000000000017</v>
      </c>
      <c r="U29" s="34">
        <f>$B$27-SUM($C$28:U28)</f>
        <v>-44.100000000000023</v>
      </c>
      <c r="V29" s="34">
        <f>$B$27-SUM($C$28:V28)</f>
        <v>-49.000000000000028</v>
      </c>
      <c r="W29" s="34">
        <f>$B$27-SUM($C$28:W28)</f>
        <v>-53.900000000000034</v>
      </c>
      <c r="X29" s="34">
        <f>$B$27-SUM($C$28:X28)</f>
        <v>-58.80000000000004</v>
      </c>
      <c r="Y29" s="34">
        <f>$B$27-SUM($C$28:Y28)</f>
        <v>-63.700000000000045</v>
      </c>
      <c r="Z29" s="34">
        <f>$B$27-SUM($C$28:Z28)</f>
        <v>-68.600000000000051</v>
      </c>
      <c r="AA29" s="34">
        <f>$B$27-SUM($C$28:AA28)</f>
        <v>-73.500000000000057</v>
      </c>
      <c r="AB29" s="34">
        <f>$B$27-SUM($C$28:AB28)</f>
        <v>-78.400000000000063</v>
      </c>
      <c r="AC29" s="34">
        <f>$B$27-SUM($C$28:AC28)</f>
        <v>-83.300000000000068</v>
      </c>
      <c r="AD29" s="34">
        <f>$B$27-SUM($C$28:AD28)</f>
        <v>-88.200000000000074</v>
      </c>
      <c r="AE29" s="34">
        <f>$B$27-SUM($C$28:AE28)</f>
        <v>-93.10000000000008</v>
      </c>
      <c r="AF29" s="34">
        <f>$B$27-SUM($C$28:AF28)</f>
        <v>-98.000000000000085</v>
      </c>
      <c r="AG29" s="34">
        <f>$B$27-SUM($C$28:AG28)</f>
        <v>-102.90000000000009</v>
      </c>
      <c r="AH29" s="34">
        <f>$B$27-SUM($C$28:AH28)</f>
        <v>-107.8000000000001</v>
      </c>
      <c r="AI29" s="34">
        <f>$B$27-SUM($C$28:AI28)</f>
        <v>-112.7000000000001</v>
      </c>
      <c r="AJ29" s="34">
        <f>$B$27-SUM($C$28:AJ28)</f>
        <v>-117.60000000000011</v>
      </c>
      <c r="AK29" s="34">
        <f>$B$27-SUM($C$28:AK28)</f>
        <v>-122.50000000000011</v>
      </c>
      <c r="AL29" s="34">
        <f>$B$27-SUM($C$28:AL28)</f>
        <v>-127.40000000000012</v>
      </c>
      <c r="AM29" s="34">
        <f>$B$27-SUM($C$28:AM28)</f>
        <v>-132.30000000000013</v>
      </c>
      <c r="AN29" s="34">
        <f>$B$27-SUM($C$28:AN28)</f>
        <v>-137.20000000000013</v>
      </c>
      <c r="AO29" s="34">
        <f>$B$27-SUM($C$28:AO28)</f>
        <v>-142.10000000000014</v>
      </c>
      <c r="AP29" s="34">
        <f>$B$27-SUM($C$28:AP28)</f>
        <v>-147.00000000000014</v>
      </c>
      <c r="AQ29" s="34">
        <f>$B$27-SUM($C$28:AQ28)</f>
        <v>-151.90000000000015</v>
      </c>
      <c r="AR29" s="34">
        <f>$B$27-SUM($C$28:AR28)</f>
        <v>-156.80000000000015</v>
      </c>
      <c r="AS29" s="34">
        <f>$B$27-SUM($C$28:AS28)</f>
        <v>-161.70000000000016</v>
      </c>
      <c r="AT29" s="34">
        <f>$B$27-SUM($C$28:AT28)</f>
        <v>-166.60000000000016</v>
      </c>
      <c r="AU29" s="34">
        <f>$B$27-SUM($C$28:AU28)</f>
        <v>-171.50000000000017</v>
      </c>
      <c r="AV29" s="34">
        <f>$B$27-SUM($C$28:AV28)</f>
        <v>-176.40000000000018</v>
      </c>
      <c r="AW29" s="34">
        <f>$B$27-SUM($C$28:AW28)</f>
        <v>-181.30000000000018</v>
      </c>
      <c r="AX29" s="34">
        <f>$B$27-SUM($C$28:AX28)</f>
        <v>-186.20000000000019</v>
      </c>
      <c r="AY29" s="34">
        <f>$B$27-SUM($C$28:AY28)</f>
        <v>-191.10000000000019</v>
      </c>
      <c r="AZ29" s="34">
        <f>$B$27-SUM($C$28:AZ28)</f>
        <v>-196.0000000000002</v>
      </c>
      <c r="BA29" s="34">
        <f>$B$27-SUM($C$28:BA28)</f>
        <v>-200.9000000000002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baseColWidth="10" defaultRowHeight="14.4" x14ac:dyDescent="0.3"/>
  <cols>
    <col min="1" max="1" width="59.6640625" customWidth="1"/>
    <col min="2" max="2" width="30.44140625" customWidth="1"/>
    <col min="3" max="3" width="63.33203125" customWidth="1"/>
  </cols>
  <sheetData>
    <row r="1" spans="1:3" ht="39.9" customHeight="1" x14ac:dyDescent="0.3">
      <c r="A1" s="72" t="s">
        <v>58</v>
      </c>
      <c r="B1" s="72" t="s">
        <v>59</v>
      </c>
      <c r="C1" s="72" t="s">
        <v>60</v>
      </c>
    </row>
    <row r="2" spans="1:3" ht="39.9" customHeight="1" x14ac:dyDescent="0.3">
      <c r="A2" s="119"/>
      <c r="B2" s="119"/>
      <c r="C2" s="119"/>
    </row>
    <row r="3" spans="1:3" ht="39.9" customHeight="1" x14ac:dyDescent="0.3">
      <c r="A3" s="119"/>
      <c r="B3" s="119"/>
      <c r="C3" s="119"/>
    </row>
    <row r="4" spans="1:3" ht="39.9" customHeight="1" x14ac:dyDescent="0.3">
      <c r="A4" s="119"/>
      <c r="B4" s="119"/>
      <c r="C4" s="119"/>
    </row>
    <row r="5" spans="1:3" ht="39.9" customHeight="1" x14ac:dyDescent="0.3">
      <c r="A5" s="119"/>
      <c r="B5" s="119"/>
      <c r="C5" s="119"/>
    </row>
    <row r="6" spans="1:3" ht="39.9" customHeight="1" x14ac:dyDescent="0.3">
      <c r="A6" s="119"/>
      <c r="B6" s="119"/>
      <c r="C6" s="119"/>
    </row>
    <row r="7" spans="1:3" ht="39.9" customHeight="1" x14ac:dyDescent="0.3"/>
    <row r="8" spans="1:3" ht="39.9" customHeight="1" x14ac:dyDescent="0.3"/>
    <row r="9" spans="1:3" ht="39.9" customHeight="1" x14ac:dyDescent="0.3"/>
    <row r="10" spans="1:3" ht="39.9" customHeight="1" x14ac:dyDescent="0.3"/>
    <row r="11" spans="1:3" ht="39.9" customHeight="1" x14ac:dyDescent="0.3"/>
    <row r="12" spans="1:3" ht="39.9" customHeight="1" x14ac:dyDescent="0.3"/>
    <row r="13" spans="1:3" ht="39.9" customHeight="1" x14ac:dyDescent="0.3"/>
    <row r="14" spans="1:3" ht="39.9" customHeight="1" x14ac:dyDescent="0.3"/>
    <row r="15" spans="1:3" ht="39.9" customHeight="1" x14ac:dyDescent="0.3"/>
    <row r="16" spans="1: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Backlog Producto</vt:lpstr>
      <vt:lpstr>Pila-Sprint1</vt:lpstr>
      <vt:lpstr>Diario-Restante</vt:lpstr>
      <vt:lpstr>Diario-Realizado</vt:lpstr>
      <vt:lpstr>Burns</vt:lpstr>
      <vt:lpstr>Retrospectiva 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2025-10-31T21:04:02Z</dcterms:modified>
</cp:coreProperties>
</file>