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FD69A626-1862-41FE-90C4-0FD4EFB2A7A9}" xr6:coauthVersionLast="47" xr6:coauthVersionMax="47" xr10:uidLastSave="{00000000-0000-0000-0000-000000000000}"/>
  <bookViews>
    <workbookView xWindow="-120" yWindow="-120" windowWidth="20730" windowHeight="11040" xr2:uid="{899214EE-B51D-4446-AC56-B680CE1E289C}"/>
  </bookViews>
  <sheets>
    <sheet name="Dash Vendas" sheetId="5" r:id="rId1"/>
    <sheet name="Dash Funcionários" sheetId="10" r:id="rId2"/>
    <sheet name="Tabela Dinâmica Dados Vendedor" sheetId="8" state="hidden" r:id="rId3"/>
    <sheet name="Gráfico Masc Fem" sheetId="9" state="hidden" r:id="rId4"/>
    <sheet name="Waffle" sheetId="7" state="hidden" r:id="rId5"/>
    <sheet name="Gráfico velocímetro" sheetId="6" state="hidden" r:id="rId6"/>
    <sheet name="Tablela Dinâmica" sheetId="4" state="hidden" r:id="rId7"/>
    <sheet name="Dados Vendedor" sheetId="2" state="hidden" r:id="rId8"/>
    <sheet name="Vendas" sheetId="1" state="hidden" r:id="rId9"/>
    <sheet name="Imagens" sheetId="3" state="hidden" r:id="rId10"/>
  </sheets>
  <definedNames>
    <definedName name="SegmentaçãodeDados_Loja">#N/A</definedName>
    <definedName name="SegmentaçãodeDados_Produto">#N/A</definedName>
    <definedName name="SegmentaçãodeDados_Vendedor">#N/A</definedName>
  </definedNames>
  <calcPr calcId="18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0" l="1" a="1"/>
  <c r="P6" i="10" s="1"/>
  <c r="P7" i="10" a="1"/>
  <c r="P7" i="10" s="1"/>
  <c r="P8" i="10" a="1"/>
  <c r="P8" i="10" s="1"/>
  <c r="P9" i="10" a="1"/>
  <c r="P9" i="10" s="1"/>
  <c r="P10" i="10" a="1"/>
  <c r="P10" i="10" s="1"/>
  <c r="P11" i="10" a="1"/>
  <c r="P11" i="10" s="1"/>
  <c r="P12" i="10" a="1"/>
  <c r="P12" i="10" s="1"/>
  <c r="P13" i="10" a="1"/>
  <c r="P13" i="10" s="1"/>
  <c r="P14" i="10" a="1"/>
  <c r="P14" i="10" s="1"/>
  <c r="P15" i="10" a="1"/>
  <c r="P15" i="10" s="1"/>
  <c r="P16" i="10" a="1"/>
  <c r="P16" i="10" s="1"/>
  <c r="P5" i="10" a="1"/>
  <c r="P5" i="10" s="1"/>
  <c r="O5" i="10" a="1"/>
  <c r="O5" i="10" s="1"/>
  <c r="O6" i="10" a="1"/>
  <c r="O6" i="10" s="1"/>
  <c r="O7" i="10" a="1"/>
  <c r="O7" i="10" s="1"/>
  <c r="O8" i="10" a="1"/>
  <c r="O8" i="10" s="1"/>
  <c r="O9" i="10" a="1"/>
  <c r="O9" i="10" s="1"/>
  <c r="O10" i="10" a="1"/>
  <c r="O10" i="10" s="1"/>
  <c r="O11" i="10" a="1"/>
  <c r="O11" i="10" s="1"/>
  <c r="O12" i="10" a="1"/>
  <c r="O12" i="10" s="1"/>
  <c r="O13" i="10" a="1"/>
  <c r="O13" i="10" s="1"/>
  <c r="O14" i="10" a="1"/>
  <c r="O14" i="10" s="1"/>
  <c r="O15" i="10" a="1"/>
  <c r="O15" i="10" s="1"/>
  <c r="O16" i="10" a="1"/>
  <c r="O16" i="10" s="1"/>
  <c r="N6" i="10" a="1"/>
  <c r="N6" i="10" s="1"/>
  <c r="N7" i="10" a="1"/>
  <c r="N7" i="10" s="1"/>
  <c r="N8" i="10" a="1"/>
  <c r="N8" i="10" s="1"/>
  <c r="N9" i="10" a="1"/>
  <c r="N9" i="10" s="1"/>
  <c r="N10" i="10" a="1"/>
  <c r="N10" i="10" s="1"/>
  <c r="N11" i="10" a="1"/>
  <c r="N11" i="10" s="1"/>
  <c r="N12" i="10" a="1"/>
  <c r="N12" i="10" s="1"/>
  <c r="N13" i="10" a="1"/>
  <c r="N13" i="10" s="1"/>
  <c r="N14" i="10" a="1"/>
  <c r="N14" i="10" s="1"/>
  <c r="N15" i="10" a="1"/>
  <c r="N15" i="10" s="1"/>
  <c r="N16" i="10" a="1"/>
  <c r="N16" i="10" s="1"/>
  <c r="N5" i="10" a="1"/>
  <c r="N5" i="10" s="1"/>
  <c r="J2" i="10"/>
  <c r="E2" i="10"/>
  <c r="D2" i="9"/>
  <c r="B2" i="9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19" i="5" a="1"/>
  <c r="P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19" i="5" a="1"/>
  <c r="O19" i="5" s="1"/>
  <c r="L12" i="7"/>
  <c r="K12" i="7"/>
  <c r="K11" i="7" s="1"/>
  <c r="K10" i="7" s="1"/>
  <c r="K9" i="7" s="1"/>
  <c r="K8" i="7" s="1"/>
  <c r="K7" i="7" s="1"/>
  <c r="K6" i="7" s="1"/>
  <c r="K5" i="7" s="1"/>
  <c r="K4" i="7" s="1"/>
  <c r="J12" i="7"/>
  <c r="I12" i="7"/>
  <c r="H12" i="7"/>
  <c r="H11" i="7" s="1"/>
  <c r="H10" i="7" s="1"/>
  <c r="H9" i="7" s="1"/>
  <c r="H8" i="7" s="1"/>
  <c r="H7" i="7" s="1"/>
  <c r="H6" i="7" s="1"/>
  <c r="H5" i="7" s="1"/>
  <c r="H4" i="7" s="1"/>
  <c r="G12" i="7"/>
  <c r="F12" i="7"/>
  <c r="E12" i="7"/>
  <c r="D12" i="7"/>
  <c r="L11" i="7"/>
  <c r="L10" i="7" s="1"/>
  <c r="L9" i="7" s="1"/>
  <c r="L8" i="7" s="1"/>
  <c r="L7" i="7" s="1"/>
  <c r="L6" i="7" s="1"/>
  <c r="L5" i="7" s="1"/>
  <c r="L4" i="7" s="1"/>
  <c r="J11" i="7"/>
  <c r="J10" i="7" s="1"/>
  <c r="J9" i="7" s="1"/>
  <c r="J8" i="7" s="1"/>
  <c r="J7" i="7" s="1"/>
  <c r="J6" i="7" s="1"/>
  <c r="J5" i="7" s="1"/>
  <c r="J4" i="7" s="1"/>
  <c r="I11" i="7"/>
  <c r="I10" i="7" s="1"/>
  <c r="I9" i="7" s="1"/>
  <c r="I8" i="7" s="1"/>
  <c r="I7" i="7" s="1"/>
  <c r="I6" i="7" s="1"/>
  <c r="I5" i="7" s="1"/>
  <c r="I4" i="7" s="1"/>
  <c r="G11" i="7"/>
  <c r="F11" i="7"/>
  <c r="E11" i="7"/>
  <c r="E10" i="7" s="1"/>
  <c r="E9" i="7" s="1"/>
  <c r="E8" i="7" s="1"/>
  <c r="E7" i="7" s="1"/>
  <c r="E6" i="7" s="1"/>
  <c r="E5" i="7" s="1"/>
  <c r="E4" i="7" s="1"/>
  <c r="D11" i="7"/>
  <c r="D10" i="7" s="1"/>
  <c r="D9" i="7" s="1"/>
  <c r="D8" i="7" s="1"/>
  <c r="D7" i="7" s="1"/>
  <c r="D6" i="7" s="1"/>
  <c r="D5" i="7" s="1"/>
  <c r="D4" i="7" s="1"/>
  <c r="C11" i="7"/>
  <c r="G10" i="7"/>
  <c r="G9" i="7" s="1"/>
  <c r="G8" i="7" s="1"/>
  <c r="G7" i="7" s="1"/>
  <c r="G6" i="7" s="1"/>
  <c r="G5" i="7" s="1"/>
  <c r="G4" i="7" s="1"/>
  <c r="F10" i="7"/>
  <c r="F9" i="7" s="1"/>
  <c r="F8" i="7" s="1"/>
  <c r="F7" i="7" s="1"/>
  <c r="F6" i="7" s="1"/>
  <c r="F5" i="7" s="1"/>
  <c r="F4" i="7" s="1"/>
  <c r="C10" i="7"/>
  <c r="C9" i="7" s="1"/>
  <c r="C8" i="7" s="1"/>
  <c r="C7" i="7" s="1"/>
  <c r="C6" i="7" s="1"/>
  <c r="C5" i="7" s="1"/>
  <c r="C4" i="7" s="1"/>
  <c r="C12" i="7"/>
  <c r="E13" i="7"/>
  <c r="F13" i="7"/>
  <c r="G13" i="7" s="1"/>
  <c r="H13" i="7" s="1"/>
  <c r="I13" i="7" s="1"/>
  <c r="J13" i="7" s="1"/>
  <c r="K13" i="7" s="1"/>
  <c r="L13" i="7" s="1"/>
  <c r="D13" i="7"/>
  <c r="D14" i="6"/>
  <c r="B10" i="6"/>
  <c r="B12" i="6" s="1"/>
  <c r="B3" i="6"/>
  <c r="B4" i="6"/>
  <c r="B5" i="6"/>
  <c r="B2" i="6"/>
  <c r="P17" i="10" l="1"/>
  <c r="O17" i="10"/>
  <c r="B6" i="9"/>
  <c r="D11" i="6"/>
  <c r="A1" i="7" s="1"/>
</calcChain>
</file>

<file path=xl/sharedStrings.xml><?xml version="1.0" encoding="utf-8"?>
<sst xmlns="http://schemas.openxmlformats.org/spreadsheetml/2006/main" count="226" uniqueCount="69">
  <si>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</si>
  <si>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</si>
  <si>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</si>
  <si>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</si>
  <si>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</si>
  <si>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</si>
  <si>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</si>
  <si>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</si>
  <si>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</si>
  <si>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</si>
  <si>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</si>
  <si>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</si>
  <si>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</si>
  <si>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</si>
  <si>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</si>
  <si>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</si>
  <si>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</si>
  <si>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</si>
  <si>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</si>
  <si>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</si>
  <si>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</si>
  <si>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</si>
  <si>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</si>
  <si>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</si>
  <si>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</si>
  <si>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</si>
  <si>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</si>
  <si>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</si>
  <si>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</si>
  <si>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</si>
  <si>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</si>
  <si>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</si>
  <si>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</si>
  <si>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</si>
  <si>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</si>
  <si>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</si>
  <si>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</si>
  <si>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</si>
  <si>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</si>
  <si>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</si>
  <si>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</si>
  <si>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</si>
  <si>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Rótulos de Linha</t>
  </si>
  <si>
    <t>Total Geral</t>
  </si>
  <si>
    <t>Soma de Unidades Vendidas</t>
  </si>
  <si>
    <t>Soma de Valor Unitário</t>
  </si>
  <si>
    <t xml:space="preserve">Soma de  Total </t>
  </si>
  <si>
    <t>Marcador</t>
  </si>
  <si>
    <t>Ruim</t>
  </si>
  <si>
    <t>Bom</t>
  </si>
  <si>
    <t>Ótimo</t>
  </si>
  <si>
    <t>Regular</t>
  </si>
  <si>
    <t>META</t>
  </si>
  <si>
    <t>Ponteiro</t>
  </si>
  <si>
    <t>Valor da ponta ponteiro</t>
  </si>
  <si>
    <t>Tamanho ponteiro</t>
  </si>
  <si>
    <t>Complemento</t>
  </si>
  <si>
    <t>Meta atingida</t>
  </si>
  <si>
    <t>Quantidade vendida</t>
  </si>
  <si>
    <t>Total</t>
  </si>
  <si>
    <t>Meta Vendas R$ 2.000,00</t>
  </si>
  <si>
    <t>DASHBOARD TOTAL DE VENDAS POR VENDEDOR</t>
  </si>
  <si>
    <t>Soma de Quantidade</t>
  </si>
  <si>
    <t xml:space="preserve">Soma de  Vendas </t>
  </si>
  <si>
    <t>Vendas Femininas</t>
  </si>
  <si>
    <t>Vendas</t>
  </si>
  <si>
    <t>Atual</t>
  </si>
  <si>
    <t>Vendas Masculinas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</si>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</sst>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44" fontId="0" fillId="0" borderId="0" xfId="2" applyFont="1"/>
    <xf numFmtId="44" fontId="0" fillId="0" borderId="0" xfId="0" applyNumberFormat="1"/>
    <xf numFmtId="9" fontId="0" fillId="0" borderId="0" xfId="3" applyFont="1"/>
    <xf numFmtId="44" fontId="0" fillId="0" borderId="0" xfId="2" applyFont="1" applyAlignment="1">
      <alignment horizontal="center"/>
    </xf>
    <xf numFmtId="0" fontId="0" fillId="2" borderId="1" xfId="0" applyFill="1" applyBorder="1"/>
    <xf numFmtId="44" fontId="0" fillId="2" borderId="1" xfId="2" applyFont="1" applyFill="1" applyBorder="1" applyAlignment="1">
      <alignment horizontal="center"/>
    </xf>
    <xf numFmtId="9" fontId="3" fillId="3" borderId="4" xfId="3" applyFont="1" applyFill="1" applyBorder="1"/>
    <xf numFmtId="9" fontId="0" fillId="0" borderId="0" xfId="0" applyNumberFormat="1"/>
    <xf numFmtId="0" fontId="0" fillId="4" borderId="0" xfId="0" applyFill="1"/>
    <xf numFmtId="44" fontId="0" fillId="4" borderId="0" xfId="2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/>
    <xf numFmtId="164" fontId="0" fillId="0" borderId="0" xfId="3" applyNumberFormat="1" applyFont="1"/>
    <xf numFmtId="44" fontId="5" fillId="0" borderId="0" xfId="2" applyFont="1" applyAlignment="1">
      <alignment horizontal="center" vertical="center"/>
    </xf>
    <xf numFmtId="0" fontId="6" fillId="2" borderId="5" xfId="0" applyFont="1" applyFill="1" applyBorder="1"/>
    <xf numFmtId="44" fontId="6" fillId="2" borderId="5" xfId="2" applyFont="1" applyFill="1" applyBorder="1"/>
    <xf numFmtId="0" fontId="0" fillId="0" borderId="5" xfId="0" applyBorder="1"/>
    <xf numFmtId="44" fontId="0" fillId="0" borderId="5" xfId="2" applyFont="1" applyBorder="1"/>
    <xf numFmtId="0" fontId="0" fillId="0" borderId="0" xfId="0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3">
    <dxf>
      <font>
        <color theme="9" tint="-0.24994659260841701"/>
      </font>
      <fill>
        <patternFill>
          <bgColor theme="9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2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28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Fem'!$B$1</c:f>
              <c:strCache>
                <c:ptCount val="1"/>
                <c:pt idx="0">
                  <c:v>Atual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val>
            <c:numRef>
              <c:f>'Gráfico Masc Fem'!$B$2</c:f>
              <c:numCache>
                <c:formatCode>0.0%</c:formatCode>
                <c:ptCount val="1"/>
                <c:pt idx="0">
                  <c:v>0.4203919502058186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A-4E7A-B574-5FF83ABBD5D8}"/>
            </c:ext>
          </c:extLst>
        </c:ser>
        <c:ser>
          <c:idx val="1"/>
          <c:order val="1"/>
          <c:tx>
            <c:strRef>
              <c:f>'Gráfico Masc Fem'!$C$1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7A-4E7A-B574-5FF83ABBD5D8}"/>
              </c:ext>
            </c:extLst>
          </c:dPt>
          <c:val>
            <c:numRef>
              <c:f>'Gráfico Masc Fem'!$C$2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7A-4E7A-B574-5FF83ABBD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17452304"/>
        <c:axId val="1417451824"/>
      </c:barChart>
      <c:catAx>
        <c:axId val="1417452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417451824"/>
        <c:crosses val="autoZero"/>
        <c:auto val="1"/>
        <c:lblAlgn val="ctr"/>
        <c:lblOffset val="100"/>
        <c:noMultiLvlLbl val="0"/>
      </c:catAx>
      <c:valAx>
        <c:axId val="1417451824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4174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Fem'!$B$5</c:f>
              <c:strCache>
                <c:ptCount val="1"/>
                <c:pt idx="0">
                  <c:v>Atual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val>
            <c:numRef>
              <c:f>'Gráfico Masc Fem'!$B$6</c:f>
              <c:numCache>
                <c:formatCode>0.0%</c:formatCode>
                <c:ptCount val="1"/>
                <c:pt idx="0">
                  <c:v>0.57960804979418135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0-4B2E-91AE-8422EE72762F}"/>
            </c:ext>
          </c:extLst>
        </c:ser>
        <c:ser>
          <c:idx val="1"/>
          <c:order val="1"/>
          <c:tx>
            <c:strRef>
              <c:f>'Gráfico Masc Fem'!$C$5</c:f>
              <c:strCache>
                <c:ptCount val="1"/>
                <c:pt idx="0">
                  <c:v>Total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val>
            <c:numRef>
              <c:f>'Gráfico Masc Fem'!$C$6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0-4B2E-91AE-8422EE727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15877392"/>
        <c:axId val="1264576960"/>
      </c:barChart>
      <c:catAx>
        <c:axId val="1315877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264576960"/>
        <c:crosses val="autoZero"/>
        <c:auto val="1"/>
        <c:lblAlgn val="ctr"/>
        <c:lblOffset val="100"/>
        <c:noMultiLvlLbl val="0"/>
      </c:catAx>
      <c:valAx>
        <c:axId val="1264576960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31587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74-4AEA-B895-E1C609630D01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74-4AEA-B895-E1C609630D0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A74-4AEA-B895-E1C609630D0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74-4AEA-B895-E1C609630D01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74-4AEA-B895-E1C609630D01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74-4AEA-B895-E1C609630D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4-4AEA-B895-E1C60963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'Gráfico velocímetro'!$A$9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A74-4AEA-B895-E1C609630D0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74-4AEA-B895-E1C609630D0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74-4AEA-B895-E1C609630D01}"/>
              </c:ext>
            </c:extLst>
          </c:dPt>
          <c:val>
            <c:numRef>
              <c:f>'Gráfico velocímetro'!$B$10:$B$12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1754.2399999999998</c:v>
                </c:pt>
                <c:pt idx="1">
                  <c:v>45</c:v>
                </c:pt>
                <c:pt idx="2" formatCode="_(&quot;R$&quot;* #,##0.00_);_(&quot;R$&quot;* \(#,##0.00\);_(&quot;R$&quot;* &quot;-&quot;??_);_(@_)">
                  <c:v>2200.7600000000002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4-4AEA-B895-E1C60963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[Dashboard_vendedores.xlsx]Tablela Dinâmica!Tabela dinâmica3</c:name>
    <c:fmtId val="1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'Tablela Dinâmica'!$H$3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'Tablela Dinâmica'!$G$4:$G$10</c:f>
              <c:strCache>
                <c:ptCount val="6"/>
                <c:pt idx="0">
                  <c:v>Bolsa de Trabalho</c:v>
                </c:pt>
                <c:pt idx="1">
                  <c:v>Calça Bailarina</c:v>
                </c:pt>
                <c:pt idx="2">
                  <c:v>Calça Feminina Jogger</c:v>
                </c:pt>
                <c:pt idx="3">
                  <c:v>Camisa Masculina</c:v>
                </c:pt>
                <c:pt idx="4">
                  <c:v>Camisa Térmica</c:v>
                </c:pt>
                <c:pt idx="5">
                  <c:v>Colar Pingente</c:v>
                </c:pt>
              </c:strCache>
            </c:strRef>
          </c:cat>
          <c:val>
            <c:numRef>
              <c:f>'Tablela Dinâmica'!$H$4:$H$10</c:f>
              <c:numCache>
                <c:formatCode>"R$"#,##0.00_);[Red]\("R$"#,##0.00\)</c:formatCode>
                <c:ptCount val="6"/>
                <c:pt idx="0">
                  <c:v>746.18999999999994</c:v>
                </c:pt>
                <c:pt idx="1">
                  <c:v>93.8</c:v>
                </c:pt>
                <c:pt idx="2">
                  <c:v>349.95</c:v>
                </c:pt>
                <c:pt idx="3">
                  <c:v>306.8</c:v>
                </c:pt>
                <c:pt idx="4">
                  <c:v>167.6</c:v>
                </c:pt>
                <c:pt idx="5">
                  <c:v>89.9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5-49CC-8D63-562CBDF6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4239"/>
        <c:axId val="190646559"/>
      </c:areaChart>
      <c:catAx>
        <c:axId val="19065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46559"/>
        <c:crosses val="autoZero"/>
        <c:auto val="1"/>
        <c:lblAlgn val="ctr"/>
        <c:lblOffset val="100"/>
        <c:noMultiLvlLbl val="0"/>
      </c:catAx>
      <c:valAx>
        <c:axId val="190646559"/>
        <c:scaling>
          <c:orientation val="minMax"/>
        </c:scaling>
        <c:delete val="0"/>
        <c:axPos val="l"/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5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[Dashboard_vendedores.xlsx]Tablela Dinâmica!Tabela dinâmica3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'Tablela Dinâmica'!$H$3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'Tablela Dinâmica'!$G$4:$G$10</c:f>
              <c:strCache>
                <c:ptCount val="6"/>
                <c:pt idx="0">
                  <c:v>Bolsa de Trabalho</c:v>
                </c:pt>
                <c:pt idx="1">
                  <c:v>Calça Bailarina</c:v>
                </c:pt>
                <c:pt idx="2">
                  <c:v>Calça Feminina Jogger</c:v>
                </c:pt>
                <c:pt idx="3">
                  <c:v>Camisa Masculina</c:v>
                </c:pt>
                <c:pt idx="4">
                  <c:v>Camisa Térmica</c:v>
                </c:pt>
                <c:pt idx="5">
                  <c:v>Colar Pingente</c:v>
                </c:pt>
              </c:strCache>
            </c:strRef>
          </c:cat>
          <c:val>
            <c:numRef>
              <c:f>'Tablela Dinâmica'!$H$4:$H$10</c:f>
              <c:numCache>
                <c:formatCode>"R$"#,##0.00_);[Red]\("R$"#,##0.00\)</c:formatCode>
                <c:ptCount val="6"/>
                <c:pt idx="0">
                  <c:v>746.18999999999994</c:v>
                </c:pt>
                <c:pt idx="1">
                  <c:v>93.8</c:v>
                </c:pt>
                <c:pt idx="2">
                  <c:v>349.95</c:v>
                </c:pt>
                <c:pt idx="3">
                  <c:v>306.8</c:v>
                </c:pt>
                <c:pt idx="4">
                  <c:v>167.6</c:v>
                </c:pt>
                <c:pt idx="5">
                  <c:v>89.9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A-42AA-B009-C75AEAD4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911855"/>
        <c:axId val="264912335"/>
      </c:barChart>
      <c:catAx>
        <c:axId val="2649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4912335"/>
        <c:crosses val="autoZero"/>
        <c:auto val="1"/>
        <c:lblAlgn val="ctr"/>
        <c:lblOffset val="100"/>
        <c:noMultiLvlLbl val="0"/>
      </c:catAx>
      <c:valAx>
        <c:axId val="264912335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2649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19.png"/><Relationship Id="rId7" Type="http://schemas.openxmlformats.org/officeDocument/2006/relationships/image" Target="../media/image24.sv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image" Target="../media/image23.png"/><Relationship Id="rId5" Type="http://schemas.openxmlformats.org/officeDocument/2006/relationships/chart" Target="../charts/chart1.xml"/><Relationship Id="rId10" Type="http://schemas.openxmlformats.org/officeDocument/2006/relationships/chart" Target="../charts/chart2.xml"/><Relationship Id="rId4" Type="http://schemas.openxmlformats.org/officeDocument/2006/relationships/image" Target="../media/image20.svg"/><Relationship Id="rId9" Type="http://schemas.openxmlformats.org/officeDocument/2006/relationships/image" Target="../media/image26.sv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sv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svg"/><Relationship Id="rId1" Type="http://schemas.openxmlformats.org/officeDocument/2006/relationships/image" Target="../media/image29.png"/><Relationship Id="rId6" Type="http://schemas.openxmlformats.org/officeDocument/2006/relationships/image" Target="../media/image34.svg"/><Relationship Id="rId5" Type="http://schemas.openxmlformats.org/officeDocument/2006/relationships/image" Target="../media/image33.png"/><Relationship Id="rId10" Type="http://schemas.openxmlformats.org/officeDocument/2006/relationships/image" Target="../media/image38.svg"/><Relationship Id="rId4" Type="http://schemas.openxmlformats.org/officeDocument/2006/relationships/image" Target="../media/image32.svg"/><Relationship Id="rId9" Type="http://schemas.openxmlformats.org/officeDocument/2006/relationships/image" Target="../media/image37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5</xdr:row>
      <xdr:rowOff>123826</xdr:rowOff>
    </xdr:from>
    <xdr:to>
      <xdr:col>8</xdr:col>
      <xdr:colOff>466725</xdr:colOff>
      <xdr:row>10</xdr:row>
      <xdr:rowOff>28576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2D41F5C-9080-0A40-B06B-1F5A3071DE19}"/>
            </a:ext>
          </a:extLst>
        </xdr:cNvPr>
        <xdr:cNvSpPr/>
      </xdr:nvSpPr>
      <xdr:spPr>
        <a:xfrm>
          <a:off x="1895475" y="1162051"/>
          <a:ext cx="3028950" cy="857250"/>
        </a:xfrm>
        <a:prstGeom prst="roundRect">
          <a:avLst>
            <a:gd name="adj" fmla="val 8889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3</xdr:col>
      <xdr:colOff>542925</xdr:colOff>
      <xdr:row>5</xdr:row>
      <xdr:rowOff>152400</xdr:rowOff>
    </xdr:from>
    <xdr:to>
      <xdr:col>5</xdr:col>
      <xdr:colOff>28575</xdr:colOff>
      <xdr:row>9</xdr:row>
      <xdr:rowOff>120650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527AB948-4CA4-4F45-BAE5-1498C94B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52625" y="1190625"/>
          <a:ext cx="704850" cy="730250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6</xdr:row>
      <xdr:rowOff>9526</xdr:rowOff>
    </xdr:from>
    <xdr:to>
      <xdr:col>7</xdr:col>
      <xdr:colOff>495300</xdr:colOff>
      <xdr:row>7</xdr:row>
      <xdr:rowOff>66676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AFEDE42-8F59-145B-860E-431ACB252EC2}"/>
            </a:ext>
          </a:extLst>
        </xdr:cNvPr>
        <xdr:cNvSpPr txBox="1"/>
      </xdr:nvSpPr>
      <xdr:spPr>
        <a:xfrm>
          <a:off x="3019425" y="1238251"/>
          <a:ext cx="1323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kern="1200">
              <a:solidFill>
                <a:schemeClr val="bg1"/>
              </a:solidFill>
            </a:rPr>
            <a:t>Total</a:t>
          </a:r>
          <a:r>
            <a:rPr lang="pt-BR" sz="1400" kern="1200" baseline="0">
              <a:solidFill>
                <a:schemeClr val="bg1"/>
              </a:solidFill>
            </a:rPr>
            <a:t> de vendas</a:t>
          </a:r>
          <a:endParaRPr lang="pt-BR" sz="14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581025</xdr:colOff>
      <xdr:row>5</xdr:row>
      <xdr:rowOff>142875</xdr:rowOff>
    </xdr:from>
    <xdr:to>
      <xdr:col>13</xdr:col>
      <xdr:colOff>485775</xdr:colOff>
      <xdr:row>10</xdr:row>
      <xdr:rowOff>47625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6752CAC-60F9-49C9-B5BD-C2905C485434}"/>
            </a:ext>
          </a:extLst>
        </xdr:cNvPr>
        <xdr:cNvSpPr/>
      </xdr:nvSpPr>
      <xdr:spPr>
        <a:xfrm>
          <a:off x="5038725" y="1181100"/>
          <a:ext cx="2952750" cy="857250"/>
        </a:xfrm>
        <a:prstGeom prst="roundRect">
          <a:avLst>
            <a:gd name="adj" fmla="val 8889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9</xdr:col>
      <xdr:colOff>57150</xdr:colOff>
      <xdr:row>5</xdr:row>
      <xdr:rowOff>123825</xdr:rowOff>
    </xdr:from>
    <xdr:to>
      <xdr:col>10</xdr:col>
      <xdr:colOff>260350</xdr:colOff>
      <xdr:row>9</xdr:row>
      <xdr:rowOff>161925</xdr:rowOff>
    </xdr:to>
    <xdr:pic>
      <xdr:nvPicPr>
        <xdr:cNvPr id="6" name="Graphic 5" descr="Clothes hanger">
          <a:extLst>
            <a:ext uri="{FF2B5EF4-FFF2-40B4-BE49-F238E27FC236}">
              <a16:creationId xmlns:a16="http://schemas.microsoft.com/office/drawing/2014/main" id="{1A85AF9A-F66E-435A-A85D-E8F3B5A65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24450" y="1162050"/>
          <a:ext cx="812800" cy="800100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6</xdr:row>
      <xdr:rowOff>28575</xdr:rowOff>
    </xdr:from>
    <xdr:to>
      <xdr:col>13</xdr:col>
      <xdr:colOff>9525</xdr:colOff>
      <xdr:row>7</xdr:row>
      <xdr:rowOff>85725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35091CF0-FA8A-41FB-BFC8-2554B0473AEC}"/>
            </a:ext>
          </a:extLst>
        </xdr:cNvPr>
        <xdr:cNvSpPr txBox="1"/>
      </xdr:nvSpPr>
      <xdr:spPr>
        <a:xfrm>
          <a:off x="6191250" y="1257300"/>
          <a:ext cx="1323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kern="12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1</xdr:col>
      <xdr:colOff>0</xdr:colOff>
      <xdr:row>4</xdr:row>
      <xdr:rowOff>152400</xdr:rowOff>
    </xdr:from>
    <xdr:to>
      <xdr:col>3</xdr:col>
      <xdr:colOff>333375</xdr:colOff>
      <xdr:row>18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endedor">
              <a:extLst>
                <a:ext uri="{FF2B5EF4-FFF2-40B4-BE49-F238E27FC236}">
                  <a16:creationId xmlns:a16="http://schemas.microsoft.com/office/drawing/2014/main" id="{BE08E3DE-ED0C-4713-9C13-F6E5E69B19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1000125"/>
              <a:ext cx="15525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7</xdr:row>
          <xdr:rowOff>9525</xdr:rowOff>
        </xdr:from>
        <xdr:to>
          <xdr:col>15</xdr:col>
          <xdr:colOff>1790699</xdr:colOff>
          <xdr:row>17</xdr:row>
          <xdr:rowOff>9525</xdr:rowOff>
        </xdr:to>
        <xdr:pic>
          <xdr:nvPicPr>
            <xdr:cNvPr id="28" name="Imagem 27">
              <a:extLst>
                <a:ext uri="{FF2B5EF4-FFF2-40B4-BE49-F238E27FC236}">
                  <a16:creationId xmlns:a16="http://schemas.microsoft.com/office/drawing/2014/main" id="{87CD80E1-6509-9783-61B2-8056DED8DDE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I$2:$M$10" spid="_x0000_s213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8096250" y="1428750"/>
              <a:ext cx="3619499" cy="1905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457200</xdr:colOff>
      <xdr:row>8</xdr:row>
      <xdr:rowOff>19050</xdr:rowOff>
    </xdr:from>
    <xdr:to>
      <xdr:col>13</xdr:col>
      <xdr:colOff>38100</xdr:colOff>
      <xdr:row>9</xdr:row>
      <xdr:rowOff>142875</xdr:rowOff>
    </xdr:to>
    <xdr:sp macro="" textlink="'Gráfico velocímetro'!D14">
      <xdr:nvSpPr>
        <xdr:cNvPr id="29" name="CaixaDeTexto 28">
          <a:extLst>
            <a:ext uri="{FF2B5EF4-FFF2-40B4-BE49-F238E27FC236}">
              <a16:creationId xmlns:a16="http://schemas.microsoft.com/office/drawing/2014/main" id="{35F5CED6-B096-767C-77C1-86342E064CEC}"/>
            </a:ext>
          </a:extLst>
        </xdr:cNvPr>
        <xdr:cNvSpPr txBox="1"/>
      </xdr:nvSpPr>
      <xdr:spPr>
        <a:xfrm>
          <a:off x="6134100" y="1628775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F2C8EF8-3893-4B61-A093-2EBFDC189185}" type="TxLink">
            <a:rPr lang="en-US" sz="2000" b="1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17</a:t>
          </a:fld>
          <a:endParaRPr lang="pt-BR" sz="20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161924</xdr:colOff>
      <xdr:row>7</xdr:row>
      <xdr:rowOff>152401</xdr:rowOff>
    </xdr:from>
    <xdr:to>
      <xdr:col>8</xdr:col>
      <xdr:colOff>57149</xdr:colOff>
      <xdr:row>9</xdr:row>
      <xdr:rowOff>85726</xdr:rowOff>
    </xdr:to>
    <xdr:sp macro="" textlink="'Gráfico velocímetro'!B10">
      <xdr:nvSpPr>
        <xdr:cNvPr id="30" name="CaixaDeTexto 29">
          <a:extLst>
            <a:ext uri="{FF2B5EF4-FFF2-40B4-BE49-F238E27FC236}">
              <a16:creationId xmlns:a16="http://schemas.microsoft.com/office/drawing/2014/main" id="{35F2BDF7-5B89-42BA-BB02-BC17EE2B38C3}"/>
            </a:ext>
          </a:extLst>
        </xdr:cNvPr>
        <xdr:cNvSpPr txBox="1"/>
      </xdr:nvSpPr>
      <xdr:spPr>
        <a:xfrm>
          <a:off x="2790824" y="1571626"/>
          <a:ext cx="17240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5B8F6C8-8306-4966-B53B-7E6FCA9F44A1}" type="TxLink">
            <a:rPr lang="en-US" sz="2000" b="1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 R$ 1.754,24 </a:t>
          </a:fld>
          <a:endParaRPr lang="pt-BR" sz="4800" b="1" kern="12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466724</xdr:colOff>
          <xdr:row>10</xdr:row>
          <xdr:rowOff>133350</xdr:rowOff>
        </xdr:from>
        <xdr:to>
          <xdr:col>13</xdr:col>
          <xdr:colOff>476249</xdr:colOff>
          <xdr:row>25</xdr:row>
          <xdr:rowOff>142875</xdr:rowOff>
        </xdr:to>
        <xdr:pic>
          <xdr:nvPicPr>
            <xdr:cNvPr id="35" name="Imagem 34">
              <a:extLst>
                <a:ext uri="{FF2B5EF4-FFF2-40B4-BE49-F238E27FC236}">
                  <a16:creationId xmlns:a16="http://schemas.microsoft.com/office/drawing/2014/main" id="{A7206F62-B5D4-7ECC-987B-142B752C2C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lela Dinâmica'!$O$13:$V$27" spid="_x0000_s213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876424" y="2124075"/>
              <a:ext cx="6105525" cy="2867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561975</xdr:colOff>
      <xdr:row>10</xdr:row>
      <xdr:rowOff>180975</xdr:rowOff>
    </xdr:from>
    <xdr:to>
      <xdr:col>7</xdr:col>
      <xdr:colOff>190500</xdr:colOff>
      <xdr:row>12</xdr:row>
      <xdr:rowOff>19050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4FD910A0-B766-0F96-FC8F-98C805B4D114}"/>
            </a:ext>
          </a:extLst>
        </xdr:cNvPr>
        <xdr:cNvSpPr txBox="1"/>
      </xdr:nvSpPr>
      <xdr:spPr>
        <a:xfrm>
          <a:off x="2390775" y="2085975"/>
          <a:ext cx="20669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kern="1200"/>
        </a:p>
      </xdr:txBody>
    </xdr:sp>
    <xdr:clientData/>
  </xdr:twoCellAnchor>
  <xdr:twoCellAnchor>
    <xdr:from>
      <xdr:col>12</xdr:col>
      <xdr:colOff>380999</xdr:colOff>
      <xdr:row>26</xdr:row>
      <xdr:rowOff>171450</xdr:rowOff>
    </xdr:from>
    <xdr:to>
      <xdr:col>14</xdr:col>
      <xdr:colOff>1228724</xdr:colOff>
      <xdr:row>28</xdr:row>
      <xdr:rowOff>9525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132C662-EBF8-4CCC-A8ED-3499C30EDAC6}"/>
            </a:ext>
          </a:extLst>
        </xdr:cNvPr>
        <xdr:cNvSpPr txBox="1"/>
      </xdr:nvSpPr>
      <xdr:spPr>
        <a:xfrm>
          <a:off x="7696199" y="5124450"/>
          <a:ext cx="20669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kern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304800</xdr:colOff>
          <xdr:row>25</xdr:row>
          <xdr:rowOff>19050</xdr:rowOff>
        </xdr:from>
        <xdr:to>
          <xdr:col>17</xdr:col>
          <xdr:colOff>0</xdr:colOff>
          <xdr:row>40</xdr:row>
          <xdr:rowOff>28575</xdr:rowOff>
        </xdr:to>
        <xdr:pic>
          <xdr:nvPicPr>
            <xdr:cNvPr id="39" name="Imagem 38">
              <a:extLst>
                <a:ext uri="{FF2B5EF4-FFF2-40B4-BE49-F238E27FC236}">
                  <a16:creationId xmlns:a16="http://schemas.microsoft.com/office/drawing/2014/main" id="{E3DB7762-393A-A7CD-1910-3D7F5EDE5B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lela Dinâmica'!$G$10:$K$24" spid="_x0000_s213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7200900" y="4867275"/>
              <a:ext cx="5133975" cy="2867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12</xdr:col>
      <xdr:colOff>409575</xdr:colOff>
      <xdr:row>26</xdr:row>
      <xdr:rowOff>76200</xdr:rowOff>
    </xdr:from>
    <xdr:to>
      <xdr:col>14</xdr:col>
      <xdr:colOff>1257300</xdr:colOff>
      <xdr:row>27</xdr:row>
      <xdr:rowOff>104775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1A2767C-DB6B-47F8-8EC3-868B0BB32065}"/>
            </a:ext>
          </a:extLst>
        </xdr:cNvPr>
        <xdr:cNvSpPr txBox="1"/>
      </xdr:nvSpPr>
      <xdr:spPr>
        <a:xfrm>
          <a:off x="7305675" y="5114925"/>
          <a:ext cx="20669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kern="1200"/>
        </a:p>
      </xdr:txBody>
    </xdr:sp>
    <xdr:clientData/>
  </xdr:twoCellAnchor>
  <xdr:twoCellAnchor>
    <xdr:from>
      <xdr:col>12</xdr:col>
      <xdr:colOff>438150</xdr:colOff>
      <xdr:row>38</xdr:row>
      <xdr:rowOff>95250</xdr:rowOff>
    </xdr:from>
    <xdr:to>
      <xdr:col>14</xdr:col>
      <xdr:colOff>1285875</xdr:colOff>
      <xdr:row>39</xdr:row>
      <xdr:rowOff>123825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D29C45DB-F544-4CCF-968B-F3170FEA7908}"/>
            </a:ext>
          </a:extLst>
        </xdr:cNvPr>
        <xdr:cNvSpPr txBox="1"/>
      </xdr:nvSpPr>
      <xdr:spPr>
        <a:xfrm>
          <a:off x="7334250" y="7419975"/>
          <a:ext cx="20669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kern="1200"/>
        </a:p>
      </xdr:txBody>
    </xdr:sp>
    <xdr:clientData/>
  </xdr:twoCellAnchor>
  <xdr:twoCellAnchor>
    <xdr:from>
      <xdr:col>3</xdr:col>
      <xdr:colOff>542925</xdr:colOff>
      <xdr:row>24</xdr:row>
      <xdr:rowOff>9525</xdr:rowOff>
    </xdr:from>
    <xdr:to>
      <xdr:col>9</xdr:col>
      <xdr:colOff>219075</xdr:colOff>
      <xdr:row>25</xdr:row>
      <xdr:rowOff>76200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11574C98-76A8-4C85-98A4-218F3EF1FC2A}"/>
            </a:ext>
          </a:extLst>
        </xdr:cNvPr>
        <xdr:cNvSpPr txBox="1"/>
      </xdr:nvSpPr>
      <xdr:spPr>
        <a:xfrm>
          <a:off x="2371725" y="4581525"/>
          <a:ext cx="3333750" cy="2571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kern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161924</xdr:colOff>
          <xdr:row>25</xdr:row>
          <xdr:rowOff>133350</xdr:rowOff>
        </xdr:from>
        <xdr:to>
          <xdr:col>12</xdr:col>
          <xdr:colOff>0</xdr:colOff>
          <xdr:row>40</xdr:row>
          <xdr:rowOff>57150</xdr:rowOff>
        </xdr:to>
        <xdr:pic>
          <xdr:nvPicPr>
            <xdr:cNvPr id="43" name="Imagem 42">
              <a:extLst>
                <a:ext uri="{FF2B5EF4-FFF2-40B4-BE49-F238E27FC236}">
                  <a16:creationId xmlns:a16="http://schemas.microsoft.com/office/drawing/2014/main" id="{DDE5267A-179F-4C70-930A-2488DA4B31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213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600324" y="4895850"/>
              <a:ext cx="4714876" cy="2781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161925</xdr:colOff>
      <xdr:row>18</xdr:row>
      <xdr:rowOff>104775</xdr:rowOff>
    </xdr:from>
    <xdr:to>
      <xdr:col>3</xdr:col>
      <xdr:colOff>333375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4" name="Produto">
              <a:extLst>
                <a:ext uri="{FF2B5EF4-FFF2-40B4-BE49-F238E27FC236}">
                  <a16:creationId xmlns:a16="http://schemas.microsoft.com/office/drawing/2014/main" id="{6FB34428-CCF9-4588-B646-E340F98FD5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3619500"/>
              <a:ext cx="15811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</xdr:row>
          <xdr:rowOff>209550</xdr:rowOff>
        </xdr:from>
        <xdr:to>
          <xdr:col>7</xdr:col>
          <xdr:colOff>133350</xdr:colOff>
          <xdr:row>16</xdr:row>
          <xdr:rowOff>95250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50F38A1B-3A81-4310-7FEC-429DE36273F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Fem'!$H$4:$K$18" spid="_x0000_s112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52625" y="400050"/>
              <a:ext cx="2447925" cy="2867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</xdr:row>
          <xdr:rowOff>85725</xdr:rowOff>
        </xdr:from>
        <xdr:to>
          <xdr:col>12</xdr:col>
          <xdr:colOff>104775</xdr:colOff>
          <xdr:row>16</xdr:row>
          <xdr:rowOff>47625</xdr:rowOff>
        </xdr:to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3A86CC13-0F65-7650-9679-543868417B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Fem'!$H$20:$K$33" spid="_x0000_s112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972050" y="542925"/>
              <a:ext cx="2447925" cy="2676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190500</xdr:colOff>
      <xdr:row>1</xdr:row>
      <xdr:rowOff>19050</xdr:rowOff>
    </xdr:from>
    <xdr:to>
      <xdr:col>3</xdr:col>
      <xdr:colOff>190500</xdr:colOff>
      <xdr:row>13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ja">
              <a:extLst>
                <a:ext uri="{FF2B5EF4-FFF2-40B4-BE49-F238E27FC236}">
                  <a16:creationId xmlns:a16="http://schemas.microsoft.com/office/drawing/2014/main" id="{F3C4976F-D7F7-4E53-A2CE-6DA3752066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209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219075</xdr:colOff>
      <xdr:row>16</xdr:row>
      <xdr:rowOff>76200</xdr:rowOff>
    </xdr:from>
    <xdr:to>
      <xdr:col>5</xdr:col>
      <xdr:colOff>561975</xdr:colOff>
      <xdr:row>17</xdr:row>
      <xdr:rowOff>161925</xdr:rowOff>
    </xdr:to>
    <xdr:sp macro="" textlink="'Gráfico Masc Fem'!B2">
      <xdr:nvSpPr>
        <xdr:cNvPr id="8" name="CaixaDeTexto 7">
          <a:extLst>
            <a:ext uri="{FF2B5EF4-FFF2-40B4-BE49-F238E27FC236}">
              <a16:creationId xmlns:a16="http://schemas.microsoft.com/office/drawing/2014/main" id="{4F9EA923-3D95-0DC2-481F-8F8A2FE7044F}"/>
            </a:ext>
          </a:extLst>
        </xdr:cNvPr>
        <xdr:cNvSpPr txBox="1"/>
      </xdr:nvSpPr>
      <xdr:spPr>
        <a:xfrm>
          <a:off x="2657475" y="3200400"/>
          <a:ext cx="952500" cy="276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4F5400E-4FDD-4082-8404-6C589EFE6358}" type="TxLink">
            <a:rPr lang="en-US" sz="18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42,0%</a:t>
          </a:fld>
          <a:endParaRPr lang="pt-BR" sz="1800" b="1" kern="1200"/>
        </a:p>
      </xdr:txBody>
    </xdr:sp>
    <xdr:clientData/>
  </xdr:twoCellAnchor>
  <xdr:twoCellAnchor>
    <xdr:from>
      <xdr:col>9</xdr:col>
      <xdr:colOff>161925</xdr:colOff>
      <xdr:row>16</xdr:row>
      <xdr:rowOff>47625</xdr:rowOff>
    </xdr:from>
    <xdr:to>
      <xdr:col>10</xdr:col>
      <xdr:colOff>495300</xdr:colOff>
      <xdr:row>17</xdr:row>
      <xdr:rowOff>161925</xdr:rowOff>
    </xdr:to>
    <xdr:sp macro="" textlink="'Gráfico Masc Fem'!B6">
      <xdr:nvSpPr>
        <xdr:cNvPr id="9" name="CaixaDeTexto 8">
          <a:extLst>
            <a:ext uri="{FF2B5EF4-FFF2-40B4-BE49-F238E27FC236}">
              <a16:creationId xmlns:a16="http://schemas.microsoft.com/office/drawing/2014/main" id="{686F39D7-9FE7-2786-4C27-BA26172009F5}"/>
            </a:ext>
          </a:extLst>
        </xdr:cNvPr>
        <xdr:cNvSpPr txBox="1"/>
      </xdr:nvSpPr>
      <xdr:spPr>
        <a:xfrm>
          <a:off x="5648325" y="3171825"/>
          <a:ext cx="942975" cy="3048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D5B3BC7-8359-42BD-9FFA-DDC6D34B7B97}" type="TxLink">
            <a:rPr lang="en-US" sz="18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58,0%</a:t>
          </a:fld>
          <a:endParaRPr lang="pt-BR" sz="1800" b="1" i="0" u="none" strike="noStrike" kern="120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76200</xdr:rowOff>
    </xdr:from>
    <xdr:to>
      <xdr:col>2</xdr:col>
      <xdr:colOff>238125</xdr:colOff>
      <xdr:row>20</xdr:row>
      <xdr:rowOff>63500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E6A727BA-2B4B-4873-82F2-0DA408A76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60020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8</xdr:row>
      <xdr:rowOff>142875</xdr:rowOff>
    </xdr:from>
    <xdr:to>
      <xdr:col>4</xdr:col>
      <xdr:colOff>504825</xdr:colOff>
      <xdr:row>20</xdr:row>
      <xdr:rowOff>130175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E01C9C05-20E2-4078-A1FD-264898C4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62125" y="1666875"/>
          <a:ext cx="2009775" cy="2273300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4</xdr:row>
      <xdr:rowOff>4762</xdr:rowOff>
    </xdr:from>
    <xdr:to>
      <xdr:col>12</xdr:col>
      <xdr:colOff>409575</xdr:colOff>
      <xdr:row>18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DC9576-5337-EEBE-B177-B4F975A8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66675</xdr:colOff>
      <xdr:row>21</xdr:row>
      <xdr:rowOff>47626</xdr:rowOff>
    </xdr:from>
    <xdr:to>
      <xdr:col>2</xdr:col>
      <xdr:colOff>228600</xdr:colOff>
      <xdr:row>33</xdr:row>
      <xdr:rowOff>15100</xdr:rowOff>
    </xdr:to>
    <xdr:pic>
      <xdr:nvPicPr>
        <xdr:cNvPr id="6" name="Gráfico 5" descr="Homem">
          <a:extLst>
            <a:ext uri="{FF2B5EF4-FFF2-40B4-BE49-F238E27FC236}">
              <a16:creationId xmlns:a16="http://schemas.microsoft.com/office/drawing/2014/main" id="{5D649F2A-EDAB-414C-946D-7FA14BDA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6675" y="4048126"/>
          <a:ext cx="1933575" cy="2253474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20</xdr:row>
      <xdr:rowOff>114300</xdr:rowOff>
    </xdr:from>
    <xdr:to>
      <xdr:col>4</xdr:col>
      <xdr:colOff>342900</xdr:colOff>
      <xdr:row>32</xdr:row>
      <xdr:rowOff>81774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33387FC1-82B2-4D91-8DC5-05BA375E6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76400" y="3924300"/>
          <a:ext cx="1933575" cy="2253474"/>
        </a:xfrm>
        <a:prstGeom prst="rect">
          <a:avLst/>
        </a:prstGeom>
      </xdr:spPr>
    </xdr:pic>
    <xdr:clientData/>
  </xdr:twoCellAnchor>
  <xdr:twoCellAnchor>
    <xdr:from>
      <xdr:col>5</xdr:col>
      <xdr:colOff>90487</xdr:colOff>
      <xdr:row>19</xdr:row>
      <xdr:rowOff>23812</xdr:rowOff>
    </xdr:from>
    <xdr:to>
      <xdr:col>12</xdr:col>
      <xdr:colOff>395287</xdr:colOff>
      <xdr:row>33</xdr:row>
      <xdr:rowOff>100012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1499848-0FFE-CB6E-A936-ACB0D21E5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6</xdr:row>
      <xdr:rowOff>76200</xdr:rowOff>
    </xdr:from>
    <xdr:to>
      <xdr:col>8</xdr:col>
      <xdr:colOff>257175</xdr:colOff>
      <xdr:row>9</xdr:row>
      <xdr:rowOff>38100</xdr:rowOff>
    </xdr:to>
    <xdr:sp macro="" textlink="$A$1">
      <xdr:nvSpPr>
        <xdr:cNvPr id="2" name="CaixaDeTexto 1">
          <a:extLst>
            <a:ext uri="{FF2B5EF4-FFF2-40B4-BE49-F238E27FC236}">
              <a16:creationId xmlns:a16="http://schemas.microsoft.com/office/drawing/2014/main" id="{39685F40-396E-28C5-A998-D149912083B3}"/>
            </a:ext>
          </a:extLst>
        </xdr:cNvPr>
        <xdr:cNvSpPr txBox="1"/>
      </xdr:nvSpPr>
      <xdr:spPr>
        <a:xfrm>
          <a:off x="1924050" y="1219200"/>
          <a:ext cx="11525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CF52953-68E5-4413-92A1-DCA086BC55C3}" type="TxLink">
            <a:rPr lang="en-US" sz="32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88%</a:t>
          </a:fld>
          <a:endParaRPr lang="pt-BR" sz="3200" b="1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71437</xdr:rowOff>
    </xdr:from>
    <xdr:to>
      <xdr:col>14</xdr:col>
      <xdr:colOff>200025</xdr:colOff>
      <xdr:row>15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758972-E3D0-F6C6-1482-2D6C63787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476248</xdr:colOff>
      <xdr:row>6</xdr:row>
      <xdr:rowOff>28575</xdr:rowOff>
    </xdr:from>
    <xdr:to>
      <xdr:col>11</xdr:col>
      <xdr:colOff>228600</xdr:colOff>
      <xdr:row>10</xdr:row>
      <xdr:rowOff>28575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6A1CF549-C1AC-F5B7-D185-8724D49943E9}"/>
            </a:ext>
          </a:extLst>
        </xdr:cNvPr>
        <xdr:cNvSpPr/>
      </xdr:nvSpPr>
      <xdr:spPr>
        <a:xfrm>
          <a:off x="7124698" y="1171575"/>
          <a:ext cx="971552" cy="7620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8</xdr:col>
      <xdr:colOff>523875</xdr:colOff>
      <xdr:row>8</xdr:row>
      <xdr:rowOff>95250</xdr:rowOff>
    </xdr:from>
    <xdr:to>
      <xdr:col>12</xdr:col>
      <xdr:colOff>180975</xdr:colOff>
      <xdr:row>12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EA57846-9609-D4A3-022E-60017CEEBF8C}"/>
            </a:ext>
          </a:extLst>
        </xdr:cNvPr>
        <xdr:cNvSpPr/>
      </xdr:nvSpPr>
      <xdr:spPr>
        <a:xfrm>
          <a:off x="6562725" y="1619250"/>
          <a:ext cx="2095500" cy="714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8</xdr:col>
      <xdr:colOff>514350</xdr:colOff>
      <xdr:row>8</xdr:row>
      <xdr:rowOff>95250</xdr:rowOff>
    </xdr:from>
    <xdr:to>
      <xdr:col>12</xdr:col>
      <xdr:colOff>171450</xdr:colOff>
      <xdr:row>10</xdr:row>
      <xdr:rowOff>142875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2845379-7963-9051-B4BA-10F6A492BC48}"/>
            </a:ext>
          </a:extLst>
        </xdr:cNvPr>
        <xdr:cNvSpPr/>
      </xdr:nvSpPr>
      <xdr:spPr>
        <a:xfrm>
          <a:off x="6553200" y="1619250"/>
          <a:ext cx="2095500" cy="4286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38100</xdr:colOff>
      <xdr:row>6</xdr:row>
      <xdr:rowOff>190499</xdr:rowOff>
    </xdr:from>
    <xdr:to>
      <xdr:col>11</xdr:col>
      <xdr:colOff>76200</xdr:colOff>
      <xdr:row>8</xdr:row>
      <xdr:rowOff>47624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CD5EE6D1-8FFF-C99A-AA71-74CC6199FD90}"/>
            </a:ext>
          </a:extLst>
        </xdr:cNvPr>
        <xdr:cNvSpPr txBox="1"/>
      </xdr:nvSpPr>
      <xdr:spPr>
        <a:xfrm>
          <a:off x="7296150" y="1333499"/>
          <a:ext cx="6477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EB9E56D-2999-435F-8780-4ACB2458F95F}" type="TxLink">
            <a:rPr lang="en-US" sz="18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88%</a:t>
          </a:fld>
          <a:endParaRPr lang="pt-BR" sz="1800" b="1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12</xdr:row>
      <xdr:rowOff>14287</xdr:rowOff>
    </xdr:from>
    <xdr:to>
      <xdr:col>22</xdr:col>
      <xdr:colOff>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ACC14E-37B1-97C5-8133-B061803BE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4762</xdr:rowOff>
    </xdr:from>
    <xdr:to>
      <xdr:col>10</xdr:col>
      <xdr:colOff>590550</xdr:colOff>
      <xdr:row>23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34523DC-9640-0F34-D4BF-12B0998CC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GONÇALVES LARANGEIRA" refreshedDate="45666.589430555556" createdVersion="8" refreshedVersion="8" minRefreshableVersion="3" recordCount="37" xr:uid="{0CE95CFB-4428-473A-A358-9950603337CB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148023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GONÇALVES LARANGEIRA" refreshedDate="45666.698442824076" createdVersion="8" refreshedVersion="8" minRefreshableVersion="3" recordCount="8" xr:uid="{012DC3AB-7DFA-4D88-9FC7-E25C1DD3903D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21147401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F49E3-D714-4592-9E92-BC4DFC3A702E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7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">
    <i>
      <x/>
      <x/>
      <x/>
    </i>
    <i r="1">
      <x v="6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0" hier="-1"/>
  </pageFields>
  <dataFields count="2">
    <dataField name="Soma de Quantidade" fld="4" baseField="0" baseItem="0"/>
    <dataField name="Soma de  Vendas " fld="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B0A843-5E7D-4C2C-AE8A-E8557ADA718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10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7">
    <i>
      <x v="4"/>
      <x v="1"/>
    </i>
    <i r="1">
      <x v="4"/>
    </i>
    <i r="1">
      <x v="5"/>
    </i>
    <i r="1">
      <x v="6"/>
    </i>
    <i r="1">
      <x v="8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86A904-60FB-441F-8070-6FA491632E9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G3:H10" firstHeaderRow="1" firstDataRow="1" firstDataCol="1"/>
  <pivotFields count="6">
    <pivotField showAll="0">
      <items count="9">
        <item h="1" x="5"/>
        <item h="1" x="3"/>
        <item h="1" x="6"/>
        <item h="1" x="7"/>
        <item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7">
    <i>
      <x v="1"/>
    </i>
    <i>
      <x v="4"/>
    </i>
    <i>
      <x v="5"/>
    </i>
    <i>
      <x v="6"/>
    </i>
    <i>
      <x v="8"/>
    </i>
    <i>
      <x v="10"/>
    </i>
    <i t="grand">
      <x/>
    </i>
  </rowItems>
  <colItems count="1">
    <i/>
  </colItems>
  <dataFields count="1">
    <dataField name="Soma de  Total " fld="5" baseField="0" baseItem="0" numFmtId="8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DA815B7F-DAD4-494F-95AC-2BBAF58B69C1}" sourceName="Vendedor">
  <pivotTables>
    <pivotTable tabId="4" name="Tabela dinâmica1"/>
    <pivotTable tabId="4" name="Tabela dinâmica3"/>
  </pivotTables>
  <data>
    <tabular pivotCacheId="11480237">
      <items count="8">
        <i x="5"/>
        <i x="3"/>
        <i x="6"/>
        <i x="7"/>
        <i x="1" s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F1ACAED-395B-4DDC-AB44-B1D2317E0CB8}" sourceName="Produto">
  <pivotTables>
    <pivotTable tabId="4" name="Tabela dinâmica1"/>
  </pivotTables>
  <data>
    <tabular pivotCacheId="11480237">
      <items count="18">
        <i x="7" s="1"/>
        <i x="10" s="1"/>
        <i x="1" s="1"/>
        <i x="2" s="1"/>
        <i x="11" s="1"/>
        <i x="14" s="1"/>
        <i x="3" s="1" nd="1"/>
        <i x="15" s="1" nd="1"/>
        <i x="5" s="1" nd="1"/>
        <i x="4" s="1" nd="1"/>
        <i x="17" s="1" nd="1"/>
        <i x="6" s="1" nd="1"/>
        <i x="8" s="1" nd="1"/>
        <i x="16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165F1F21-37F0-41BD-AD22-9B9A36FC0DAA}" sourceName="Loja">
  <pivotTables>
    <pivotTable tabId="8" name="Tabela dinâmica4"/>
  </pivotTables>
  <data>
    <tabular pivotCacheId="2114740142">
      <items count="3">
        <i x="2" s="1"/>
        <i x="0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A77EBB17-8F6A-4E01-85E2-1DB77DFA2FE4}" cache="SegmentaçãodeDados_Vendedor" caption="Vendedor" style="SlicerStyleOther1" rowHeight="241300"/>
  <slicer name="Produto" xr10:uid="{9E7919C5-D18A-4EF4-8B07-B6D9736B0941}" cache="SegmentaçãodeDados_Produto" caption="Produto" style="SlicerStyleOther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D40E75DF-3508-4CB9-9BB0-9A649FC56E47}" cache="SegmentaçãodeDados_Loja" caption="Loj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DA0A9-F85A-479E-BDE2-CEACBADB3CE2}" name="Tabela2" displayName="Tabela2" ref="A1:F9" totalsRowShown="0">
  <autoFilter ref="A1:F9" xr:uid="{882DA0A9-F85A-479E-BDE2-CEACBADB3CE2}"/>
  <tableColumns count="6">
    <tableColumn id="1" xr3:uid="{45DBDD27-6261-497C-9D8D-4FD7EC05BE7B}" name="Loja"/>
    <tableColumn id="2" xr3:uid="{F0D1E283-1624-4FEC-9B6E-2C3F2F21FA71}" name="Loja2"/>
    <tableColumn id="3" xr3:uid="{2C4D5502-F77C-4EC4-8559-0FB9E7B2AC1C}" name="Vendedor"/>
    <tableColumn id="4" xr3:uid="{CA39B4C8-3F73-4BA3-B55F-A2D0284CF5EB}" name="Sexo"/>
    <tableColumn id="5" xr3:uid="{3B2E64E6-F3C8-4F3A-BB70-0880BD540CA7}" name="Quantidade"/>
    <tableColumn id="6" xr3:uid="{F4FE89C3-0DA6-4E2E-A614-C7C5E55E13F1}" name=" Vendas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093B7-8D22-4D8A-B883-C47FB6FC7B64}" name="Tabela1" displayName="Tabela1" ref="A1:F38" totalsRowShown="0">
  <autoFilter ref="A1:F38" xr:uid="{D6E093B7-8D22-4D8A-B883-C47FB6FC7B64}"/>
  <tableColumns count="6">
    <tableColumn id="1" xr3:uid="{5E006056-57E4-476B-A88A-769BAECCA4BA}" name="Vendedor"/>
    <tableColumn id="2" xr3:uid="{37F1BA78-CD17-410E-89CB-F14F8B7A5E71}" name="Vendedor2"/>
    <tableColumn id="3" xr3:uid="{353B0934-2507-46E3-AC51-D081AAEC5F10}" name="Produto"/>
    <tableColumn id="4" xr3:uid="{611021BB-6D8C-4B98-88AA-39B49AB0ABE0}" name="Valor Unitário"/>
    <tableColumn id="5" xr3:uid="{D1E144D0-D359-4D40-B7FB-17FEA5E72314}" name="Unidades Vendidas"/>
    <tableColumn id="6" xr3:uid="{4F595642-C224-446F-B310-4DC658F2DFB8}" name=" Total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5F5D-9B13-4E3F-BE29-D922FB448952}">
  <dimension ref="A1:Q41"/>
  <sheetViews>
    <sheetView showGridLines="0" showRowColHeaders="0" tabSelected="1" topLeftCell="A10" zoomScaleNormal="100" workbookViewId="0">
      <selection activeCell="Q41" sqref="Q41"/>
    </sheetView>
  </sheetViews>
  <sheetFormatPr defaultColWidth="0" defaultRowHeight="15" zeroHeight="1" x14ac:dyDescent="0.25"/>
  <cols>
    <col min="1" max="1" width="2.85546875" customWidth="1"/>
    <col min="2" max="14" width="9.140625" customWidth="1"/>
    <col min="15" max="15" width="27.140625" customWidth="1"/>
    <col min="16" max="16" width="27" bestFit="1" customWidth="1"/>
    <col min="17" max="17" width="9.140625" customWidth="1"/>
    <col min="18" max="16384" width="9.140625" hidden="1"/>
  </cols>
  <sheetData>
    <row r="1" spans="2:16" x14ac:dyDescent="0.25">
      <c r="P1" s="8"/>
    </row>
    <row r="2" spans="2:16" ht="26.25" x14ac:dyDescent="0.4">
      <c r="E2" s="17" t="s">
        <v>61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8"/>
    </row>
    <row r="3" spans="2:16" x14ac:dyDescent="0.25">
      <c r="P3" s="8"/>
    </row>
    <row r="4" spans="2:16" ht="10.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2:16" x14ac:dyDescent="0.25">
      <c r="P5" s="8"/>
    </row>
    <row r="6" spans="2:16" x14ac:dyDescent="0.25">
      <c r="P6" s="8"/>
    </row>
    <row r="7" spans="2:16" x14ac:dyDescent="0.25">
      <c r="O7" s="15" t="s">
        <v>60</v>
      </c>
      <c r="P7" s="16"/>
    </row>
    <row r="8" spans="2:16" x14ac:dyDescent="0.25">
      <c r="P8" s="8"/>
    </row>
    <row r="9" spans="2:16" x14ac:dyDescent="0.25">
      <c r="P9" s="8"/>
    </row>
    <row r="10" spans="2:16" x14ac:dyDescent="0.25">
      <c r="P10" s="8"/>
    </row>
    <row r="11" spans="2:16" x14ac:dyDescent="0.25">
      <c r="P11" s="8"/>
    </row>
    <row r="12" spans="2:16" x14ac:dyDescent="0.25">
      <c r="P12" s="8"/>
    </row>
    <row r="13" spans="2:16" x14ac:dyDescent="0.25">
      <c r="P13" s="8"/>
    </row>
    <row r="14" spans="2:16" x14ac:dyDescent="0.25">
      <c r="P14" s="8"/>
    </row>
    <row r="15" spans="2:16" x14ac:dyDescent="0.25">
      <c r="P15" s="8"/>
    </row>
    <row r="16" spans="2:16" x14ac:dyDescent="0.25">
      <c r="P16" s="8"/>
    </row>
    <row r="17" spans="15:16" x14ac:dyDescent="0.25">
      <c r="P17" s="8"/>
    </row>
    <row r="18" spans="15:16" x14ac:dyDescent="0.25">
      <c r="O18" s="9" t="s">
        <v>2</v>
      </c>
      <c r="P18" s="10" t="s">
        <v>59</v>
      </c>
    </row>
    <row r="19" spans="15:16" x14ac:dyDescent="0.25">
      <c r="O19" t="str">
        <f t="array" ref="O19">IFERROR(INDEX('Tablela Dinâmica'!$A$4:$E$100,SMALL(IF('Tablela Dinâmica'!$A$4:$A$100='Tablela Dinâmica'!$B$1,ROW('Tablela Dinâmica'!$A$4:$A$100)-3),ROW(A1)),2),"")</f>
        <v>Bolsa de Trabalho</v>
      </c>
      <c r="P19" s="5">
        <f t="array" ref="P19">IFERROR(INDEX('Tablela Dinâmica'!$A$4:$E$100,SMALL(IF('Tablela Dinâmica'!$A$4:$A$100='Tablela Dinâmica'!$B$1,ROW('Tablela Dinâmica'!$A$4:$A$100)-3),ROW(B1)),5),"")</f>
        <v>746.18999999999994</v>
      </c>
    </row>
    <row r="20" spans="15:16" x14ac:dyDescent="0.25">
      <c r="O20" t="str">
        <f t="array" ref="O20">IFERROR(INDEX('Tablela Dinâmica'!$A$4:$E$100,SMALL(IF('Tablela Dinâmica'!$A$4:$A$100='Tablela Dinâmica'!$B$1,ROW('Tablela Dinâmica'!$A$4:$A$100)-3),ROW(A2)),2),"")</f>
        <v>Calça Bailarina</v>
      </c>
      <c r="P20" s="5">
        <f t="array" ref="P20">IFERROR(INDEX('Tablela Dinâmica'!$A$4:$E$100,SMALL(IF('Tablela Dinâmica'!$A$4:$A$100='Tablela Dinâmica'!$B$1,ROW('Tablela Dinâmica'!$A$4:$A$100)-3),ROW(B2)),5),"")</f>
        <v>93.8</v>
      </c>
    </row>
    <row r="21" spans="15:16" x14ac:dyDescent="0.25">
      <c r="O21" t="str">
        <f t="array" ref="O21">IFERROR(INDEX('Tablela Dinâmica'!$A$4:$E$100,SMALL(IF('Tablela Dinâmica'!$A$4:$A$100='Tablela Dinâmica'!$B$1,ROW('Tablela Dinâmica'!$A$4:$A$100)-3),ROW(A3)),2),"")</f>
        <v>Calça Feminina Jogger</v>
      </c>
      <c r="P21" s="5">
        <f t="array" ref="P21">IFERROR(INDEX('Tablela Dinâmica'!$A$4:$E$100,SMALL(IF('Tablela Dinâmica'!$A$4:$A$100='Tablela Dinâmica'!$B$1,ROW('Tablela Dinâmica'!$A$4:$A$100)-3),ROW(B3)),5),"")</f>
        <v>349.95</v>
      </c>
    </row>
    <row r="22" spans="15:16" x14ac:dyDescent="0.25">
      <c r="O22" t="str">
        <f t="array" ref="O22">IFERROR(INDEX('Tablela Dinâmica'!$A$4:$E$100,SMALL(IF('Tablela Dinâmica'!$A$4:$A$100='Tablela Dinâmica'!$B$1,ROW('Tablela Dinâmica'!$A$4:$A$100)-3),ROW(A4)),2),"")</f>
        <v>Camisa Masculina</v>
      </c>
      <c r="P22" s="5">
        <f t="array" ref="P22">IFERROR(INDEX('Tablela Dinâmica'!$A$4:$E$100,SMALL(IF('Tablela Dinâmica'!$A$4:$A$100='Tablela Dinâmica'!$B$1,ROW('Tablela Dinâmica'!$A$4:$A$100)-3),ROW(B4)),5),"")</f>
        <v>306.8</v>
      </c>
    </row>
    <row r="23" spans="15:16" x14ac:dyDescent="0.25">
      <c r="O23" t="str">
        <f t="array" ref="O23">IFERROR(INDEX('Tablela Dinâmica'!$A$4:$E$100,SMALL(IF('Tablela Dinâmica'!$A$4:$A$100='Tablela Dinâmica'!$B$1,ROW('Tablela Dinâmica'!$A$4:$A$100)-3),ROW(A5)),2),"")</f>
        <v>Camisa Térmica</v>
      </c>
      <c r="P23" s="5">
        <f t="array" ref="P23">IFERROR(INDEX('Tablela Dinâmica'!$A$4:$E$100,SMALL(IF('Tablela Dinâmica'!$A$4:$A$100='Tablela Dinâmica'!$B$1,ROW('Tablela Dinâmica'!$A$4:$A$100)-3),ROW(B5)),5),"")</f>
        <v>167.6</v>
      </c>
    </row>
    <row r="24" spans="15:16" x14ac:dyDescent="0.25">
      <c r="O24" t="str">
        <f t="array" ref="O24">IFERROR(INDEX('Tablela Dinâmica'!$A$4:$E$100,SMALL(IF('Tablela Dinâmica'!$A$4:$A$100='Tablela Dinâmica'!$B$1,ROW('Tablela Dinâmica'!$A$4:$A$100)-3),ROW(A6)),2),"")</f>
        <v>Colar Pingente</v>
      </c>
      <c r="P24" s="5">
        <f t="array" ref="P24">IFERROR(INDEX('Tablela Dinâmica'!$A$4:$E$100,SMALL(IF('Tablela Dinâmica'!$A$4:$A$100='Tablela Dinâmica'!$B$1,ROW('Tablela Dinâmica'!$A$4:$A$100)-3),ROW(B6)),5),"")</f>
        <v>89.9</v>
      </c>
    </row>
    <row r="25" spans="15:16" x14ac:dyDescent="0.25">
      <c r="O25" t="str">
        <f t="array" ref="O25">IFERROR(INDEX('Tablela Dinâmica'!$A$4:$E$100,SMALL(IF('Tablela Dinâmica'!$A$4:$A$100='Tablela Dinâmica'!$B$1,ROW('Tablela Dinâmica'!$A$4:$A$100)-3),ROW(A7)),2),"")</f>
        <v/>
      </c>
      <c r="P25" s="5" t="str">
        <f t="array" ref="P25">IFERROR(INDEX('Tablela Dinâmica'!$A$4:$E$100,SMALL(IF('Tablela Dinâmica'!$A$4:$A$100='Tablela Dinâmica'!$B$1,ROW('Tablela Dinâmica'!$A$4:$A$100)-3),ROW(B7)),5),"")</f>
        <v/>
      </c>
    </row>
    <row r="26" spans="15:16" x14ac:dyDescent="0.25">
      <c r="O26" t="str">
        <f t="array" ref="O26">IFERROR(INDEX('Tablela Dinâmica'!$A$4:$E$100,SMALL(IF('Tablela Dinâmica'!$A$4:$A$100='Tablela Dinâmica'!$B$1,ROW('Tablela Dinâmica'!$A$4:$A$100)-3),ROW(A8)),2),"")</f>
        <v/>
      </c>
      <c r="P26" s="5" t="str">
        <f t="array" ref="P26">IFERROR(INDEX('Tablela Dinâmica'!$A$4:$E$100,SMALL(IF('Tablela Dinâmica'!$A$4:$A$100='Tablela Dinâmica'!$B$1,ROW('Tablela Dinâmica'!$A$4:$A$100)-3),ROW(B8)),5),"")</f>
        <v/>
      </c>
    </row>
    <row r="27" spans="15:16" x14ac:dyDescent="0.25">
      <c r="O27" t="str">
        <f t="array" ref="O27">IFERROR(INDEX('Tablela Dinâmica'!$A$4:$E$100,SMALL(IF('Tablela Dinâmica'!$A$4:$A$100='Tablela Dinâmica'!$B$1,ROW('Tablela Dinâmica'!$A$4:$A$100)-3),ROW(A9)),2),"")</f>
        <v/>
      </c>
      <c r="P27" s="5" t="str">
        <f t="array" ref="P27">IFERROR(INDEX('Tablela Dinâmica'!$A$4:$E$100,SMALL(IF('Tablela Dinâmica'!$A$4:$A$100='Tablela Dinâmica'!$B$1,ROW('Tablela Dinâmica'!$A$4:$A$100)-3),ROW(B9)),5),"")</f>
        <v/>
      </c>
    </row>
    <row r="28" spans="15:16" x14ac:dyDescent="0.25">
      <c r="O28" t="str">
        <f t="array" ref="O28">IFERROR(INDEX('Tablela Dinâmica'!$A$4:$E$100,SMALL(IF('Tablela Dinâmica'!$A$4:$A$100='Tablela Dinâmica'!$B$1,ROW('Tablela Dinâmica'!$A$4:$A$100)-3),ROW(A10)),2),"")</f>
        <v/>
      </c>
      <c r="P28" s="5" t="str">
        <f t="array" ref="P28">IFERROR(INDEX('Tablela Dinâmica'!$A$4:$E$100,SMALL(IF('Tablela Dinâmica'!$A$4:$A$100='Tablela Dinâmica'!$B$1,ROW('Tablela Dinâmica'!$A$4:$A$100)-3),ROW(B10)),5),"")</f>
        <v/>
      </c>
    </row>
    <row r="29" spans="15:16" x14ac:dyDescent="0.25">
      <c r="O29" t="str">
        <f t="array" ref="O29">IFERROR(INDEX('Tablela Dinâmica'!$A$4:$E$100,SMALL(IF('Tablela Dinâmica'!$A$4:$A$100='Tablela Dinâmica'!$B$1,ROW('Tablela Dinâmica'!$A$4:$A$100)-3),ROW(A11)),2),"")</f>
        <v/>
      </c>
      <c r="P29" s="5" t="str">
        <f t="array" ref="P29">IFERROR(INDEX('Tablela Dinâmica'!$A$4:$E$100,SMALL(IF('Tablela Dinâmica'!$A$4:$A$100='Tablela Dinâmica'!$B$1,ROW('Tablela Dinâmica'!$A$4:$A$100)-3),ROW(B11)),5),"")</f>
        <v/>
      </c>
    </row>
    <row r="30" spans="15:16" x14ac:dyDescent="0.25">
      <c r="O30" t="str">
        <f t="array" ref="O30">IFERROR(INDEX('Tablela Dinâmica'!$A$4:$E$100,SMALL(IF('Tablela Dinâmica'!$A$4:$A$100='Tablela Dinâmica'!$B$1,ROW('Tablela Dinâmica'!$A$4:$A$100)-3),ROW(A12)),2),"")</f>
        <v/>
      </c>
      <c r="P30" s="8"/>
    </row>
    <row r="31" spans="15:16" x14ac:dyDescent="0.25">
      <c r="P31" s="8"/>
    </row>
    <row r="32" spans="15:16" x14ac:dyDescent="0.25">
      <c r="P32" s="8"/>
    </row>
    <row r="33" spans="16:16" x14ac:dyDescent="0.25">
      <c r="P33" s="8"/>
    </row>
    <row r="34" spans="16:16" x14ac:dyDescent="0.25">
      <c r="P34" s="8"/>
    </row>
    <row r="35" spans="16:16" x14ac:dyDescent="0.25">
      <c r="P35" s="8"/>
    </row>
    <row r="36" spans="16:16" x14ac:dyDescent="0.25">
      <c r="P36" s="8"/>
    </row>
    <row r="37" spans="16:16" x14ac:dyDescent="0.25">
      <c r="P37" s="8"/>
    </row>
    <row r="38" spans="16:16" x14ac:dyDescent="0.25">
      <c r="P38" s="8"/>
    </row>
    <row r="39" spans="16:16" x14ac:dyDescent="0.25">
      <c r="P39" s="8"/>
    </row>
    <row r="40" spans="16:16" x14ac:dyDescent="0.25">
      <c r="P40" s="8"/>
    </row>
    <row r="41" spans="16:16" x14ac:dyDescent="0.25">
      <c r="P41" s="8"/>
    </row>
  </sheetData>
  <mergeCells count="2">
    <mergeCell ref="O7:P7"/>
    <mergeCell ref="E2:O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4F9-F48B-4205-B569-1FB015301B93}">
  <dimension ref="E1:P19"/>
  <sheetViews>
    <sheetView workbookViewId="0">
      <selection activeCell="A20" sqref="A20:XFD1048576"/>
    </sheetView>
  </sheetViews>
  <sheetFormatPr defaultColWidth="0" defaultRowHeight="15" zeroHeight="1" x14ac:dyDescent="0.25"/>
  <cols>
    <col min="1" max="13" width="9.140625" customWidth="1"/>
    <col min="14" max="14" width="15.140625" customWidth="1"/>
    <col min="15" max="15" width="16.85546875" style="25" customWidth="1"/>
    <col min="16" max="16" width="16.85546875" style="5" customWidth="1"/>
    <col min="17" max="17" width="9.140625" customWidth="1"/>
    <col min="18" max="16384" width="9.140625" hidden="1"/>
  </cols>
  <sheetData>
    <row r="1" spans="5:16" x14ac:dyDescent="0.25"/>
    <row r="2" spans="5:16" ht="21" x14ac:dyDescent="0.25">
      <c r="E2" s="20">
        <f>SUMIF('Tabela Dinâmica Dados Vendedor'!C:C,"Feminino",'Tabela Dinâmica Dados Vendedor'!E:E)</f>
        <v>1691.22</v>
      </c>
      <c r="F2" s="20"/>
      <c r="J2" s="20">
        <f>SUMIF('Tabela Dinâmica Dados Vendedor'!C:C,"Masculino",'Tabela Dinâmica Dados Vendedor'!E:E)</f>
        <v>2331.7399999999998</v>
      </c>
      <c r="K2" s="20"/>
    </row>
    <row r="3" spans="5:16" x14ac:dyDescent="0.25"/>
    <row r="4" spans="5:16" ht="18.75" x14ac:dyDescent="0.3">
      <c r="N4" s="21" t="s">
        <v>0</v>
      </c>
      <c r="O4" s="26" t="s">
        <v>68</v>
      </c>
      <c r="P4" s="22" t="s">
        <v>59</v>
      </c>
    </row>
    <row r="5" spans="5:16" x14ac:dyDescent="0.25">
      <c r="N5" s="23" t="str">
        <f t="array" ref="N5">IFERROR(INDEX('Tabela Dinâmica Dados Vendedor'!$A$5:$E$100,SMALL(IF('Tabela Dinâmica Dados Vendedor'!$A$5:$A$100='Tabela Dinâmica Dados Vendedor'!$B$2,ROW('Tabela Dinâmica Dados Vendedor'!$A$5:$A$100)-4),ROW(A1)),2),"")</f>
        <v>Aline Rosa</v>
      </c>
      <c r="O5" s="27">
        <f t="array" ref="O5">IFERROR(INDEX('Tabela Dinâmica Dados Vendedor'!$A$5:$E$100,SMALL(IF('Tabela Dinâmica Dados Vendedor'!$A$5:$A$100='Tabela Dinâmica Dados Vendedor'!$B$2,ROW('Tabela Dinâmica Dados Vendedor'!$A$5:$A$100)-4),ROW(B1)),4),"")</f>
        <v>7</v>
      </c>
      <c r="P5" s="24">
        <f t="array" ref="P5">IFERROR(INDEX('Tabela Dinâmica Dados Vendedor'!$A$5:$E$100,SMALL(IF('Tabela Dinâmica Dados Vendedor'!$A$5:$A$100='Tabela Dinâmica Dados Vendedor'!$B$2,ROW('Tabela Dinâmica Dados Vendedor'!$A$5:$A$100)-4),ROW(C1)),5),"")</f>
        <v>1691.22</v>
      </c>
    </row>
    <row r="6" spans="5:16" x14ac:dyDescent="0.25">
      <c r="N6" s="23" t="str">
        <f t="array" ref="N6">IFERROR(INDEX('Tabela Dinâmica Dados Vendedor'!$A$5:$E$100,SMALL(IF('Tabela Dinâmica Dados Vendedor'!$A$5:$A$100='Tabela Dinâmica Dados Vendedor'!$B$2,ROW('Tabela Dinâmica Dados Vendedor'!$A$5:$A$100)-4),ROW(A2)),2),"")</f>
        <v>Nicolas Pereira</v>
      </c>
      <c r="O6" s="27">
        <f t="array" ref="O6">IFERROR(INDEX('Tabela Dinâmica Dados Vendedor'!$A$5:$E$100,SMALL(IF('Tabela Dinâmica Dados Vendedor'!$A$5:$A$100='Tabela Dinâmica Dados Vendedor'!$B$2,ROW('Tabela Dinâmica Dados Vendedor'!$A$5:$A$100)-4),ROW(B2)),4),"")</f>
        <v>16</v>
      </c>
      <c r="P6" s="24">
        <f t="array" ref="P6">IFERROR(INDEX('Tabela Dinâmica Dados Vendedor'!$A$5:$E$100,SMALL(IF('Tabela Dinâmica Dados Vendedor'!$A$5:$A$100='Tabela Dinâmica Dados Vendedor'!$B$2,ROW('Tabela Dinâmica Dados Vendedor'!$A$5:$A$100)-4),ROW(C2)),5),"")</f>
        <v>2331.7399999999998</v>
      </c>
    </row>
    <row r="7" spans="5:16" x14ac:dyDescent="0.25">
      <c r="N7" s="23" t="str">
        <f t="array" ref="N7">IFERROR(INDEX('Tabela Dinâmica Dados Vendedor'!$A$5:$E$100,SMALL(IF('Tabela Dinâmica Dados Vendedor'!$A$5:$A$100='Tabela Dinâmica Dados Vendedor'!$B$2,ROW('Tabela Dinâmica Dados Vendedor'!$A$5:$A$100)-4),ROW(A3)),2),"")</f>
        <v/>
      </c>
      <c r="O7" s="27" t="str">
        <f t="array" ref="O7">IFERROR(INDEX('Tabela Dinâmica Dados Vendedor'!$A$5:$E$100,SMALL(IF('Tabela Dinâmica Dados Vendedor'!$A$5:$A$100='Tabela Dinâmica Dados Vendedor'!$B$2,ROW('Tabela Dinâmica Dados Vendedor'!$A$5:$A$100)-4),ROW(B3)),4),"")</f>
        <v/>
      </c>
      <c r="P7" s="24" t="str">
        <f t="array" ref="P7">IFERROR(INDEX('Tabela Dinâmica Dados Vendedor'!$A$5:$E$100,SMALL(IF('Tabela Dinâmica Dados Vendedor'!$A$5:$A$100='Tabela Dinâmica Dados Vendedor'!$B$2,ROW('Tabela Dinâmica Dados Vendedor'!$A$5:$A$100)-4),ROW(C3)),5),"")</f>
        <v/>
      </c>
    </row>
    <row r="8" spans="5:16" x14ac:dyDescent="0.25">
      <c r="N8" s="23" t="str">
        <f t="array" ref="N8">IFERROR(INDEX('Tabela Dinâmica Dados Vendedor'!$A$5:$E$100,SMALL(IF('Tabela Dinâmica Dados Vendedor'!$A$5:$A$100='Tabela Dinâmica Dados Vendedor'!$B$2,ROW('Tabela Dinâmica Dados Vendedor'!$A$5:$A$100)-4),ROW(A4)),2),"")</f>
        <v/>
      </c>
      <c r="O8" s="27" t="str">
        <f t="array" ref="O8">IFERROR(INDEX('Tabela Dinâmica Dados Vendedor'!$A$5:$E$100,SMALL(IF('Tabela Dinâmica Dados Vendedor'!$A$5:$A$100='Tabela Dinâmica Dados Vendedor'!$B$2,ROW('Tabela Dinâmica Dados Vendedor'!$A$5:$A$100)-4),ROW(B4)),4),"")</f>
        <v/>
      </c>
      <c r="P8" s="24" t="str">
        <f t="array" ref="P8">IFERROR(INDEX('Tabela Dinâmica Dados Vendedor'!$A$5:$E$100,SMALL(IF('Tabela Dinâmica Dados Vendedor'!$A$5:$A$100='Tabela Dinâmica Dados Vendedor'!$B$2,ROW('Tabela Dinâmica Dados Vendedor'!$A$5:$A$100)-4),ROW(C4)),5),"")</f>
        <v/>
      </c>
    </row>
    <row r="9" spans="5:16" x14ac:dyDescent="0.25">
      <c r="N9" s="23" t="str">
        <f t="array" ref="N9">IFERROR(INDEX('Tabela Dinâmica Dados Vendedor'!$A$5:$E$100,SMALL(IF('Tabela Dinâmica Dados Vendedor'!$A$5:$A$100='Tabela Dinâmica Dados Vendedor'!$B$2,ROW('Tabela Dinâmica Dados Vendedor'!$A$5:$A$100)-4),ROW(A5)),2),"")</f>
        <v/>
      </c>
      <c r="O9" s="27" t="str">
        <f t="array" ref="O9">IFERROR(INDEX('Tabela Dinâmica Dados Vendedor'!$A$5:$E$100,SMALL(IF('Tabela Dinâmica Dados Vendedor'!$A$5:$A$100='Tabela Dinâmica Dados Vendedor'!$B$2,ROW('Tabela Dinâmica Dados Vendedor'!$A$5:$A$100)-4),ROW(B5)),4),"")</f>
        <v/>
      </c>
      <c r="P9" s="24" t="str">
        <f t="array" ref="P9">IFERROR(INDEX('Tabela Dinâmica Dados Vendedor'!$A$5:$E$100,SMALL(IF('Tabela Dinâmica Dados Vendedor'!$A$5:$A$100='Tabela Dinâmica Dados Vendedor'!$B$2,ROW('Tabela Dinâmica Dados Vendedor'!$A$5:$A$100)-4),ROW(C5)),5),"")</f>
        <v/>
      </c>
    </row>
    <row r="10" spans="5:16" x14ac:dyDescent="0.25">
      <c r="N10" s="23" t="str">
        <f t="array" ref="N10">IFERROR(INDEX('Tabela Dinâmica Dados Vendedor'!$A$5:$E$100,SMALL(IF('Tabela Dinâmica Dados Vendedor'!$A$5:$A$100='Tabela Dinâmica Dados Vendedor'!$B$2,ROW('Tabela Dinâmica Dados Vendedor'!$A$5:$A$100)-4),ROW(A6)),2),"")</f>
        <v/>
      </c>
      <c r="O10" s="27" t="str">
        <f t="array" ref="O10">IFERROR(INDEX('Tabela Dinâmica Dados Vendedor'!$A$5:$E$100,SMALL(IF('Tabela Dinâmica Dados Vendedor'!$A$5:$A$100='Tabela Dinâmica Dados Vendedor'!$B$2,ROW('Tabela Dinâmica Dados Vendedor'!$A$5:$A$100)-4),ROW(B6)),4),"")</f>
        <v/>
      </c>
      <c r="P10" s="24" t="str">
        <f t="array" ref="P10">IFERROR(INDEX('Tabela Dinâmica Dados Vendedor'!$A$5:$E$100,SMALL(IF('Tabela Dinâmica Dados Vendedor'!$A$5:$A$100='Tabela Dinâmica Dados Vendedor'!$B$2,ROW('Tabela Dinâmica Dados Vendedor'!$A$5:$A$100)-4),ROW(C6)),5),"")</f>
        <v/>
      </c>
    </row>
    <row r="11" spans="5:16" x14ac:dyDescent="0.25">
      <c r="N11" s="23" t="str">
        <f t="array" ref="N11">IFERROR(INDEX('Tabela Dinâmica Dados Vendedor'!$A$5:$E$100,SMALL(IF('Tabela Dinâmica Dados Vendedor'!$A$5:$A$100='Tabela Dinâmica Dados Vendedor'!$B$2,ROW('Tabela Dinâmica Dados Vendedor'!$A$5:$A$100)-4),ROW(A7)),2),"")</f>
        <v/>
      </c>
      <c r="O11" s="27" t="str">
        <f t="array" ref="O11">IFERROR(INDEX('Tabela Dinâmica Dados Vendedor'!$A$5:$E$100,SMALL(IF('Tabela Dinâmica Dados Vendedor'!$A$5:$A$100='Tabela Dinâmica Dados Vendedor'!$B$2,ROW('Tabela Dinâmica Dados Vendedor'!$A$5:$A$100)-4),ROW(B7)),4),"")</f>
        <v/>
      </c>
      <c r="P11" s="24" t="str">
        <f t="array" ref="P11">IFERROR(INDEX('Tabela Dinâmica Dados Vendedor'!$A$5:$E$100,SMALL(IF('Tabela Dinâmica Dados Vendedor'!$A$5:$A$100='Tabela Dinâmica Dados Vendedor'!$B$2,ROW('Tabela Dinâmica Dados Vendedor'!$A$5:$A$100)-4),ROW(C7)),5),"")</f>
        <v/>
      </c>
    </row>
    <row r="12" spans="5:16" x14ac:dyDescent="0.25">
      <c r="N12" s="23" t="str">
        <f t="array" ref="N12">IFERROR(INDEX('Tabela Dinâmica Dados Vendedor'!$A$5:$E$100,SMALL(IF('Tabela Dinâmica Dados Vendedor'!$A$5:$A$100='Tabela Dinâmica Dados Vendedor'!$B$2,ROW('Tabela Dinâmica Dados Vendedor'!$A$5:$A$100)-4),ROW(A8)),2),"")</f>
        <v/>
      </c>
      <c r="O12" s="27" t="str">
        <f t="array" ref="O12">IFERROR(INDEX('Tabela Dinâmica Dados Vendedor'!$A$5:$E$100,SMALL(IF('Tabela Dinâmica Dados Vendedor'!$A$5:$A$100='Tabela Dinâmica Dados Vendedor'!$B$2,ROW('Tabela Dinâmica Dados Vendedor'!$A$5:$A$100)-4),ROW(B8)),4),"")</f>
        <v/>
      </c>
      <c r="P12" s="24" t="str">
        <f t="array" ref="P12">IFERROR(INDEX('Tabela Dinâmica Dados Vendedor'!$A$5:$E$100,SMALL(IF('Tabela Dinâmica Dados Vendedor'!$A$5:$A$100='Tabela Dinâmica Dados Vendedor'!$B$2,ROW('Tabela Dinâmica Dados Vendedor'!$A$5:$A$100)-4),ROW(C8)),5),"")</f>
        <v/>
      </c>
    </row>
    <row r="13" spans="5:16" x14ac:dyDescent="0.25">
      <c r="N13" s="23" t="str">
        <f t="array" ref="N13">IFERROR(INDEX('Tabela Dinâmica Dados Vendedor'!$A$5:$E$100,SMALL(IF('Tabela Dinâmica Dados Vendedor'!$A$5:$A$100='Tabela Dinâmica Dados Vendedor'!$B$2,ROW('Tabela Dinâmica Dados Vendedor'!$A$5:$A$100)-4),ROW(A9)),2),"")</f>
        <v/>
      </c>
      <c r="O13" s="27" t="str">
        <f t="array" ref="O13">IFERROR(INDEX('Tabela Dinâmica Dados Vendedor'!$A$5:$E$100,SMALL(IF('Tabela Dinâmica Dados Vendedor'!$A$5:$A$100='Tabela Dinâmica Dados Vendedor'!$B$2,ROW('Tabela Dinâmica Dados Vendedor'!$A$5:$A$100)-4),ROW(B9)),4),"")</f>
        <v/>
      </c>
      <c r="P13" s="24" t="str">
        <f t="array" ref="P13">IFERROR(INDEX('Tabela Dinâmica Dados Vendedor'!$A$5:$E$100,SMALL(IF('Tabela Dinâmica Dados Vendedor'!$A$5:$A$100='Tabela Dinâmica Dados Vendedor'!$B$2,ROW('Tabela Dinâmica Dados Vendedor'!$A$5:$A$100)-4),ROW(C9)),5),"")</f>
        <v/>
      </c>
    </row>
    <row r="14" spans="5:16" x14ac:dyDescent="0.25">
      <c r="N14" s="23" t="str">
        <f t="array" ref="N14">IFERROR(INDEX('Tabela Dinâmica Dados Vendedor'!$A$5:$E$100,SMALL(IF('Tabela Dinâmica Dados Vendedor'!$A$5:$A$100='Tabela Dinâmica Dados Vendedor'!$B$2,ROW('Tabela Dinâmica Dados Vendedor'!$A$5:$A$100)-4),ROW(A10)),2),"")</f>
        <v/>
      </c>
      <c r="O14" s="27" t="str">
        <f t="array" ref="O14">IFERROR(INDEX('Tabela Dinâmica Dados Vendedor'!$A$5:$E$100,SMALL(IF('Tabela Dinâmica Dados Vendedor'!$A$5:$A$100='Tabela Dinâmica Dados Vendedor'!$B$2,ROW('Tabela Dinâmica Dados Vendedor'!$A$5:$A$100)-4),ROW(B10)),4),"")</f>
        <v/>
      </c>
      <c r="P14" s="24" t="str">
        <f t="array" ref="P14">IFERROR(INDEX('Tabela Dinâmica Dados Vendedor'!$A$5:$E$100,SMALL(IF('Tabela Dinâmica Dados Vendedor'!$A$5:$A$100='Tabela Dinâmica Dados Vendedor'!$B$2,ROW('Tabela Dinâmica Dados Vendedor'!$A$5:$A$100)-4),ROW(C10)),5),"")</f>
        <v/>
      </c>
    </row>
    <row r="15" spans="5:16" x14ac:dyDescent="0.25">
      <c r="N15" s="23" t="str">
        <f t="array" ref="N15">IFERROR(INDEX('Tabela Dinâmica Dados Vendedor'!$A$5:$E$100,SMALL(IF('Tabela Dinâmica Dados Vendedor'!$A$5:$A$100='Tabela Dinâmica Dados Vendedor'!$B$2,ROW('Tabela Dinâmica Dados Vendedor'!$A$5:$A$100)-4),ROW(A11)),2),"")</f>
        <v/>
      </c>
      <c r="O15" s="27" t="str">
        <f t="array" ref="O15">IFERROR(INDEX('Tabela Dinâmica Dados Vendedor'!$A$5:$E$100,SMALL(IF('Tabela Dinâmica Dados Vendedor'!$A$5:$A$100='Tabela Dinâmica Dados Vendedor'!$B$2,ROW('Tabela Dinâmica Dados Vendedor'!$A$5:$A$100)-4),ROW(B11)),4),"")</f>
        <v/>
      </c>
      <c r="P15" s="24" t="str">
        <f t="array" ref="P15">IFERROR(INDEX('Tabela Dinâmica Dados Vendedor'!$A$5:$E$100,SMALL(IF('Tabela Dinâmica Dados Vendedor'!$A$5:$A$100='Tabela Dinâmica Dados Vendedor'!$B$2,ROW('Tabela Dinâmica Dados Vendedor'!$A$5:$A$100)-4),ROW(C11)),5),"")</f>
        <v/>
      </c>
    </row>
    <row r="16" spans="5:16" x14ac:dyDescent="0.25">
      <c r="N16" s="23" t="str">
        <f t="array" ref="N16">IFERROR(INDEX('Tabela Dinâmica Dados Vendedor'!$A$5:$E$100,SMALL(IF('Tabela Dinâmica Dados Vendedor'!$A$5:$A$100='Tabela Dinâmica Dados Vendedor'!$B$2,ROW('Tabela Dinâmica Dados Vendedor'!$A$5:$A$100)-4),ROW(A12)),2),"")</f>
        <v/>
      </c>
      <c r="O16" s="27" t="str">
        <f t="array" ref="O16">IFERROR(INDEX('Tabela Dinâmica Dados Vendedor'!$A$5:$E$100,SMALL(IF('Tabela Dinâmica Dados Vendedor'!$A$5:$A$100='Tabela Dinâmica Dados Vendedor'!$B$2,ROW('Tabela Dinâmica Dados Vendedor'!$A$5:$A$100)-4),ROW(B12)),4),"")</f>
        <v/>
      </c>
      <c r="P16" s="24" t="str">
        <f t="array" ref="P16">IFERROR(INDEX('Tabela Dinâmica Dados Vendedor'!$A$5:$E$100,SMALL(IF('Tabela Dinâmica Dados Vendedor'!$A$5:$A$100='Tabela Dinâmica Dados Vendedor'!$B$2,ROW('Tabela Dinâmica Dados Vendedor'!$A$5:$A$100)-4),ROW(C12)),5),"")</f>
        <v/>
      </c>
    </row>
    <row r="17" spans="14:16" ht="18.75" x14ac:dyDescent="0.3">
      <c r="N17" s="21" t="s">
        <v>59</v>
      </c>
      <c r="O17" s="26">
        <f>SUM(O5:O16)</f>
        <v>23</v>
      </c>
      <c r="P17" s="22">
        <f>SUM(P5:P16)</f>
        <v>4022.96</v>
      </c>
    </row>
    <row r="18" spans="14:16" x14ac:dyDescent="0.25"/>
    <row r="19" spans="14:16" x14ac:dyDescent="0.25"/>
  </sheetData>
  <mergeCells count="2">
    <mergeCell ref="E2:F2"/>
    <mergeCell ref="J2:K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B9BF-1EA2-4266-AEE6-9C25301B950A}">
  <dimension ref="A2:E7"/>
  <sheetViews>
    <sheetView workbookViewId="0">
      <selection activeCell="A4" sqref="A4"/>
    </sheetView>
  </sheetViews>
  <sheetFormatPr defaultRowHeight="15" x14ac:dyDescent="0.25"/>
  <cols>
    <col min="1" max="1" width="21.140625" bestFit="1" customWidth="1"/>
    <col min="2" max="2" width="19.7109375" bestFit="1" customWidth="1"/>
    <col min="3" max="3" width="10" bestFit="1" customWidth="1"/>
    <col min="4" max="4" width="19.7109375" bestFit="1" customWidth="1"/>
    <col min="5" max="5" width="16.5703125" bestFit="1" customWidth="1"/>
  </cols>
  <sheetData>
    <row r="2" spans="1:5" x14ac:dyDescent="0.25">
      <c r="A2" s="2" t="s">
        <v>32</v>
      </c>
      <c r="B2" t="s">
        <v>40</v>
      </c>
    </row>
    <row r="4" spans="1:5" x14ac:dyDescent="0.25">
      <c r="A4" s="2" t="s">
        <v>33</v>
      </c>
      <c r="B4" s="2" t="s">
        <v>0</v>
      </c>
      <c r="C4" s="2" t="s">
        <v>34</v>
      </c>
      <c r="D4" t="s">
        <v>62</v>
      </c>
      <c r="E4" t="s">
        <v>63</v>
      </c>
    </row>
    <row r="5" spans="1:5" x14ac:dyDescent="0.25">
      <c r="A5" t="s">
        <v>40</v>
      </c>
      <c r="B5" t="s">
        <v>13</v>
      </c>
      <c r="C5" t="s">
        <v>38</v>
      </c>
      <c r="D5" s="18">
        <v>7</v>
      </c>
      <c r="E5" s="1">
        <v>1691.22</v>
      </c>
    </row>
    <row r="6" spans="1:5" x14ac:dyDescent="0.25">
      <c r="A6" t="s">
        <v>40</v>
      </c>
      <c r="B6" t="s">
        <v>7</v>
      </c>
      <c r="C6" t="s">
        <v>39</v>
      </c>
      <c r="D6" s="18">
        <v>16</v>
      </c>
      <c r="E6" s="1">
        <v>2331.7399999999998</v>
      </c>
    </row>
    <row r="7" spans="1:5" x14ac:dyDescent="0.25">
      <c r="A7" t="s">
        <v>43</v>
      </c>
      <c r="D7" s="18">
        <v>23</v>
      </c>
      <c r="E7" s="1">
        <v>4022.96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49EF-E6DA-4882-85F2-059E3C43AB06}">
  <dimension ref="A1:D6"/>
  <sheetViews>
    <sheetView showGridLines="0" topLeftCell="A12" workbookViewId="0">
      <selection activeCell="H20" sqref="H20:K33"/>
    </sheetView>
  </sheetViews>
  <sheetFormatPr defaultRowHeight="15" x14ac:dyDescent="0.25"/>
  <cols>
    <col min="1" max="1" width="17.42578125" bestFit="1" customWidth="1"/>
    <col min="4" max="4" width="13.28515625" bestFit="1" customWidth="1"/>
  </cols>
  <sheetData>
    <row r="1" spans="1:4" x14ac:dyDescent="0.25">
      <c r="A1" t="s">
        <v>64</v>
      </c>
      <c r="B1" t="s">
        <v>66</v>
      </c>
      <c r="C1" t="s">
        <v>59</v>
      </c>
    </row>
    <row r="2" spans="1:4" x14ac:dyDescent="0.25">
      <c r="A2" t="s">
        <v>65</v>
      </c>
      <c r="B2" s="19">
        <f>SUMIF('Tabela Dinâmica Dados Vendedor'!C:C,"Feminino",'Tabela Dinâmica Dados Vendedor'!E:E)/D2</f>
        <v>0.4203919502058186</v>
      </c>
      <c r="C2" s="7">
        <v>1</v>
      </c>
      <c r="D2" s="5">
        <f>SUM('Tabela Dinâmica Dados Vendedor'!E:E)/2</f>
        <v>4022.96</v>
      </c>
    </row>
    <row r="5" spans="1:4" x14ac:dyDescent="0.25">
      <c r="A5" t="s">
        <v>67</v>
      </c>
      <c r="B5" t="s">
        <v>66</v>
      </c>
      <c r="C5" t="s">
        <v>59</v>
      </c>
    </row>
    <row r="6" spans="1:4" x14ac:dyDescent="0.25">
      <c r="A6" t="s">
        <v>65</v>
      </c>
      <c r="B6" s="19">
        <f>SUMIF('Tabela Dinâmica Dados Vendedor'!C:C,"Masculino",'Tabela Dinâmica Dados Vendedor'!E:E)/D2</f>
        <v>0.57960804979418135</v>
      </c>
      <c r="C6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25E7-8A8C-4448-9BB3-1E604C6EE49E}">
  <dimension ref="A1:L13"/>
  <sheetViews>
    <sheetView showGridLines="0" workbookViewId="0">
      <selection activeCell="C4" sqref="C4:L13"/>
    </sheetView>
  </sheetViews>
  <sheetFormatPr defaultRowHeight="15" x14ac:dyDescent="0.25"/>
  <cols>
    <col min="3" max="12" width="4" customWidth="1"/>
  </cols>
  <sheetData>
    <row r="1" spans="1:12" x14ac:dyDescent="0.25">
      <c r="A1" s="12">
        <f>'Gráfico velocímetro'!D11</f>
        <v>0.8771199999999999</v>
      </c>
    </row>
    <row r="4" spans="1:12" x14ac:dyDescent="0.25">
      <c r="C4" s="11">
        <f t="shared" ref="C4:C11" si="0">C5+10/100</f>
        <v>0.90999999999999992</v>
      </c>
      <c r="D4" s="11">
        <f t="shared" ref="D4:D12" si="1">D5+10/100</f>
        <v>0.91999999999999993</v>
      </c>
      <c r="E4" s="11">
        <f t="shared" ref="E4:E12" si="2">E5+10/100</f>
        <v>0.92999999999999994</v>
      </c>
      <c r="F4" s="11">
        <f t="shared" ref="F4:F12" si="3">F5+10/100</f>
        <v>0.94</v>
      </c>
      <c r="G4" s="11">
        <f t="shared" ref="G4:G12" si="4">G5+10/100</f>
        <v>0.94999999999999984</v>
      </c>
      <c r="H4" s="11">
        <f t="shared" ref="H4:H12" si="5">H5+10/100</f>
        <v>0.95999999999999985</v>
      </c>
      <c r="I4" s="11">
        <f t="shared" ref="I4:I12" si="6">I5+10/100</f>
        <v>0.96999999999999986</v>
      </c>
      <c r="J4" s="11">
        <f t="shared" ref="J4:J12" si="7">J5+10/100</f>
        <v>0.97999999999999987</v>
      </c>
      <c r="K4" s="11">
        <f t="shared" ref="K4:K12" si="8">K5+10/100</f>
        <v>0.98999999999999988</v>
      </c>
      <c r="L4" s="11">
        <f t="shared" ref="L4:L12" si="9">L5+10/100</f>
        <v>0.99999999999999989</v>
      </c>
    </row>
    <row r="5" spans="1:12" x14ac:dyDescent="0.25">
      <c r="C5" s="11">
        <f t="shared" si="0"/>
        <v>0.80999999999999994</v>
      </c>
      <c r="D5" s="11">
        <f t="shared" si="1"/>
        <v>0.82</v>
      </c>
      <c r="E5" s="11">
        <f t="shared" si="2"/>
        <v>0.83</v>
      </c>
      <c r="F5" s="11">
        <f t="shared" si="3"/>
        <v>0.84</v>
      </c>
      <c r="G5" s="11">
        <f t="shared" si="4"/>
        <v>0.84999999999999987</v>
      </c>
      <c r="H5" s="11">
        <f t="shared" si="5"/>
        <v>0.85999999999999988</v>
      </c>
      <c r="I5" s="11">
        <f t="shared" si="6"/>
        <v>0.86999999999999988</v>
      </c>
      <c r="J5" s="11">
        <f t="shared" si="7"/>
        <v>0.87999999999999989</v>
      </c>
      <c r="K5" s="11">
        <f t="shared" si="8"/>
        <v>0.8899999999999999</v>
      </c>
      <c r="L5" s="11">
        <f t="shared" si="9"/>
        <v>0.89999999999999991</v>
      </c>
    </row>
    <row r="6" spans="1:12" x14ac:dyDescent="0.25">
      <c r="C6" s="11">
        <f t="shared" si="0"/>
        <v>0.71</v>
      </c>
      <c r="D6" s="11">
        <f t="shared" si="1"/>
        <v>0.72</v>
      </c>
      <c r="E6" s="11">
        <f t="shared" si="2"/>
        <v>0.73</v>
      </c>
      <c r="F6" s="11">
        <f t="shared" si="3"/>
        <v>0.74</v>
      </c>
      <c r="G6" s="11">
        <f t="shared" si="4"/>
        <v>0.74999999999999989</v>
      </c>
      <c r="H6" s="11">
        <f t="shared" si="5"/>
        <v>0.7599999999999999</v>
      </c>
      <c r="I6" s="11">
        <f t="shared" si="6"/>
        <v>0.76999999999999991</v>
      </c>
      <c r="J6" s="11">
        <f t="shared" si="7"/>
        <v>0.77999999999999992</v>
      </c>
      <c r="K6" s="11">
        <f t="shared" si="8"/>
        <v>0.78999999999999992</v>
      </c>
      <c r="L6" s="11">
        <f t="shared" si="9"/>
        <v>0.79999999999999993</v>
      </c>
    </row>
    <row r="7" spans="1:12" x14ac:dyDescent="0.25">
      <c r="C7" s="11">
        <f t="shared" si="0"/>
        <v>0.61</v>
      </c>
      <c r="D7" s="11">
        <f t="shared" si="1"/>
        <v>0.62</v>
      </c>
      <c r="E7" s="11">
        <f t="shared" si="2"/>
        <v>0.63</v>
      </c>
      <c r="F7" s="11">
        <f t="shared" si="3"/>
        <v>0.64</v>
      </c>
      <c r="G7" s="11">
        <f t="shared" si="4"/>
        <v>0.64999999999999991</v>
      </c>
      <c r="H7" s="11">
        <f t="shared" si="5"/>
        <v>0.65999999999999992</v>
      </c>
      <c r="I7" s="11">
        <f t="shared" si="6"/>
        <v>0.66999999999999993</v>
      </c>
      <c r="J7" s="11">
        <f t="shared" si="7"/>
        <v>0.67999999999999994</v>
      </c>
      <c r="K7" s="11">
        <f t="shared" si="8"/>
        <v>0.69</v>
      </c>
      <c r="L7" s="11">
        <f t="shared" si="9"/>
        <v>0.7</v>
      </c>
    </row>
    <row r="8" spans="1:12" x14ac:dyDescent="0.25">
      <c r="C8" s="11">
        <f t="shared" si="0"/>
        <v>0.51</v>
      </c>
      <c r="D8" s="11">
        <f t="shared" si="1"/>
        <v>0.52</v>
      </c>
      <c r="E8" s="11">
        <f t="shared" si="2"/>
        <v>0.53</v>
      </c>
      <c r="F8" s="11">
        <f t="shared" si="3"/>
        <v>0.54</v>
      </c>
      <c r="G8" s="11">
        <f t="shared" si="4"/>
        <v>0.54999999999999993</v>
      </c>
      <c r="H8" s="11">
        <f t="shared" si="5"/>
        <v>0.55999999999999994</v>
      </c>
      <c r="I8" s="11">
        <f t="shared" si="6"/>
        <v>0.56999999999999995</v>
      </c>
      <c r="J8" s="11">
        <f t="shared" si="7"/>
        <v>0.57999999999999996</v>
      </c>
      <c r="K8" s="11">
        <f t="shared" si="8"/>
        <v>0.59</v>
      </c>
      <c r="L8" s="11">
        <f t="shared" si="9"/>
        <v>0.6</v>
      </c>
    </row>
    <row r="9" spans="1:12" x14ac:dyDescent="0.25">
      <c r="C9" s="11">
        <f t="shared" si="0"/>
        <v>0.41000000000000003</v>
      </c>
      <c r="D9" s="11">
        <f t="shared" si="1"/>
        <v>0.42000000000000004</v>
      </c>
      <c r="E9" s="11">
        <f t="shared" si="2"/>
        <v>0.43000000000000005</v>
      </c>
      <c r="F9" s="11">
        <f t="shared" si="3"/>
        <v>0.44000000000000006</v>
      </c>
      <c r="G9" s="11">
        <f t="shared" si="4"/>
        <v>0.44999999999999996</v>
      </c>
      <c r="H9" s="11">
        <f t="shared" si="5"/>
        <v>0.45999999999999996</v>
      </c>
      <c r="I9" s="11">
        <f t="shared" si="6"/>
        <v>0.47</v>
      </c>
      <c r="J9" s="11">
        <f t="shared" si="7"/>
        <v>0.48</v>
      </c>
      <c r="K9" s="11">
        <f t="shared" si="8"/>
        <v>0.49</v>
      </c>
      <c r="L9" s="11">
        <f t="shared" si="9"/>
        <v>0.5</v>
      </c>
    </row>
    <row r="10" spans="1:12" x14ac:dyDescent="0.25">
      <c r="C10" s="11">
        <f t="shared" si="0"/>
        <v>0.31000000000000005</v>
      </c>
      <c r="D10" s="11">
        <f t="shared" si="1"/>
        <v>0.32000000000000006</v>
      </c>
      <c r="E10" s="11">
        <f t="shared" si="2"/>
        <v>0.33</v>
      </c>
      <c r="F10" s="11">
        <f t="shared" si="3"/>
        <v>0.34</v>
      </c>
      <c r="G10" s="11">
        <f t="shared" si="4"/>
        <v>0.35</v>
      </c>
      <c r="H10" s="11">
        <f t="shared" si="5"/>
        <v>0.36</v>
      </c>
      <c r="I10" s="11">
        <f t="shared" si="6"/>
        <v>0.37</v>
      </c>
      <c r="J10" s="11">
        <f t="shared" si="7"/>
        <v>0.38</v>
      </c>
      <c r="K10" s="11">
        <f t="shared" si="8"/>
        <v>0.39</v>
      </c>
      <c r="L10" s="11">
        <f t="shared" si="9"/>
        <v>0.4</v>
      </c>
    </row>
    <row r="11" spans="1:12" x14ac:dyDescent="0.25">
      <c r="C11" s="11">
        <f t="shared" si="0"/>
        <v>0.21000000000000002</v>
      </c>
      <c r="D11" s="11">
        <f t="shared" si="1"/>
        <v>0.22000000000000003</v>
      </c>
      <c r="E11" s="11">
        <f t="shared" si="2"/>
        <v>0.23</v>
      </c>
      <c r="F11" s="11">
        <f t="shared" si="3"/>
        <v>0.24000000000000002</v>
      </c>
      <c r="G11" s="11">
        <f t="shared" si="4"/>
        <v>0.25</v>
      </c>
      <c r="H11" s="11">
        <f t="shared" si="5"/>
        <v>0.26</v>
      </c>
      <c r="I11" s="11">
        <f t="shared" si="6"/>
        <v>0.27</v>
      </c>
      <c r="J11" s="11">
        <f t="shared" si="7"/>
        <v>0.28000000000000003</v>
      </c>
      <c r="K11" s="11">
        <f t="shared" si="8"/>
        <v>0.29000000000000004</v>
      </c>
      <c r="L11" s="11">
        <f t="shared" si="9"/>
        <v>0.30000000000000004</v>
      </c>
    </row>
    <row r="12" spans="1:12" x14ac:dyDescent="0.25">
      <c r="C12" s="11">
        <f>C13+10/100</f>
        <v>0.11</v>
      </c>
      <c r="D12" s="11">
        <f t="shared" si="1"/>
        <v>0.12000000000000001</v>
      </c>
      <c r="E12" s="11">
        <f t="shared" si="2"/>
        <v>0.13</v>
      </c>
      <c r="F12" s="11">
        <f t="shared" si="3"/>
        <v>0.14000000000000001</v>
      </c>
      <c r="G12" s="11">
        <f t="shared" si="4"/>
        <v>0.15000000000000002</v>
      </c>
      <c r="H12" s="11">
        <f t="shared" si="5"/>
        <v>0.16</v>
      </c>
      <c r="I12" s="11">
        <f t="shared" si="6"/>
        <v>0.17</v>
      </c>
      <c r="J12" s="11">
        <f t="shared" si="7"/>
        <v>0.18</v>
      </c>
      <c r="K12" s="11">
        <f t="shared" si="8"/>
        <v>0.19</v>
      </c>
      <c r="L12" s="11">
        <f t="shared" si="9"/>
        <v>0.2</v>
      </c>
    </row>
    <row r="13" spans="1:12" x14ac:dyDescent="0.25">
      <c r="C13" s="11">
        <v>0.01</v>
      </c>
      <c r="D13" s="11">
        <f>C13+1/100</f>
        <v>0.02</v>
      </c>
      <c r="E13" s="11">
        <f t="shared" ref="E13:L13" si="10">D13+1/100</f>
        <v>0.03</v>
      </c>
      <c r="F13" s="11">
        <f t="shared" si="10"/>
        <v>0.04</v>
      </c>
      <c r="G13" s="11">
        <f t="shared" si="10"/>
        <v>0.05</v>
      </c>
      <c r="H13" s="11">
        <f t="shared" si="10"/>
        <v>6.0000000000000005E-2</v>
      </c>
      <c r="I13" s="11">
        <f t="shared" si="10"/>
        <v>7.0000000000000007E-2</v>
      </c>
      <c r="J13" s="11">
        <f t="shared" si="10"/>
        <v>0.08</v>
      </c>
      <c r="K13" s="11">
        <f t="shared" si="10"/>
        <v>0.09</v>
      </c>
      <c r="L13" s="11">
        <f t="shared" si="10"/>
        <v>9.9999999999999992E-2</v>
      </c>
    </row>
  </sheetData>
  <conditionalFormatting sqref="C4:L13">
    <cfRule type="cellIs" dxfId="0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24B7-7771-4FCF-A88F-0F490BCDC50F}">
  <dimension ref="A1:D14"/>
  <sheetViews>
    <sheetView showGridLines="0" topLeftCell="B1"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13.28515625" bestFit="1" customWidth="1"/>
  </cols>
  <sheetData>
    <row r="1" spans="1:4" x14ac:dyDescent="0.25">
      <c r="A1" s="4" t="s">
        <v>47</v>
      </c>
    </row>
    <row r="2" spans="1:4" x14ac:dyDescent="0.25">
      <c r="A2" t="s">
        <v>48</v>
      </c>
      <c r="B2" s="5">
        <f>$B$6/4</f>
        <v>500</v>
      </c>
    </row>
    <row r="3" spans="1:4" x14ac:dyDescent="0.25">
      <c r="A3" t="s">
        <v>51</v>
      </c>
      <c r="B3" s="5">
        <f t="shared" ref="B3:B5" si="0">$B$6/4</f>
        <v>500</v>
      </c>
    </row>
    <row r="4" spans="1:4" x14ac:dyDescent="0.25">
      <c r="A4" t="s">
        <v>49</v>
      </c>
      <c r="B4" s="5">
        <f t="shared" si="0"/>
        <v>500</v>
      </c>
    </row>
    <row r="5" spans="1:4" x14ac:dyDescent="0.25">
      <c r="A5" t="s">
        <v>50</v>
      </c>
      <c r="B5" s="5">
        <f t="shared" si="0"/>
        <v>500</v>
      </c>
    </row>
    <row r="6" spans="1:4" x14ac:dyDescent="0.25">
      <c r="A6" t="s">
        <v>52</v>
      </c>
      <c r="B6" s="5">
        <v>2000</v>
      </c>
    </row>
    <row r="9" spans="1:4" x14ac:dyDescent="0.25">
      <c r="A9" s="4" t="s">
        <v>53</v>
      </c>
    </row>
    <row r="10" spans="1:4" x14ac:dyDescent="0.25">
      <c r="A10" t="s">
        <v>54</v>
      </c>
      <c r="B10" s="5">
        <f>SUM('Tablela Dinâmica'!E:E)/2</f>
        <v>1754.2399999999998</v>
      </c>
      <c r="D10" t="s">
        <v>57</v>
      </c>
    </row>
    <row r="11" spans="1:4" x14ac:dyDescent="0.25">
      <c r="A11" t="s">
        <v>55</v>
      </c>
      <c r="B11">
        <v>45</v>
      </c>
      <c r="D11" s="7">
        <f>B10/B6</f>
        <v>0.8771199999999999</v>
      </c>
    </row>
    <row r="12" spans="1:4" x14ac:dyDescent="0.25">
      <c r="A12" t="s">
        <v>56</v>
      </c>
      <c r="B12" s="6">
        <f>B6*2-(B10+B11)</f>
        <v>2200.7600000000002</v>
      </c>
    </row>
    <row r="13" spans="1:4" x14ac:dyDescent="0.25">
      <c r="D13" t="s">
        <v>58</v>
      </c>
    </row>
    <row r="14" spans="1:4" x14ac:dyDescent="0.25">
      <c r="D14">
        <f>SUM('Tablela Dinâmica'!C:C)/2</f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8BBC-04A0-4CDE-9137-61956C70F4ED}">
  <dimension ref="A1:H10"/>
  <sheetViews>
    <sheetView showGridLines="0"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20.7109375" bestFit="1" customWidth="1"/>
    <col min="3" max="3" width="26.7109375" bestFit="1" customWidth="1"/>
    <col min="4" max="4" width="21.85546875" bestFit="1" customWidth="1"/>
    <col min="5" max="5" width="14.42578125" bestFit="1" customWidth="1"/>
    <col min="7" max="7" width="20.7109375" bestFit="1" customWidth="1"/>
    <col min="8" max="8" width="14.42578125" bestFit="1" customWidth="1"/>
  </cols>
  <sheetData>
    <row r="1" spans="1:8" x14ac:dyDescent="0.25">
      <c r="A1" s="2" t="s">
        <v>0</v>
      </c>
      <c r="B1" t="s">
        <v>6</v>
      </c>
    </row>
    <row r="3" spans="1:8" x14ac:dyDescent="0.25">
      <c r="A3" s="2" t="s">
        <v>1</v>
      </c>
      <c r="B3" s="2" t="s">
        <v>2</v>
      </c>
      <c r="C3" t="s">
        <v>44</v>
      </c>
      <c r="D3" t="s">
        <v>45</v>
      </c>
      <c r="E3" t="s">
        <v>46</v>
      </c>
      <c r="G3" s="2" t="s">
        <v>42</v>
      </c>
      <c r="H3" t="s">
        <v>46</v>
      </c>
    </row>
    <row r="4" spans="1:8" x14ac:dyDescent="0.25">
      <c r="A4" t="s">
        <v>6</v>
      </c>
      <c r="B4" t="s">
        <v>16</v>
      </c>
      <c r="C4" s="18">
        <v>3</v>
      </c>
      <c r="D4" s="18">
        <v>497.46</v>
      </c>
      <c r="E4" s="1">
        <v>746.18999999999994</v>
      </c>
      <c r="G4" s="3" t="s">
        <v>16</v>
      </c>
      <c r="H4" s="1">
        <v>746.18999999999994</v>
      </c>
    </row>
    <row r="5" spans="1:8" x14ac:dyDescent="0.25">
      <c r="A5" t="s">
        <v>6</v>
      </c>
      <c r="B5" t="s">
        <v>27</v>
      </c>
      <c r="C5" s="18">
        <v>2</v>
      </c>
      <c r="D5" s="18">
        <v>46.9</v>
      </c>
      <c r="E5" s="1">
        <v>93.8</v>
      </c>
      <c r="G5" s="3" t="s">
        <v>27</v>
      </c>
      <c r="H5" s="1">
        <v>93.8</v>
      </c>
    </row>
    <row r="6" spans="1:8" x14ac:dyDescent="0.25">
      <c r="A6" t="s">
        <v>6</v>
      </c>
      <c r="B6" t="s">
        <v>26</v>
      </c>
      <c r="C6" s="18">
        <v>5</v>
      </c>
      <c r="D6" s="18">
        <v>69.989999999999995</v>
      </c>
      <c r="E6" s="1">
        <v>349.95</v>
      </c>
      <c r="G6" s="3" t="s">
        <v>26</v>
      </c>
      <c r="H6" s="1">
        <v>349.95</v>
      </c>
    </row>
    <row r="7" spans="1:8" x14ac:dyDescent="0.25">
      <c r="A7" t="s">
        <v>6</v>
      </c>
      <c r="B7" t="s">
        <v>8</v>
      </c>
      <c r="C7" s="18">
        <v>2</v>
      </c>
      <c r="D7" s="18">
        <v>153.4</v>
      </c>
      <c r="E7" s="1">
        <v>306.8</v>
      </c>
      <c r="G7" s="3" t="s">
        <v>8</v>
      </c>
      <c r="H7" s="1">
        <v>306.8</v>
      </c>
    </row>
    <row r="8" spans="1:8" x14ac:dyDescent="0.25">
      <c r="A8" t="s">
        <v>6</v>
      </c>
      <c r="B8" t="s">
        <v>28</v>
      </c>
      <c r="C8" s="18">
        <v>4</v>
      </c>
      <c r="D8" s="18">
        <v>41.9</v>
      </c>
      <c r="E8" s="1">
        <v>167.6</v>
      </c>
      <c r="G8" s="3" t="s">
        <v>28</v>
      </c>
      <c r="H8" s="1">
        <v>167.6</v>
      </c>
    </row>
    <row r="9" spans="1:8" x14ac:dyDescent="0.25">
      <c r="A9" t="s">
        <v>6</v>
      </c>
      <c r="B9" t="s">
        <v>21</v>
      </c>
      <c r="C9" s="18">
        <v>1</v>
      </c>
      <c r="D9" s="18">
        <v>89.9</v>
      </c>
      <c r="E9" s="1">
        <v>89.9</v>
      </c>
      <c r="G9" s="3" t="s">
        <v>21</v>
      </c>
      <c r="H9" s="1">
        <v>89.9</v>
      </c>
    </row>
    <row r="10" spans="1:8" x14ac:dyDescent="0.25">
      <c r="A10" t="s">
        <v>43</v>
      </c>
      <c r="C10" s="18">
        <v>17</v>
      </c>
      <c r="D10" s="18">
        <v>899.55</v>
      </c>
      <c r="E10" s="1">
        <v>1754.2399999999998</v>
      </c>
      <c r="G10" s="3" t="s">
        <v>43</v>
      </c>
      <c r="H10" s="1">
        <v>1754.2399999999998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5" x14ac:dyDescent="0.25"/>
  <cols>
    <col min="1" max="2" width="13.7109375" bestFit="1" customWidth="1"/>
    <col min="3" max="3" width="17.42578125" bestFit="1" customWidth="1"/>
    <col min="4" max="4" width="10" bestFit="1" customWidth="1"/>
    <col min="5" max="5" width="13.5703125" customWidth="1"/>
    <col min="6" max="6" width="10.7109375" bestFit="1" customWidth="1"/>
  </cols>
  <sheetData>
    <row r="1" spans="1:6" x14ac:dyDescent="0.25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25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25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25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25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25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25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25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topLeftCell="A2" workbookViewId="0"/>
  </sheetViews>
  <sheetFormatPr defaultRowHeight="15" x14ac:dyDescent="0.25"/>
  <cols>
    <col min="1" max="2" width="17.42578125" bestFit="1" customWidth="1"/>
    <col min="3" max="3" width="28.5703125" bestFit="1" customWidth="1"/>
    <col min="4" max="4" width="15.5703125" bestFit="1" customWidth="1"/>
    <col min="5" max="5" width="20.28515625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25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25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25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25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25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25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25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25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25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25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25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25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25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25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25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25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25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25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25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25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25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25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25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25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25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25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25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25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25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25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25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25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25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25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25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25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25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Vendas</vt:lpstr>
      <vt:lpstr>Dash Funcionários</vt:lpstr>
      <vt:lpstr>Tabela Dinâmica Dados Vendedor</vt:lpstr>
      <vt:lpstr>Gráfico Masc Fem</vt:lpstr>
      <vt:lpstr>Waffle</vt:lpstr>
      <vt:lpstr>Gráfico velocímetro</vt:lpstr>
      <vt:lpstr>Tablela Dinâmica</vt:lpstr>
      <vt:lpstr>Dados Vendedor</vt:lpstr>
      <vt:lpstr>Vendas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MIRIAM GONÇALVES LARANGEIRA</cp:lastModifiedBy>
  <dcterms:created xsi:type="dcterms:W3CDTF">2021-08-25T00:58:32Z</dcterms:created>
  <dcterms:modified xsi:type="dcterms:W3CDTF">2025-01-10T13:50:14Z</dcterms:modified>
</cp:coreProperties>
</file>