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450" activeTab="4"/>
  </bookViews>
  <sheets>
    <sheet name="Chart1" sheetId="2" r:id="rId1"/>
    <sheet name="Sheet1" sheetId="1" r:id="rId2"/>
    <sheet name="Fluxes" sheetId="3" r:id="rId3"/>
    <sheet name="Chart2" sheetId="6" r:id="rId4"/>
    <sheet name="Sheet3" sheetId="4" r:id="rId5"/>
    <sheet name="Sheet4" sheetId="5" r:id="rId6"/>
  </sheets>
  <definedNames>
    <definedName name="_20210701_UC" localSheetId="1">Sheet1!$A$1:$BA$115</definedName>
    <definedName name="data" localSheetId="4">Sheet3!$A$1:$S$20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3" i="4" l="1"/>
  <c r="Z13" i="4"/>
  <c r="AA12" i="4"/>
  <c r="Z12" i="4"/>
  <c r="AA11" i="4"/>
  <c r="Z11" i="4"/>
  <c r="AA10" i="4"/>
  <c r="Z10" i="4"/>
  <c r="AA9" i="4"/>
  <c r="Z9" i="4"/>
  <c r="AA17" i="4" l="1"/>
  <c r="AA18" i="4"/>
  <c r="AA19" i="4"/>
  <c r="AA20" i="4"/>
  <c r="AA16" i="4"/>
  <c r="Z17" i="4"/>
  <c r="Z18" i="4"/>
  <c r="Z19" i="4"/>
  <c r="Z20" i="4"/>
  <c r="Z16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" i="4"/>
  <c r="X17" i="4" l="1"/>
  <c r="Y17" i="4"/>
  <c r="X18" i="4"/>
  <c r="Y18" i="4"/>
  <c r="X19" i="4"/>
  <c r="Y19" i="4"/>
  <c r="X20" i="4"/>
  <c r="Y20" i="4"/>
  <c r="Y16" i="4"/>
  <c r="X16" i="4"/>
  <c r="W18" i="4"/>
  <c r="W19" i="4" s="1"/>
  <c r="W20" i="4" s="1"/>
  <c r="W17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" i="4"/>
  <c r="Y10" i="4" l="1"/>
  <c r="Y11" i="4"/>
  <c r="Y12" i="4"/>
  <c r="Y13" i="4"/>
  <c r="Y9" i="4"/>
  <c r="G9" i="3" l="1"/>
  <c r="E12" i="3"/>
  <c r="E11" i="3"/>
  <c r="E10" i="3"/>
  <c r="E9" i="3"/>
  <c r="E3" i="3"/>
  <c r="E4" i="3"/>
  <c r="E5" i="3"/>
  <c r="E6" i="3"/>
  <c r="E2" i="3"/>
  <c r="D3" i="3" l="1"/>
  <c r="D4" i="3"/>
  <c r="D5" i="3"/>
  <c r="D6" i="3"/>
  <c r="D2" i="3"/>
  <c r="C3" i="3"/>
  <c r="C4" i="3"/>
  <c r="C5" i="3"/>
  <c r="C6" i="3"/>
  <c r="C8" i="3" s="1"/>
  <c r="C2" i="3"/>
  <c r="D24" i="4"/>
  <c r="D23" i="4"/>
  <c r="W10" i="4"/>
  <c r="W11" i="4" s="1"/>
  <c r="W12" i="4" s="1"/>
  <c r="W13" i="4" s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C32" i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" i="3"/>
  <c r="Q96" i="1"/>
  <c r="Q79" i="1"/>
  <c r="Q64" i="1"/>
  <c r="Q48" i="1"/>
  <c r="Q31" i="1"/>
  <c r="C9" i="3" l="1"/>
  <c r="C11" i="3" s="1"/>
  <c r="V99" i="1"/>
  <c r="V98" i="1"/>
  <c r="V109" i="1" l="1"/>
  <c r="V108" i="1"/>
  <c r="Q108" i="1"/>
  <c r="Q109" i="1"/>
  <c r="O96" i="1"/>
  <c r="P96" i="1" s="1"/>
  <c r="O79" i="1"/>
  <c r="P79" i="1" s="1"/>
  <c r="O64" i="1"/>
  <c r="P64" i="1" s="1"/>
  <c r="O48" i="1"/>
  <c r="P48" i="1" s="1"/>
  <c r="P31" i="1"/>
  <c r="O31" i="1"/>
  <c r="B32" i="1"/>
  <c r="M37" i="1" l="1"/>
  <c r="N37" i="1"/>
  <c r="M38" i="1"/>
  <c r="N38" i="1"/>
  <c r="M39" i="1"/>
  <c r="N39" i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N33" i="1"/>
  <c r="N34" i="1" s="1"/>
  <c r="N35" i="1" s="1"/>
  <c r="N36" i="1" s="1"/>
  <c r="N32" i="1"/>
  <c r="M32" i="1"/>
  <c r="M33" i="1"/>
  <c r="M34" i="1"/>
  <c r="M35" i="1"/>
  <c r="M36" i="1"/>
  <c r="M31" i="1"/>
</calcChain>
</file>

<file path=xl/connections.xml><?xml version="1.0" encoding="utf-8"?>
<connections xmlns="http://schemas.openxmlformats.org/spreadsheetml/2006/main">
  <connection id="1" name="20210701 UC" type="6" refreshedVersion="6" background="1" saveData="1">
    <textPr codePage="932" sourceFile="C:\Users\gross\Desktop\traceRadon\WP2_scientific_material\A2.1.2\Flux_UPC\20210701\20210701 UC.txt" decimal="," thousands=".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ta" type="6" refreshedVersion="6" background="1" saveData="1">
    <textPr codePage="850" sourceFile="C:\Users\gross\Desktop\traceRadon\WP2_scientific_material\A2.1.2\ANSTO_Flux\Pruebas_Autoflux_INTE\20210701SNT\data.csv" comma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<sst xmlns="http://schemas.openxmlformats.org/spreadsheetml/2006/main" count="141" uniqueCount="108">
  <si>
    <t>Comment:</t>
  </si>
  <si>
    <t xml:space="preserve">Exhalation Bed </t>
  </si>
  <si>
    <t>Data exported from "DM351_6_29_2021 15-27 ... 7_1_2021  9-27.rvx"</t>
  </si>
  <si>
    <t>DOSEman</t>
  </si>
  <si>
    <t>Serial Number:</t>
  </si>
  <si>
    <t>Start Test:</t>
  </si>
  <si>
    <t>6/29/2021 2:57:00</t>
  </si>
  <si>
    <t>End Test:</t>
  </si>
  <si>
    <t>Sample Time:</t>
  </si>
  <si>
    <t>42.5 hours</t>
  </si>
  <si>
    <t>Data Records:</t>
  </si>
  <si>
    <t>RESULTS</t>
  </si>
  <si>
    <t>Radon Average:</t>
  </si>
  <si>
    <t>22632 Bq/mｳ</t>
  </si>
  <si>
    <t>Error:</t>
  </si>
  <si>
    <t>0.8 %</t>
  </si>
  <si>
    <t>Radon Exposure:</t>
  </si>
  <si>
    <t>961874 Bqh/mｳ</t>
  </si>
  <si>
    <t>Radon Dose:</t>
  </si>
  <si>
    <t>3352.387 ｵSv</t>
  </si>
  <si>
    <t>Radon* Average (fast):</t>
  </si>
  <si>
    <t>22201 Bq/mｳ</t>
  </si>
  <si>
    <t>1.1 %</t>
  </si>
  <si>
    <t>Radon* Exposure (fast):</t>
  </si>
  <si>
    <t>943562 Bqh/mｳ</t>
  </si>
  <si>
    <t>Radon* Dose (fast):</t>
  </si>
  <si>
    <t>3288.565 ｵSv</t>
  </si>
  <si>
    <t>Sum Spectrum</t>
  </si>
  <si>
    <t>Channel</t>
  </si>
  <si>
    <t>Counts</t>
  </si>
  <si>
    <t>Time</t>
  </si>
  <si>
    <t>Radon</t>
  </si>
  <si>
    <t>Error</t>
  </si>
  <si>
    <t>Radon* (fast)</t>
  </si>
  <si>
    <t>ROI1</t>
  </si>
  <si>
    <t>ROI2</t>
  </si>
  <si>
    <t>ROI3</t>
  </si>
  <si>
    <t>ROI4</t>
  </si>
  <si>
    <t>ROI5</t>
  </si>
  <si>
    <t>Bq/mｳ</t>
  </si>
  <si>
    <t>%</t>
  </si>
  <si>
    <t>cts</t>
  </si>
  <si>
    <t>6/29/2021 3:27:00</t>
  </si>
  <si>
    <t>6/29/2021 3:57:00</t>
  </si>
  <si>
    <t>6/29/2021 4:27:00</t>
  </si>
  <si>
    <t>6/29/2021 4:57:00</t>
  </si>
  <si>
    <t>6/29/2021 5:27:00</t>
  </si>
  <si>
    <t>6/29/2021 5:57:00</t>
  </si>
  <si>
    <t>6/29/2021 6:27:00</t>
  </si>
  <si>
    <t>6/29/2021 6:57:00</t>
  </si>
  <si>
    <t>6/29/2021 7:27:00</t>
  </si>
  <si>
    <t>6/29/2021 7:57:00</t>
  </si>
  <si>
    <t>6/29/2021 8:27:00</t>
  </si>
  <si>
    <t>6/29/2021 8:57:00</t>
  </si>
  <si>
    <t>6/29/2021 9:27:00</t>
  </si>
  <si>
    <t>6/29/2021 9:57:00</t>
  </si>
  <si>
    <t>6/29/2021 10:27:00</t>
  </si>
  <si>
    <t>6/29/2021 10:57:00</t>
  </si>
  <si>
    <t>6/29/2021 11:27:00</t>
  </si>
  <si>
    <t>6/29/2021 11:57:00</t>
  </si>
  <si>
    <t>6/30/2021 12:27:00</t>
  </si>
  <si>
    <t>6/30/2021 12:57:00</t>
  </si>
  <si>
    <t>6/30/2021 1:27:00</t>
  </si>
  <si>
    <t>6/30/2021 1:57:00</t>
  </si>
  <si>
    <t>6/30/2021 2:27:00</t>
  </si>
  <si>
    <t>6/30/2021 2:57:00</t>
  </si>
  <si>
    <t>6/30/2021 3:27:00</t>
  </si>
  <si>
    <t>6/30/2021 3:57:00</t>
  </si>
  <si>
    <t>6/30/2021 4:27:00</t>
  </si>
  <si>
    <t>6/30/2021 4:57:00</t>
  </si>
  <si>
    <t>6/30/2021 5:27:00</t>
  </si>
  <si>
    <t>6/30/2021 5:57:00</t>
  </si>
  <si>
    <t>6/30/2021 6:27:00</t>
  </si>
  <si>
    <t>6/30/2021 6:57:00</t>
  </si>
  <si>
    <t>6/30/2021 7:27:00</t>
  </si>
  <si>
    <t>6/30/2021 7:57:00</t>
  </si>
  <si>
    <t>6/30/2021 8:27:00</t>
  </si>
  <si>
    <t>6/30/2021 8:57:00</t>
  </si>
  <si>
    <t>6/30/2021 9:27:00</t>
  </si>
  <si>
    <t>6/30/2021 9:57:00</t>
  </si>
  <si>
    <t>6/30/2021 10:27:00</t>
  </si>
  <si>
    <t>6/30/2021 10:57:00</t>
  </si>
  <si>
    <t>6/30/2021 11:27:00</t>
  </si>
  <si>
    <t>6/30/2021 11:57:00</t>
  </si>
  <si>
    <t>h eff</t>
  </si>
  <si>
    <t>h eff (m)</t>
  </si>
  <si>
    <t>Slope INTE_UPC (Bq /h*m3)</t>
  </si>
  <si>
    <t>Date</t>
  </si>
  <si>
    <t>Datetime.x</t>
  </si>
  <si>
    <t>Flux</t>
  </si>
  <si>
    <t>Std_err</t>
  </si>
  <si>
    <t>Flow_Avg</t>
  </si>
  <si>
    <t>VWC_Avg</t>
  </si>
  <si>
    <t>EC_Avg</t>
  </si>
  <si>
    <t>T_Avg</t>
  </si>
  <si>
    <t>VaporPress_Avg</t>
  </si>
  <si>
    <t>AirTemp_Avg</t>
  </si>
  <si>
    <t>RH_Avg</t>
  </si>
  <si>
    <t>AtmPress_Avg</t>
  </si>
  <si>
    <t>DrumTemp_Avg</t>
  </si>
  <si>
    <t>DiffPress_Avg</t>
  </si>
  <si>
    <t>Rain_Tot</t>
  </si>
  <si>
    <t>Datetime.y</t>
  </si>
  <si>
    <t>DiffPress_Slope</t>
  </si>
  <si>
    <t>DiffPress_Diff</t>
  </si>
  <si>
    <t>Datetime</t>
  </si>
  <si>
    <t>radon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</si>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</sst>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\-yy\ h:mm;@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2" fontId="0" fillId="0" borderId="0" xfId="0" applyNumberFormat="1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16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5" fontId="0" fillId="0" borderId="0" xfId="0" applyNumberFormat="1"/>
    <xf numFmtId="2" fontId="0" fillId="0" borderId="0" xfId="0" applyNumberFormat="1" applyAlignment="1">
      <alignment horizontal="center"/>
    </xf>
    <xf numFmtId="165" fontId="0" fillId="0" borderId="0" xfId="0" applyNumberFormat="1" applyFont="1" applyAlignment="1">
      <alignment horizontal="center"/>
    </xf>
    <xf numFmtId="0" fontId="1" fillId="2" borderId="0" xfId="0" applyFont="1" applyFill="1"/>
    <xf numFmtId="0" fontId="2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48930768899789"/>
          <c:y val="2.9288702928870293E-2"/>
          <c:w val="0.8188292242158256"/>
          <c:h val="0.88618555002800381"/>
        </c:manualLayout>
      </c:layout>
      <c:scatterChart>
        <c:scatterStyle val="smoothMarker"/>
        <c:varyColors val="0"/>
        <c:ser>
          <c:idx val="0"/>
          <c:order val="0"/>
          <c:tx>
            <c:v>INTE_Flux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Sheet1!$C$31:$C$115</c:f>
              <c:numCache>
                <c:formatCode>d\-m\-yy\ h:mm;@</c:formatCode>
                <c:ptCount val="85"/>
                <c:pt idx="0">
                  <c:v>44376.643750000003</c:v>
                </c:pt>
                <c:pt idx="1">
                  <c:v>44376.664583333339</c:v>
                </c:pt>
                <c:pt idx="2">
                  <c:v>44376.685416666674</c:v>
                </c:pt>
                <c:pt idx="3">
                  <c:v>44376.70625000001</c:v>
                </c:pt>
                <c:pt idx="4">
                  <c:v>44376.727083333346</c:v>
                </c:pt>
                <c:pt idx="5">
                  <c:v>44376.747916666682</c:v>
                </c:pt>
                <c:pt idx="6">
                  <c:v>44376.768750000017</c:v>
                </c:pt>
                <c:pt idx="7">
                  <c:v>44376.789583333353</c:v>
                </c:pt>
                <c:pt idx="8">
                  <c:v>44376.810416666689</c:v>
                </c:pt>
                <c:pt idx="9">
                  <c:v>44376.831250000025</c:v>
                </c:pt>
                <c:pt idx="10">
                  <c:v>44376.85208333336</c:v>
                </c:pt>
                <c:pt idx="11">
                  <c:v>44376.872916666696</c:v>
                </c:pt>
                <c:pt idx="12">
                  <c:v>44376.893750000032</c:v>
                </c:pt>
                <c:pt idx="13">
                  <c:v>44376.914583333368</c:v>
                </c:pt>
                <c:pt idx="14">
                  <c:v>44376.935416666704</c:v>
                </c:pt>
                <c:pt idx="15">
                  <c:v>44376.956250000039</c:v>
                </c:pt>
                <c:pt idx="16">
                  <c:v>44376.977083333375</c:v>
                </c:pt>
                <c:pt idx="17">
                  <c:v>44376.997916666711</c:v>
                </c:pt>
                <c:pt idx="18">
                  <c:v>44377.018750000047</c:v>
                </c:pt>
                <c:pt idx="19">
                  <c:v>44377.039583333382</c:v>
                </c:pt>
                <c:pt idx="20">
                  <c:v>44377.060416666718</c:v>
                </c:pt>
                <c:pt idx="21">
                  <c:v>44377.081250000054</c:v>
                </c:pt>
                <c:pt idx="22">
                  <c:v>44377.10208333339</c:v>
                </c:pt>
                <c:pt idx="23">
                  <c:v>44377.122916666725</c:v>
                </c:pt>
                <c:pt idx="24">
                  <c:v>44377.143750000061</c:v>
                </c:pt>
                <c:pt idx="25">
                  <c:v>44377.164583333397</c:v>
                </c:pt>
                <c:pt idx="26">
                  <c:v>44377.185416666733</c:v>
                </c:pt>
                <c:pt idx="27">
                  <c:v>44377.206250000068</c:v>
                </c:pt>
                <c:pt idx="28">
                  <c:v>44377.227083333404</c:v>
                </c:pt>
                <c:pt idx="29">
                  <c:v>44377.24791666674</c:v>
                </c:pt>
                <c:pt idx="30">
                  <c:v>44377.268750000076</c:v>
                </c:pt>
                <c:pt idx="31">
                  <c:v>44377.289583333411</c:v>
                </c:pt>
                <c:pt idx="32">
                  <c:v>44377.310416666747</c:v>
                </c:pt>
                <c:pt idx="33">
                  <c:v>44377.331250000083</c:v>
                </c:pt>
                <c:pt idx="34">
                  <c:v>44377.352083333419</c:v>
                </c:pt>
                <c:pt idx="35">
                  <c:v>44377.372916666754</c:v>
                </c:pt>
                <c:pt idx="36">
                  <c:v>44377.39375000009</c:v>
                </c:pt>
                <c:pt idx="37">
                  <c:v>44377.414583333426</c:v>
                </c:pt>
                <c:pt idx="38">
                  <c:v>44377.435416666762</c:v>
                </c:pt>
                <c:pt idx="39">
                  <c:v>44377.456250000097</c:v>
                </c:pt>
                <c:pt idx="40">
                  <c:v>44377.477083333433</c:v>
                </c:pt>
                <c:pt idx="41">
                  <c:v>44377.497916666769</c:v>
                </c:pt>
                <c:pt idx="42">
                  <c:v>44377.518750000105</c:v>
                </c:pt>
                <c:pt idx="43">
                  <c:v>44377.539583333441</c:v>
                </c:pt>
                <c:pt idx="44">
                  <c:v>44377.560416666776</c:v>
                </c:pt>
                <c:pt idx="45">
                  <c:v>44377.581250000112</c:v>
                </c:pt>
                <c:pt idx="46">
                  <c:v>44377.602083333448</c:v>
                </c:pt>
                <c:pt idx="47">
                  <c:v>44377.622916666784</c:v>
                </c:pt>
                <c:pt idx="48">
                  <c:v>44377.643750000119</c:v>
                </c:pt>
                <c:pt idx="49">
                  <c:v>44377.664583333455</c:v>
                </c:pt>
                <c:pt idx="50">
                  <c:v>44377.685416666791</c:v>
                </c:pt>
                <c:pt idx="51">
                  <c:v>44377.706250000127</c:v>
                </c:pt>
                <c:pt idx="52">
                  <c:v>44377.727083333462</c:v>
                </c:pt>
                <c:pt idx="53">
                  <c:v>44377.747916666798</c:v>
                </c:pt>
                <c:pt idx="54">
                  <c:v>44377.768750000134</c:v>
                </c:pt>
                <c:pt idx="55">
                  <c:v>44377.78958333347</c:v>
                </c:pt>
                <c:pt idx="56">
                  <c:v>44377.810416666805</c:v>
                </c:pt>
                <c:pt idx="57">
                  <c:v>44377.831250000141</c:v>
                </c:pt>
                <c:pt idx="58">
                  <c:v>44377.852083333477</c:v>
                </c:pt>
                <c:pt idx="59">
                  <c:v>44377.872916666813</c:v>
                </c:pt>
                <c:pt idx="60">
                  <c:v>44377.893750000148</c:v>
                </c:pt>
                <c:pt idx="61">
                  <c:v>44377.914583333484</c:v>
                </c:pt>
                <c:pt idx="62">
                  <c:v>44377.93541666682</c:v>
                </c:pt>
                <c:pt idx="63">
                  <c:v>44377.956250000156</c:v>
                </c:pt>
                <c:pt idx="64">
                  <c:v>44377.977083333491</c:v>
                </c:pt>
                <c:pt idx="65">
                  <c:v>44377.997916666827</c:v>
                </c:pt>
                <c:pt idx="66">
                  <c:v>44378.018750000163</c:v>
                </c:pt>
                <c:pt idx="67">
                  <c:v>44378.039583333499</c:v>
                </c:pt>
                <c:pt idx="68">
                  <c:v>44378.060416666834</c:v>
                </c:pt>
                <c:pt idx="69">
                  <c:v>44378.08125000017</c:v>
                </c:pt>
                <c:pt idx="70">
                  <c:v>44378.102083333506</c:v>
                </c:pt>
                <c:pt idx="71">
                  <c:v>44378.122916666842</c:v>
                </c:pt>
                <c:pt idx="72">
                  <c:v>44378.143750000178</c:v>
                </c:pt>
                <c:pt idx="73">
                  <c:v>44378.164583333513</c:v>
                </c:pt>
                <c:pt idx="74">
                  <c:v>44378.185416666849</c:v>
                </c:pt>
                <c:pt idx="75">
                  <c:v>44378.206250000185</c:v>
                </c:pt>
                <c:pt idx="76">
                  <c:v>44378.227083333521</c:v>
                </c:pt>
                <c:pt idx="77">
                  <c:v>44378.247916666856</c:v>
                </c:pt>
              </c:numCache>
            </c:numRef>
          </c:xVal>
          <c:yVal>
            <c:numRef>
              <c:f>Sheet1!$F$31:$F$115</c:f>
              <c:numCache>
                <c:formatCode>General</c:formatCode>
                <c:ptCount val="85"/>
                <c:pt idx="0">
                  <c:v>2570</c:v>
                </c:pt>
                <c:pt idx="1">
                  <c:v>26544</c:v>
                </c:pt>
                <c:pt idx="2">
                  <c:v>49251</c:v>
                </c:pt>
                <c:pt idx="3">
                  <c:v>65901</c:v>
                </c:pt>
                <c:pt idx="4">
                  <c:v>81194</c:v>
                </c:pt>
                <c:pt idx="5">
                  <c:v>96785</c:v>
                </c:pt>
                <c:pt idx="6">
                  <c:v>89370</c:v>
                </c:pt>
                <c:pt idx="7">
                  <c:v>7207</c:v>
                </c:pt>
                <c:pt idx="8">
                  <c:v>2015</c:v>
                </c:pt>
                <c:pt idx="9">
                  <c:v>1421</c:v>
                </c:pt>
                <c:pt idx="10">
                  <c:v>1124</c:v>
                </c:pt>
                <c:pt idx="11">
                  <c:v>0</c:v>
                </c:pt>
                <c:pt idx="12">
                  <c:v>0</c:v>
                </c:pt>
                <c:pt idx="13">
                  <c:v>207</c:v>
                </c:pt>
                <c:pt idx="14">
                  <c:v>0</c:v>
                </c:pt>
                <c:pt idx="15">
                  <c:v>413</c:v>
                </c:pt>
                <c:pt idx="16">
                  <c:v>0</c:v>
                </c:pt>
                <c:pt idx="17">
                  <c:v>9507</c:v>
                </c:pt>
                <c:pt idx="18">
                  <c:v>34720</c:v>
                </c:pt>
                <c:pt idx="19">
                  <c:v>44407</c:v>
                </c:pt>
                <c:pt idx="20">
                  <c:v>68084</c:v>
                </c:pt>
                <c:pt idx="21">
                  <c:v>80070</c:v>
                </c:pt>
                <c:pt idx="22">
                  <c:v>83700</c:v>
                </c:pt>
                <c:pt idx="23">
                  <c:v>6975</c:v>
                </c:pt>
                <c:pt idx="24">
                  <c:v>917</c:v>
                </c:pt>
                <c:pt idx="25">
                  <c:v>1240</c:v>
                </c:pt>
                <c:pt idx="26">
                  <c:v>917</c:v>
                </c:pt>
                <c:pt idx="27">
                  <c:v>620</c:v>
                </c:pt>
                <c:pt idx="28">
                  <c:v>0</c:v>
                </c:pt>
                <c:pt idx="29">
                  <c:v>827</c:v>
                </c:pt>
                <c:pt idx="30">
                  <c:v>413</c:v>
                </c:pt>
                <c:pt idx="31">
                  <c:v>0</c:v>
                </c:pt>
                <c:pt idx="32">
                  <c:v>710</c:v>
                </c:pt>
                <c:pt idx="33">
                  <c:v>10424</c:v>
                </c:pt>
                <c:pt idx="34">
                  <c:v>31090</c:v>
                </c:pt>
                <c:pt idx="35">
                  <c:v>42664</c:v>
                </c:pt>
                <c:pt idx="36">
                  <c:v>66430</c:v>
                </c:pt>
                <c:pt idx="37">
                  <c:v>76673</c:v>
                </c:pt>
                <c:pt idx="38">
                  <c:v>82021</c:v>
                </c:pt>
                <c:pt idx="39">
                  <c:v>4702</c:v>
                </c:pt>
                <c:pt idx="40">
                  <c:v>1950</c:v>
                </c:pt>
                <c:pt idx="41">
                  <c:v>504</c:v>
                </c:pt>
                <c:pt idx="42">
                  <c:v>0</c:v>
                </c:pt>
                <c:pt idx="43">
                  <c:v>620</c:v>
                </c:pt>
                <c:pt idx="44">
                  <c:v>801</c:v>
                </c:pt>
                <c:pt idx="45">
                  <c:v>827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8680</c:v>
                </c:pt>
                <c:pt idx="50">
                  <c:v>33273</c:v>
                </c:pt>
                <c:pt idx="51">
                  <c:v>49484</c:v>
                </c:pt>
                <c:pt idx="52">
                  <c:v>60527</c:v>
                </c:pt>
                <c:pt idx="53">
                  <c:v>82202</c:v>
                </c:pt>
                <c:pt idx="54">
                  <c:v>81905</c:v>
                </c:pt>
                <c:pt idx="55">
                  <c:v>6820</c:v>
                </c:pt>
                <c:pt idx="56">
                  <c:v>1950</c:v>
                </c:pt>
                <c:pt idx="57">
                  <c:v>1124</c:v>
                </c:pt>
                <c:pt idx="58">
                  <c:v>710</c:v>
                </c:pt>
                <c:pt idx="59">
                  <c:v>685</c:v>
                </c:pt>
                <c:pt idx="60">
                  <c:v>594</c:v>
                </c:pt>
                <c:pt idx="61">
                  <c:v>0</c:v>
                </c:pt>
                <c:pt idx="62">
                  <c:v>917</c:v>
                </c:pt>
                <c:pt idx="63">
                  <c:v>0</c:v>
                </c:pt>
                <c:pt idx="64">
                  <c:v>0</c:v>
                </c:pt>
                <c:pt idx="65">
                  <c:v>9894</c:v>
                </c:pt>
                <c:pt idx="66">
                  <c:v>28610</c:v>
                </c:pt>
                <c:pt idx="67">
                  <c:v>45234</c:v>
                </c:pt>
                <c:pt idx="68">
                  <c:v>68794</c:v>
                </c:pt>
                <c:pt idx="69">
                  <c:v>74465</c:v>
                </c:pt>
                <c:pt idx="70">
                  <c:v>79902</c:v>
                </c:pt>
                <c:pt idx="71">
                  <c:v>8719</c:v>
                </c:pt>
                <c:pt idx="72">
                  <c:v>2984</c:v>
                </c:pt>
                <c:pt idx="73">
                  <c:v>2067</c:v>
                </c:pt>
                <c:pt idx="74">
                  <c:v>1330</c:v>
                </c:pt>
                <c:pt idx="75">
                  <c:v>1860</c:v>
                </c:pt>
                <c:pt idx="76">
                  <c:v>504</c:v>
                </c:pt>
                <c:pt idx="77">
                  <c:v>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EC-4420-AC04-3A74DF220880}"/>
            </c:ext>
          </c:extLst>
        </c:ser>
        <c:ser>
          <c:idx val="1"/>
          <c:order val="1"/>
          <c:tx>
            <c:v>ANSTO Autoflux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0">
                <a:solidFill>
                  <a:schemeClr val="tx1"/>
                </a:solidFill>
              </a:ln>
              <a:effectLst/>
            </c:spPr>
          </c:marker>
          <c:xVal>
            <c:numRef>
              <c:f>Sheet4!$A$2:$A$370</c:f>
              <c:numCache>
                <c:formatCode>m/d/yyyy\ h:mm</c:formatCode>
                <c:ptCount val="369"/>
                <c:pt idx="140">
                  <c:v>44376.6875</c:v>
                </c:pt>
                <c:pt idx="141">
                  <c:v>44376.694444444445</c:v>
                </c:pt>
                <c:pt idx="142">
                  <c:v>44376.701388888891</c:v>
                </c:pt>
                <c:pt idx="143">
                  <c:v>44376.708333333336</c:v>
                </c:pt>
                <c:pt idx="144">
                  <c:v>44376.715277777781</c:v>
                </c:pt>
                <c:pt idx="145">
                  <c:v>44376.722222222219</c:v>
                </c:pt>
                <c:pt idx="146">
                  <c:v>44376.729166666664</c:v>
                </c:pt>
                <c:pt idx="147">
                  <c:v>44376.736111111109</c:v>
                </c:pt>
                <c:pt idx="148">
                  <c:v>44376.743055555555</c:v>
                </c:pt>
                <c:pt idx="149">
                  <c:v>44376.75</c:v>
                </c:pt>
                <c:pt idx="150">
                  <c:v>44376.756944444445</c:v>
                </c:pt>
                <c:pt idx="151">
                  <c:v>44376.763888888891</c:v>
                </c:pt>
                <c:pt idx="152">
                  <c:v>44376.770833333336</c:v>
                </c:pt>
                <c:pt idx="153">
                  <c:v>44376.777777777781</c:v>
                </c:pt>
                <c:pt idx="154">
                  <c:v>44376.784722222219</c:v>
                </c:pt>
                <c:pt idx="155">
                  <c:v>44376.791666666664</c:v>
                </c:pt>
                <c:pt idx="156">
                  <c:v>44376.798611111109</c:v>
                </c:pt>
                <c:pt idx="157">
                  <c:v>44376.805555555555</c:v>
                </c:pt>
                <c:pt idx="158">
                  <c:v>44376.8125</c:v>
                </c:pt>
                <c:pt idx="159">
                  <c:v>44376.819444444445</c:v>
                </c:pt>
                <c:pt idx="160">
                  <c:v>44376.826388888891</c:v>
                </c:pt>
                <c:pt idx="161">
                  <c:v>44376.833333333336</c:v>
                </c:pt>
                <c:pt idx="162">
                  <c:v>44376.840277777781</c:v>
                </c:pt>
                <c:pt idx="163">
                  <c:v>44376.847222222219</c:v>
                </c:pt>
                <c:pt idx="164">
                  <c:v>44376.854166666664</c:v>
                </c:pt>
                <c:pt idx="165">
                  <c:v>44376.861111111109</c:v>
                </c:pt>
                <c:pt idx="166">
                  <c:v>44376.868055555555</c:v>
                </c:pt>
                <c:pt idx="167">
                  <c:v>44376.875</c:v>
                </c:pt>
                <c:pt idx="168">
                  <c:v>44376.881944444445</c:v>
                </c:pt>
                <c:pt idx="169">
                  <c:v>44376.888888888891</c:v>
                </c:pt>
                <c:pt idx="170">
                  <c:v>44376.895833333336</c:v>
                </c:pt>
                <c:pt idx="171">
                  <c:v>44376.902777777781</c:v>
                </c:pt>
                <c:pt idx="172">
                  <c:v>44376.909722222219</c:v>
                </c:pt>
                <c:pt idx="173">
                  <c:v>44376.916666666664</c:v>
                </c:pt>
                <c:pt idx="174">
                  <c:v>44376.923611111109</c:v>
                </c:pt>
                <c:pt idx="175">
                  <c:v>44376.930555555555</c:v>
                </c:pt>
                <c:pt idx="176">
                  <c:v>44376.9375</c:v>
                </c:pt>
                <c:pt idx="177">
                  <c:v>44376.944444444445</c:v>
                </c:pt>
                <c:pt idx="178">
                  <c:v>44376.951388888891</c:v>
                </c:pt>
                <c:pt idx="179">
                  <c:v>44376.958333333336</c:v>
                </c:pt>
                <c:pt idx="180">
                  <c:v>44376.965277777781</c:v>
                </c:pt>
                <c:pt idx="181">
                  <c:v>44376.972222222219</c:v>
                </c:pt>
                <c:pt idx="182">
                  <c:v>44376.979166666664</c:v>
                </c:pt>
                <c:pt idx="183">
                  <c:v>44376.986111111109</c:v>
                </c:pt>
                <c:pt idx="184">
                  <c:v>44376.993055555555</c:v>
                </c:pt>
                <c:pt idx="185">
                  <c:v>44377</c:v>
                </c:pt>
                <c:pt idx="186">
                  <c:v>44377.006944444445</c:v>
                </c:pt>
                <c:pt idx="187">
                  <c:v>44377.013888888891</c:v>
                </c:pt>
                <c:pt idx="188">
                  <c:v>44377.020833333336</c:v>
                </c:pt>
                <c:pt idx="189">
                  <c:v>44377.027777777781</c:v>
                </c:pt>
                <c:pt idx="190">
                  <c:v>44377.034722222219</c:v>
                </c:pt>
                <c:pt idx="191">
                  <c:v>44377.041666666664</c:v>
                </c:pt>
                <c:pt idx="192">
                  <c:v>44377.048611111109</c:v>
                </c:pt>
                <c:pt idx="193">
                  <c:v>44377.055555555555</c:v>
                </c:pt>
                <c:pt idx="194">
                  <c:v>44377.0625</c:v>
                </c:pt>
                <c:pt idx="195">
                  <c:v>44377.069444444445</c:v>
                </c:pt>
                <c:pt idx="196">
                  <c:v>44377.076388888891</c:v>
                </c:pt>
                <c:pt idx="197">
                  <c:v>44377.083333333336</c:v>
                </c:pt>
                <c:pt idx="198">
                  <c:v>44377.090277777781</c:v>
                </c:pt>
                <c:pt idx="199">
                  <c:v>44377.097222222219</c:v>
                </c:pt>
                <c:pt idx="200">
                  <c:v>44377.104166666664</c:v>
                </c:pt>
                <c:pt idx="201">
                  <c:v>44377.111111111109</c:v>
                </c:pt>
                <c:pt idx="202">
                  <c:v>44377.118055555555</c:v>
                </c:pt>
                <c:pt idx="203">
                  <c:v>44377.125</c:v>
                </c:pt>
                <c:pt idx="204">
                  <c:v>44377.131944444445</c:v>
                </c:pt>
                <c:pt idx="205">
                  <c:v>44377.138888888891</c:v>
                </c:pt>
                <c:pt idx="206">
                  <c:v>44377.145833333336</c:v>
                </c:pt>
                <c:pt idx="207">
                  <c:v>44377.152777777781</c:v>
                </c:pt>
                <c:pt idx="208">
                  <c:v>44377.159722222219</c:v>
                </c:pt>
                <c:pt idx="209">
                  <c:v>44377.166666666664</c:v>
                </c:pt>
                <c:pt idx="210">
                  <c:v>44377.173611111109</c:v>
                </c:pt>
                <c:pt idx="211">
                  <c:v>44377.180555555555</c:v>
                </c:pt>
                <c:pt idx="212">
                  <c:v>44377.1875</c:v>
                </c:pt>
                <c:pt idx="213">
                  <c:v>44377.194444444445</c:v>
                </c:pt>
                <c:pt idx="214">
                  <c:v>44377.201388888891</c:v>
                </c:pt>
                <c:pt idx="215">
                  <c:v>44377.208333333336</c:v>
                </c:pt>
                <c:pt idx="216">
                  <c:v>44377.215277777781</c:v>
                </c:pt>
                <c:pt idx="217">
                  <c:v>44377.222222222219</c:v>
                </c:pt>
                <c:pt idx="218">
                  <c:v>44377.229166666664</c:v>
                </c:pt>
                <c:pt idx="219">
                  <c:v>44377.236111111109</c:v>
                </c:pt>
                <c:pt idx="220">
                  <c:v>44377.243055555555</c:v>
                </c:pt>
                <c:pt idx="221">
                  <c:v>44377.25</c:v>
                </c:pt>
                <c:pt idx="222">
                  <c:v>44377.256944444445</c:v>
                </c:pt>
                <c:pt idx="223">
                  <c:v>44377.263888888891</c:v>
                </c:pt>
                <c:pt idx="224">
                  <c:v>44377.270833333336</c:v>
                </c:pt>
                <c:pt idx="225">
                  <c:v>44377.277777777781</c:v>
                </c:pt>
                <c:pt idx="226">
                  <c:v>44377.284722222219</c:v>
                </c:pt>
                <c:pt idx="227">
                  <c:v>44377.291666666664</c:v>
                </c:pt>
                <c:pt idx="228">
                  <c:v>44377.298611111109</c:v>
                </c:pt>
                <c:pt idx="229">
                  <c:v>44377.305555555555</c:v>
                </c:pt>
                <c:pt idx="230">
                  <c:v>44377.3125</c:v>
                </c:pt>
                <c:pt idx="231">
                  <c:v>44377.319444444445</c:v>
                </c:pt>
                <c:pt idx="232">
                  <c:v>44377.326388888891</c:v>
                </c:pt>
                <c:pt idx="233">
                  <c:v>44377.333333333336</c:v>
                </c:pt>
                <c:pt idx="234">
                  <c:v>44377.340277777781</c:v>
                </c:pt>
                <c:pt idx="235">
                  <c:v>44377.347222222219</c:v>
                </c:pt>
                <c:pt idx="236">
                  <c:v>44377.354166666664</c:v>
                </c:pt>
                <c:pt idx="237">
                  <c:v>44377.361111111109</c:v>
                </c:pt>
                <c:pt idx="238">
                  <c:v>44377.368055555555</c:v>
                </c:pt>
                <c:pt idx="239">
                  <c:v>44377.375</c:v>
                </c:pt>
                <c:pt idx="240">
                  <c:v>44377.381944444445</c:v>
                </c:pt>
                <c:pt idx="241">
                  <c:v>44377.388888888891</c:v>
                </c:pt>
                <c:pt idx="242">
                  <c:v>44377.395833333336</c:v>
                </c:pt>
                <c:pt idx="243">
                  <c:v>44377.402777777781</c:v>
                </c:pt>
                <c:pt idx="244">
                  <c:v>44377.409722222219</c:v>
                </c:pt>
                <c:pt idx="245">
                  <c:v>44377.416666666664</c:v>
                </c:pt>
                <c:pt idx="246">
                  <c:v>44377.423611111109</c:v>
                </c:pt>
                <c:pt idx="247">
                  <c:v>44377.430555555555</c:v>
                </c:pt>
                <c:pt idx="248">
                  <c:v>44377.4375</c:v>
                </c:pt>
                <c:pt idx="249">
                  <c:v>44377.444444444445</c:v>
                </c:pt>
                <c:pt idx="250">
                  <c:v>44377.451388888891</c:v>
                </c:pt>
                <c:pt idx="251">
                  <c:v>44377.458333333336</c:v>
                </c:pt>
                <c:pt idx="252">
                  <c:v>44377.465277777781</c:v>
                </c:pt>
                <c:pt idx="253">
                  <c:v>44377.472222222219</c:v>
                </c:pt>
                <c:pt idx="254">
                  <c:v>44377.479166666664</c:v>
                </c:pt>
                <c:pt idx="255">
                  <c:v>44377.486111111109</c:v>
                </c:pt>
                <c:pt idx="256">
                  <c:v>44377.493055555555</c:v>
                </c:pt>
                <c:pt idx="257">
                  <c:v>44377.5</c:v>
                </c:pt>
                <c:pt idx="258">
                  <c:v>44377.506944444445</c:v>
                </c:pt>
                <c:pt idx="259">
                  <c:v>44377.513888888891</c:v>
                </c:pt>
                <c:pt idx="260">
                  <c:v>44377.520833333336</c:v>
                </c:pt>
                <c:pt idx="261">
                  <c:v>44377.527777777781</c:v>
                </c:pt>
                <c:pt idx="262">
                  <c:v>44377.534722222219</c:v>
                </c:pt>
                <c:pt idx="263">
                  <c:v>44377.541666666664</c:v>
                </c:pt>
                <c:pt idx="264">
                  <c:v>44377.548611111109</c:v>
                </c:pt>
                <c:pt idx="265">
                  <c:v>44377.555555555555</c:v>
                </c:pt>
                <c:pt idx="266">
                  <c:v>44377.5625</c:v>
                </c:pt>
                <c:pt idx="267">
                  <c:v>44377.569444444445</c:v>
                </c:pt>
                <c:pt idx="268">
                  <c:v>44377.576388888891</c:v>
                </c:pt>
                <c:pt idx="269">
                  <c:v>44377.583333333336</c:v>
                </c:pt>
                <c:pt idx="270">
                  <c:v>44377.590277777781</c:v>
                </c:pt>
                <c:pt idx="271">
                  <c:v>44377.597222222219</c:v>
                </c:pt>
                <c:pt idx="272">
                  <c:v>44377.604166666664</c:v>
                </c:pt>
                <c:pt idx="273">
                  <c:v>44377.611111111109</c:v>
                </c:pt>
                <c:pt idx="274">
                  <c:v>44377.618055555555</c:v>
                </c:pt>
                <c:pt idx="275">
                  <c:v>44377.625</c:v>
                </c:pt>
                <c:pt idx="276">
                  <c:v>44377.631944444445</c:v>
                </c:pt>
                <c:pt idx="277">
                  <c:v>44377.638888888891</c:v>
                </c:pt>
                <c:pt idx="278">
                  <c:v>44377.645833333336</c:v>
                </c:pt>
                <c:pt idx="279">
                  <c:v>44377.652777777781</c:v>
                </c:pt>
                <c:pt idx="280">
                  <c:v>44377.659722222219</c:v>
                </c:pt>
                <c:pt idx="281">
                  <c:v>44377.666666666664</c:v>
                </c:pt>
                <c:pt idx="282">
                  <c:v>44377.673611111109</c:v>
                </c:pt>
                <c:pt idx="283">
                  <c:v>44377.680555555555</c:v>
                </c:pt>
                <c:pt idx="284">
                  <c:v>44377.6875</c:v>
                </c:pt>
                <c:pt idx="285">
                  <c:v>44377.694444444445</c:v>
                </c:pt>
                <c:pt idx="286">
                  <c:v>44377.701388888891</c:v>
                </c:pt>
                <c:pt idx="287">
                  <c:v>44377.708333333336</c:v>
                </c:pt>
                <c:pt idx="288">
                  <c:v>44377.715277777781</c:v>
                </c:pt>
                <c:pt idx="289">
                  <c:v>44377.722222222219</c:v>
                </c:pt>
                <c:pt idx="290">
                  <c:v>44377.729166666664</c:v>
                </c:pt>
                <c:pt idx="291">
                  <c:v>44377.736111111109</c:v>
                </c:pt>
                <c:pt idx="292">
                  <c:v>44377.743055555555</c:v>
                </c:pt>
                <c:pt idx="293">
                  <c:v>44377.75</c:v>
                </c:pt>
                <c:pt idx="294">
                  <c:v>44377.756944444445</c:v>
                </c:pt>
                <c:pt idx="295">
                  <c:v>44377.763888888891</c:v>
                </c:pt>
                <c:pt idx="296">
                  <c:v>44377.770833333336</c:v>
                </c:pt>
                <c:pt idx="297">
                  <c:v>44377.777777777781</c:v>
                </c:pt>
                <c:pt idx="298">
                  <c:v>44377.784722222219</c:v>
                </c:pt>
                <c:pt idx="299">
                  <c:v>44377.791666666664</c:v>
                </c:pt>
                <c:pt idx="300">
                  <c:v>44377.798611111109</c:v>
                </c:pt>
                <c:pt idx="301">
                  <c:v>44377.805555555555</c:v>
                </c:pt>
                <c:pt idx="302">
                  <c:v>44377.8125</c:v>
                </c:pt>
                <c:pt idx="303">
                  <c:v>44377.819444444445</c:v>
                </c:pt>
                <c:pt idx="304">
                  <c:v>44377.826388888891</c:v>
                </c:pt>
                <c:pt idx="305">
                  <c:v>44377.833333333336</c:v>
                </c:pt>
                <c:pt idx="306">
                  <c:v>44377.840277777781</c:v>
                </c:pt>
                <c:pt idx="307">
                  <c:v>44377.847222222219</c:v>
                </c:pt>
                <c:pt idx="308">
                  <c:v>44377.854166666664</c:v>
                </c:pt>
                <c:pt idx="309">
                  <c:v>44377.861111111109</c:v>
                </c:pt>
                <c:pt idx="310">
                  <c:v>44377.868055555555</c:v>
                </c:pt>
                <c:pt idx="311">
                  <c:v>44377.875</c:v>
                </c:pt>
                <c:pt idx="312">
                  <c:v>44377.881944444445</c:v>
                </c:pt>
                <c:pt idx="313">
                  <c:v>44377.888888888891</c:v>
                </c:pt>
                <c:pt idx="314">
                  <c:v>44377.895833333336</c:v>
                </c:pt>
                <c:pt idx="315">
                  <c:v>44377.902777777781</c:v>
                </c:pt>
                <c:pt idx="316">
                  <c:v>44377.909722222219</c:v>
                </c:pt>
                <c:pt idx="317">
                  <c:v>44377.916666666664</c:v>
                </c:pt>
                <c:pt idx="318">
                  <c:v>44377.923611111109</c:v>
                </c:pt>
                <c:pt idx="319">
                  <c:v>44377.930555555555</c:v>
                </c:pt>
                <c:pt idx="320">
                  <c:v>44377.9375</c:v>
                </c:pt>
                <c:pt idx="321">
                  <c:v>44377.944444444445</c:v>
                </c:pt>
                <c:pt idx="322">
                  <c:v>44377.951388888891</c:v>
                </c:pt>
                <c:pt idx="323">
                  <c:v>44377.958333333336</c:v>
                </c:pt>
                <c:pt idx="324">
                  <c:v>44377.965277777781</c:v>
                </c:pt>
                <c:pt idx="325">
                  <c:v>44377.972222222219</c:v>
                </c:pt>
                <c:pt idx="326">
                  <c:v>44377.979166666664</c:v>
                </c:pt>
                <c:pt idx="327">
                  <c:v>44377.986111111109</c:v>
                </c:pt>
                <c:pt idx="328">
                  <c:v>44377.993055555555</c:v>
                </c:pt>
                <c:pt idx="329">
                  <c:v>44378</c:v>
                </c:pt>
                <c:pt idx="330">
                  <c:v>44378.006944444445</c:v>
                </c:pt>
                <c:pt idx="331">
                  <c:v>44378.013888888891</c:v>
                </c:pt>
                <c:pt idx="332">
                  <c:v>44378.020833333336</c:v>
                </c:pt>
                <c:pt idx="333">
                  <c:v>44378.027777777781</c:v>
                </c:pt>
                <c:pt idx="334">
                  <c:v>44378.034722222219</c:v>
                </c:pt>
                <c:pt idx="335">
                  <c:v>44378.041666666664</c:v>
                </c:pt>
                <c:pt idx="336">
                  <c:v>44378.048611111109</c:v>
                </c:pt>
                <c:pt idx="337">
                  <c:v>44378.055555555555</c:v>
                </c:pt>
                <c:pt idx="338">
                  <c:v>44378.0625</c:v>
                </c:pt>
                <c:pt idx="339">
                  <c:v>44378.069444444445</c:v>
                </c:pt>
                <c:pt idx="340">
                  <c:v>44378.076388888891</c:v>
                </c:pt>
                <c:pt idx="341">
                  <c:v>44378.083333333336</c:v>
                </c:pt>
                <c:pt idx="342">
                  <c:v>44378.090277777781</c:v>
                </c:pt>
                <c:pt idx="343">
                  <c:v>44378.097222222219</c:v>
                </c:pt>
                <c:pt idx="344">
                  <c:v>44378.104166666664</c:v>
                </c:pt>
                <c:pt idx="345">
                  <c:v>44378.111111111109</c:v>
                </c:pt>
                <c:pt idx="346">
                  <c:v>44378.118055555555</c:v>
                </c:pt>
                <c:pt idx="347">
                  <c:v>44378.125</c:v>
                </c:pt>
                <c:pt idx="348">
                  <c:v>44378.131944444445</c:v>
                </c:pt>
                <c:pt idx="349">
                  <c:v>44378.138888888891</c:v>
                </c:pt>
                <c:pt idx="350">
                  <c:v>44378.145833333336</c:v>
                </c:pt>
                <c:pt idx="351">
                  <c:v>44378.152777777781</c:v>
                </c:pt>
                <c:pt idx="352">
                  <c:v>44378.159722222219</c:v>
                </c:pt>
                <c:pt idx="353">
                  <c:v>44378.166666666664</c:v>
                </c:pt>
                <c:pt idx="354">
                  <c:v>44378.173611111109</c:v>
                </c:pt>
                <c:pt idx="355">
                  <c:v>44378.180555555555</c:v>
                </c:pt>
                <c:pt idx="356">
                  <c:v>44378.1875</c:v>
                </c:pt>
                <c:pt idx="357">
                  <c:v>44378.194444444445</c:v>
                </c:pt>
                <c:pt idx="358">
                  <c:v>44378.201388888891</c:v>
                </c:pt>
                <c:pt idx="359">
                  <c:v>44378.208333333336</c:v>
                </c:pt>
                <c:pt idx="360">
                  <c:v>44378.215277777781</c:v>
                </c:pt>
                <c:pt idx="361">
                  <c:v>44378.222222222219</c:v>
                </c:pt>
                <c:pt idx="362">
                  <c:v>44378.229166666664</c:v>
                </c:pt>
                <c:pt idx="363">
                  <c:v>44378.236111111109</c:v>
                </c:pt>
                <c:pt idx="364">
                  <c:v>44378.243055555555</c:v>
                </c:pt>
                <c:pt idx="365">
                  <c:v>44378.25</c:v>
                </c:pt>
                <c:pt idx="366">
                  <c:v>44378.256944444445</c:v>
                </c:pt>
                <c:pt idx="367">
                  <c:v>44378.263888888891</c:v>
                </c:pt>
                <c:pt idx="368">
                  <c:v>44378.270833333336</c:v>
                </c:pt>
              </c:numCache>
            </c:numRef>
          </c:xVal>
          <c:yVal>
            <c:numRef>
              <c:f>Sheet4!$B$2:$B$370</c:f>
              <c:numCache>
                <c:formatCode>General</c:formatCode>
                <c:ptCount val="369"/>
                <c:pt idx="140">
                  <c:v>844</c:v>
                </c:pt>
                <c:pt idx="141">
                  <c:v>884</c:v>
                </c:pt>
                <c:pt idx="142">
                  <c:v>780</c:v>
                </c:pt>
                <c:pt idx="143">
                  <c:v>888</c:v>
                </c:pt>
                <c:pt idx="144">
                  <c:v>844</c:v>
                </c:pt>
                <c:pt idx="145">
                  <c:v>732</c:v>
                </c:pt>
                <c:pt idx="146">
                  <c:v>840</c:v>
                </c:pt>
                <c:pt idx="147">
                  <c:v>1048</c:v>
                </c:pt>
                <c:pt idx="148">
                  <c:v>1168</c:v>
                </c:pt>
                <c:pt idx="149">
                  <c:v>912</c:v>
                </c:pt>
                <c:pt idx="150">
                  <c:v>1352</c:v>
                </c:pt>
                <c:pt idx="151">
                  <c:v>4512</c:v>
                </c:pt>
                <c:pt idx="152">
                  <c:v>10624</c:v>
                </c:pt>
                <c:pt idx="153">
                  <c:v>16640</c:v>
                </c:pt>
                <c:pt idx="154">
                  <c:v>22528</c:v>
                </c:pt>
                <c:pt idx="155">
                  <c:v>27776</c:v>
                </c:pt>
                <c:pt idx="156">
                  <c:v>25472</c:v>
                </c:pt>
                <c:pt idx="157">
                  <c:v>9280</c:v>
                </c:pt>
                <c:pt idx="158">
                  <c:v>3440</c:v>
                </c:pt>
                <c:pt idx="159">
                  <c:v>2240</c:v>
                </c:pt>
                <c:pt idx="160">
                  <c:v>1848</c:v>
                </c:pt>
                <c:pt idx="161">
                  <c:v>2032</c:v>
                </c:pt>
                <c:pt idx="162">
                  <c:v>1584</c:v>
                </c:pt>
                <c:pt idx="163">
                  <c:v>1784</c:v>
                </c:pt>
                <c:pt idx="164">
                  <c:v>1272</c:v>
                </c:pt>
                <c:pt idx="165">
                  <c:v>1520</c:v>
                </c:pt>
                <c:pt idx="166">
                  <c:v>1248</c:v>
                </c:pt>
                <c:pt idx="167">
                  <c:v>1024</c:v>
                </c:pt>
                <c:pt idx="168">
                  <c:v>1568</c:v>
                </c:pt>
                <c:pt idx="169">
                  <c:v>4608</c:v>
                </c:pt>
                <c:pt idx="170">
                  <c:v>10496</c:v>
                </c:pt>
                <c:pt idx="171">
                  <c:v>16320</c:v>
                </c:pt>
                <c:pt idx="172">
                  <c:v>21504</c:v>
                </c:pt>
                <c:pt idx="173">
                  <c:v>28160</c:v>
                </c:pt>
                <c:pt idx="174">
                  <c:v>24192</c:v>
                </c:pt>
                <c:pt idx="175">
                  <c:v>9344</c:v>
                </c:pt>
                <c:pt idx="176">
                  <c:v>3696</c:v>
                </c:pt>
                <c:pt idx="177">
                  <c:v>1976</c:v>
                </c:pt>
                <c:pt idx="178">
                  <c:v>1416</c:v>
                </c:pt>
                <c:pt idx="179">
                  <c:v>1472</c:v>
                </c:pt>
                <c:pt idx="180">
                  <c:v>1136</c:v>
                </c:pt>
                <c:pt idx="181">
                  <c:v>1424</c:v>
                </c:pt>
                <c:pt idx="182">
                  <c:v>1200</c:v>
                </c:pt>
                <c:pt idx="183">
                  <c:v>1072</c:v>
                </c:pt>
                <c:pt idx="184">
                  <c:v>976</c:v>
                </c:pt>
                <c:pt idx="185">
                  <c:v>712</c:v>
                </c:pt>
                <c:pt idx="186">
                  <c:v>1200</c:v>
                </c:pt>
                <c:pt idx="187">
                  <c:v>4384</c:v>
                </c:pt>
                <c:pt idx="188">
                  <c:v>9536</c:v>
                </c:pt>
                <c:pt idx="189">
                  <c:v>15680</c:v>
                </c:pt>
                <c:pt idx="190">
                  <c:v>19200</c:v>
                </c:pt>
                <c:pt idx="191">
                  <c:v>24192</c:v>
                </c:pt>
                <c:pt idx="192">
                  <c:v>25216</c:v>
                </c:pt>
                <c:pt idx="193">
                  <c:v>8384</c:v>
                </c:pt>
                <c:pt idx="194">
                  <c:v>3216</c:v>
                </c:pt>
                <c:pt idx="195">
                  <c:v>2160</c:v>
                </c:pt>
                <c:pt idx="196">
                  <c:v>2096</c:v>
                </c:pt>
                <c:pt idx="197">
                  <c:v>1792</c:v>
                </c:pt>
                <c:pt idx="198">
                  <c:v>1792</c:v>
                </c:pt>
                <c:pt idx="199">
                  <c:v>1552</c:v>
                </c:pt>
                <c:pt idx="200">
                  <c:v>1656</c:v>
                </c:pt>
                <c:pt idx="201">
                  <c:v>1152</c:v>
                </c:pt>
                <c:pt idx="202">
                  <c:v>1200</c:v>
                </c:pt>
                <c:pt idx="203">
                  <c:v>1136</c:v>
                </c:pt>
                <c:pt idx="204">
                  <c:v>1360</c:v>
                </c:pt>
                <c:pt idx="205">
                  <c:v>4768</c:v>
                </c:pt>
                <c:pt idx="206">
                  <c:v>10240</c:v>
                </c:pt>
                <c:pt idx="207">
                  <c:v>15616</c:v>
                </c:pt>
                <c:pt idx="208">
                  <c:v>21632</c:v>
                </c:pt>
                <c:pt idx="209">
                  <c:v>28416</c:v>
                </c:pt>
                <c:pt idx="210">
                  <c:v>25088</c:v>
                </c:pt>
                <c:pt idx="211">
                  <c:v>9152</c:v>
                </c:pt>
                <c:pt idx="212">
                  <c:v>3824</c:v>
                </c:pt>
                <c:pt idx="213">
                  <c:v>1808</c:v>
                </c:pt>
                <c:pt idx="214">
                  <c:v>1608</c:v>
                </c:pt>
                <c:pt idx="215">
                  <c:v>1880</c:v>
                </c:pt>
                <c:pt idx="216">
                  <c:v>1776</c:v>
                </c:pt>
                <c:pt idx="217">
                  <c:v>1640</c:v>
                </c:pt>
                <c:pt idx="218">
                  <c:v>1344</c:v>
                </c:pt>
                <c:pt idx="219">
                  <c:v>1160</c:v>
                </c:pt>
                <c:pt idx="220">
                  <c:v>1112</c:v>
                </c:pt>
                <c:pt idx="221">
                  <c:v>1056</c:v>
                </c:pt>
                <c:pt idx="222">
                  <c:v>1424</c:v>
                </c:pt>
                <c:pt idx="223">
                  <c:v>4048</c:v>
                </c:pt>
                <c:pt idx="224">
                  <c:v>9344</c:v>
                </c:pt>
                <c:pt idx="225">
                  <c:v>14208</c:v>
                </c:pt>
                <c:pt idx="226">
                  <c:v>20480</c:v>
                </c:pt>
                <c:pt idx="227">
                  <c:v>24192</c:v>
                </c:pt>
                <c:pt idx="228">
                  <c:v>22784</c:v>
                </c:pt>
                <c:pt idx="229">
                  <c:v>9024</c:v>
                </c:pt>
                <c:pt idx="230">
                  <c:v>3392</c:v>
                </c:pt>
                <c:pt idx="231">
                  <c:v>1928</c:v>
                </c:pt>
                <c:pt idx="232">
                  <c:v>1544</c:v>
                </c:pt>
                <c:pt idx="233">
                  <c:v>1584</c:v>
                </c:pt>
                <c:pt idx="234">
                  <c:v>1192</c:v>
                </c:pt>
                <c:pt idx="235">
                  <c:v>1264</c:v>
                </c:pt>
                <c:pt idx="236">
                  <c:v>1224</c:v>
                </c:pt>
                <c:pt idx="237">
                  <c:v>1032</c:v>
                </c:pt>
                <c:pt idx="238">
                  <c:v>860</c:v>
                </c:pt>
                <c:pt idx="239">
                  <c:v>712</c:v>
                </c:pt>
                <c:pt idx="240">
                  <c:v>1408</c:v>
                </c:pt>
                <c:pt idx="241">
                  <c:v>4992</c:v>
                </c:pt>
                <c:pt idx="242">
                  <c:v>11072</c:v>
                </c:pt>
                <c:pt idx="243">
                  <c:v>17664</c:v>
                </c:pt>
                <c:pt idx="244">
                  <c:v>24832</c:v>
                </c:pt>
                <c:pt idx="245">
                  <c:v>28032</c:v>
                </c:pt>
                <c:pt idx="246">
                  <c:v>26368</c:v>
                </c:pt>
                <c:pt idx="247">
                  <c:v>9664</c:v>
                </c:pt>
                <c:pt idx="248">
                  <c:v>3616</c:v>
                </c:pt>
                <c:pt idx="249">
                  <c:v>1920</c:v>
                </c:pt>
                <c:pt idx="250">
                  <c:v>1752</c:v>
                </c:pt>
                <c:pt idx="251">
                  <c:v>1768</c:v>
                </c:pt>
                <c:pt idx="252">
                  <c:v>1808</c:v>
                </c:pt>
                <c:pt idx="253">
                  <c:v>1672</c:v>
                </c:pt>
                <c:pt idx="254">
                  <c:v>1408</c:v>
                </c:pt>
                <c:pt idx="255">
                  <c:v>1336</c:v>
                </c:pt>
                <c:pt idx="256">
                  <c:v>1160</c:v>
                </c:pt>
                <c:pt idx="257">
                  <c:v>972</c:v>
                </c:pt>
                <c:pt idx="258">
                  <c:v>1440</c:v>
                </c:pt>
                <c:pt idx="259">
                  <c:v>4832</c:v>
                </c:pt>
                <c:pt idx="260">
                  <c:v>9984</c:v>
                </c:pt>
                <c:pt idx="261">
                  <c:v>16384</c:v>
                </c:pt>
                <c:pt idx="262">
                  <c:v>21504</c:v>
                </c:pt>
                <c:pt idx="263">
                  <c:v>27904</c:v>
                </c:pt>
                <c:pt idx="264">
                  <c:v>25600</c:v>
                </c:pt>
                <c:pt idx="265">
                  <c:v>9472</c:v>
                </c:pt>
                <c:pt idx="266">
                  <c:v>3392</c:v>
                </c:pt>
                <c:pt idx="267">
                  <c:v>2040</c:v>
                </c:pt>
                <c:pt idx="268">
                  <c:v>1864</c:v>
                </c:pt>
                <c:pt idx="269">
                  <c:v>1808</c:v>
                </c:pt>
                <c:pt idx="270">
                  <c:v>1784</c:v>
                </c:pt>
                <c:pt idx="271">
                  <c:v>1696</c:v>
                </c:pt>
                <c:pt idx="272">
                  <c:v>1152</c:v>
                </c:pt>
                <c:pt idx="273">
                  <c:v>1440</c:v>
                </c:pt>
                <c:pt idx="274">
                  <c:v>868</c:v>
                </c:pt>
                <c:pt idx="275">
                  <c:v>844</c:v>
                </c:pt>
                <c:pt idx="276">
                  <c:v>1152</c:v>
                </c:pt>
                <c:pt idx="277">
                  <c:v>4064</c:v>
                </c:pt>
                <c:pt idx="278">
                  <c:v>9344</c:v>
                </c:pt>
                <c:pt idx="279">
                  <c:v>14336</c:v>
                </c:pt>
                <c:pt idx="280">
                  <c:v>19712</c:v>
                </c:pt>
                <c:pt idx="281">
                  <c:v>23552</c:v>
                </c:pt>
                <c:pt idx="282">
                  <c:v>25344</c:v>
                </c:pt>
                <c:pt idx="283">
                  <c:v>8832</c:v>
                </c:pt>
                <c:pt idx="284">
                  <c:v>2912</c:v>
                </c:pt>
                <c:pt idx="285">
                  <c:v>1896</c:v>
                </c:pt>
                <c:pt idx="286">
                  <c:v>1560</c:v>
                </c:pt>
                <c:pt idx="287">
                  <c:v>1320</c:v>
                </c:pt>
                <c:pt idx="288">
                  <c:v>1200</c:v>
                </c:pt>
                <c:pt idx="289">
                  <c:v>1224</c:v>
                </c:pt>
                <c:pt idx="290">
                  <c:v>1040</c:v>
                </c:pt>
                <c:pt idx="291">
                  <c:v>1040</c:v>
                </c:pt>
                <c:pt idx="292">
                  <c:v>1040</c:v>
                </c:pt>
                <c:pt idx="293">
                  <c:v>960</c:v>
                </c:pt>
                <c:pt idx="294">
                  <c:v>1456</c:v>
                </c:pt>
                <c:pt idx="295">
                  <c:v>5184</c:v>
                </c:pt>
                <c:pt idx="296">
                  <c:v>10432</c:v>
                </c:pt>
                <c:pt idx="297">
                  <c:v>16384</c:v>
                </c:pt>
                <c:pt idx="298">
                  <c:v>20992</c:v>
                </c:pt>
                <c:pt idx="299">
                  <c:v>28416</c:v>
                </c:pt>
                <c:pt idx="300">
                  <c:v>26880</c:v>
                </c:pt>
                <c:pt idx="301">
                  <c:v>9216</c:v>
                </c:pt>
                <c:pt idx="302">
                  <c:v>3488</c:v>
                </c:pt>
                <c:pt idx="303">
                  <c:v>1976</c:v>
                </c:pt>
                <c:pt idx="304">
                  <c:v>1808</c:v>
                </c:pt>
                <c:pt idx="305">
                  <c:v>1560</c:v>
                </c:pt>
                <c:pt idx="306">
                  <c:v>1800</c:v>
                </c:pt>
                <c:pt idx="307">
                  <c:v>1760</c:v>
                </c:pt>
                <c:pt idx="308">
                  <c:v>1000</c:v>
                </c:pt>
                <c:pt idx="309">
                  <c:v>1360</c:v>
                </c:pt>
                <c:pt idx="310">
                  <c:v>944</c:v>
                </c:pt>
                <c:pt idx="311">
                  <c:v>1160</c:v>
                </c:pt>
                <c:pt idx="312">
                  <c:v>1696</c:v>
                </c:pt>
                <c:pt idx="313">
                  <c:v>5248</c:v>
                </c:pt>
                <c:pt idx="314">
                  <c:v>10176</c:v>
                </c:pt>
                <c:pt idx="315">
                  <c:v>16000</c:v>
                </c:pt>
                <c:pt idx="316">
                  <c:v>22528</c:v>
                </c:pt>
                <c:pt idx="317">
                  <c:v>25856</c:v>
                </c:pt>
                <c:pt idx="318">
                  <c:v>24448</c:v>
                </c:pt>
                <c:pt idx="319">
                  <c:v>9088</c:v>
                </c:pt>
                <c:pt idx="320">
                  <c:v>3408</c:v>
                </c:pt>
                <c:pt idx="321">
                  <c:v>1720</c:v>
                </c:pt>
                <c:pt idx="322">
                  <c:v>1728</c:v>
                </c:pt>
                <c:pt idx="323">
                  <c:v>1400</c:v>
                </c:pt>
                <c:pt idx="324">
                  <c:v>1368</c:v>
                </c:pt>
                <c:pt idx="325">
                  <c:v>1280</c:v>
                </c:pt>
                <c:pt idx="326">
                  <c:v>996</c:v>
                </c:pt>
                <c:pt idx="327">
                  <c:v>1112</c:v>
                </c:pt>
                <c:pt idx="328">
                  <c:v>764</c:v>
                </c:pt>
                <c:pt idx="329">
                  <c:v>1872</c:v>
                </c:pt>
                <c:pt idx="330">
                  <c:v>1896</c:v>
                </c:pt>
                <c:pt idx="331">
                  <c:v>4864</c:v>
                </c:pt>
                <c:pt idx="332">
                  <c:v>9920</c:v>
                </c:pt>
                <c:pt idx="333">
                  <c:v>16000</c:v>
                </c:pt>
                <c:pt idx="334">
                  <c:v>20736</c:v>
                </c:pt>
                <c:pt idx="335">
                  <c:v>24320</c:v>
                </c:pt>
                <c:pt idx="336">
                  <c:v>23936</c:v>
                </c:pt>
                <c:pt idx="337">
                  <c:v>9536</c:v>
                </c:pt>
                <c:pt idx="338">
                  <c:v>3824</c:v>
                </c:pt>
                <c:pt idx="339">
                  <c:v>2320</c:v>
                </c:pt>
                <c:pt idx="340">
                  <c:v>1832</c:v>
                </c:pt>
                <c:pt idx="341">
                  <c:v>1792</c:v>
                </c:pt>
                <c:pt idx="342">
                  <c:v>1376</c:v>
                </c:pt>
                <c:pt idx="343">
                  <c:v>1520</c:v>
                </c:pt>
                <c:pt idx="344">
                  <c:v>1072</c:v>
                </c:pt>
                <c:pt idx="345">
                  <c:v>1416</c:v>
                </c:pt>
                <c:pt idx="346">
                  <c:v>1152</c:v>
                </c:pt>
                <c:pt idx="347">
                  <c:v>1152</c:v>
                </c:pt>
                <c:pt idx="348">
                  <c:v>1576</c:v>
                </c:pt>
                <c:pt idx="349">
                  <c:v>4576</c:v>
                </c:pt>
                <c:pt idx="350">
                  <c:v>9984</c:v>
                </c:pt>
                <c:pt idx="351">
                  <c:v>15872</c:v>
                </c:pt>
                <c:pt idx="352">
                  <c:v>20992</c:v>
                </c:pt>
                <c:pt idx="353">
                  <c:v>26880</c:v>
                </c:pt>
                <c:pt idx="354">
                  <c:v>25344</c:v>
                </c:pt>
                <c:pt idx="355">
                  <c:v>9984</c:v>
                </c:pt>
                <c:pt idx="356">
                  <c:v>3520</c:v>
                </c:pt>
                <c:pt idx="357">
                  <c:v>1992</c:v>
                </c:pt>
                <c:pt idx="358">
                  <c:v>1624</c:v>
                </c:pt>
                <c:pt idx="359">
                  <c:v>1736</c:v>
                </c:pt>
                <c:pt idx="360">
                  <c:v>1672</c:v>
                </c:pt>
                <c:pt idx="361">
                  <c:v>1352</c:v>
                </c:pt>
                <c:pt idx="362">
                  <c:v>1360</c:v>
                </c:pt>
                <c:pt idx="363">
                  <c:v>1344</c:v>
                </c:pt>
                <c:pt idx="364">
                  <c:v>1136</c:v>
                </c:pt>
                <c:pt idx="365">
                  <c:v>1232</c:v>
                </c:pt>
                <c:pt idx="366">
                  <c:v>1384</c:v>
                </c:pt>
                <c:pt idx="367">
                  <c:v>4544</c:v>
                </c:pt>
                <c:pt idx="368">
                  <c:v>9472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47-4798-8F55-FC9CE7CDB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433840"/>
        <c:axId val="1865431344"/>
      </c:scatterChart>
      <c:valAx>
        <c:axId val="1865433840"/>
        <c:scaling>
          <c:orientation val="minMax"/>
          <c:max val="44378.3"/>
          <c:min val="4437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\-yy\ h:mm;@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5431344"/>
        <c:crosses val="autoZero"/>
        <c:crossBetween val="midCat"/>
      </c:valAx>
      <c:valAx>
        <c:axId val="1865431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aseline="30000">
                    <a:solidFill>
                      <a:schemeClr val="tx1"/>
                    </a:solidFill>
                  </a:rPr>
                  <a:t>222</a:t>
                </a:r>
                <a:r>
                  <a:rPr lang="es-ES" sz="1200">
                    <a:solidFill>
                      <a:schemeClr val="tx1"/>
                    </a:solidFill>
                  </a:rPr>
                  <a:t>Rn cocnentration (Bq m</a:t>
                </a:r>
                <a:r>
                  <a:rPr lang="es-ES" sz="1200" baseline="30000">
                    <a:solidFill>
                      <a:schemeClr val="tx1"/>
                    </a:solidFill>
                  </a:rPr>
                  <a:t>-3</a:t>
                </a:r>
                <a:r>
                  <a:rPr lang="es-ES" sz="1200">
                    <a:solidFill>
                      <a:schemeClr val="tx1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543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527311647519473"/>
          <c:y val="3.7918162949296605E-2"/>
          <c:w val="0.20173572565724365"/>
          <c:h val="7.0607188745758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22522696957962E-2"/>
          <c:y val="0.14235476522792509"/>
          <c:w val="0.84271309324039412"/>
          <c:h val="0.7609548231638269"/>
        </c:manualLayout>
      </c:layout>
      <c:scatterChart>
        <c:scatterStyle val="lineMarker"/>
        <c:varyColors val="0"/>
        <c:ser>
          <c:idx val="0"/>
          <c:order val="0"/>
          <c:tx>
            <c:v>Flux_ANSTO_Autoflux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Sheet3!$B$9:$B$20</c:f>
              <c:numCache>
                <c:formatCode>m/d/yyyy\ h:mm</c:formatCode>
                <c:ptCount val="12"/>
                <c:pt idx="0">
                  <c:v>44376.75</c:v>
                </c:pt>
                <c:pt idx="1">
                  <c:v>44376.875</c:v>
                </c:pt>
                <c:pt idx="2">
                  <c:v>44377</c:v>
                </c:pt>
                <c:pt idx="3">
                  <c:v>44377.125</c:v>
                </c:pt>
                <c:pt idx="4">
                  <c:v>44377.25</c:v>
                </c:pt>
                <c:pt idx="5">
                  <c:v>44377.375</c:v>
                </c:pt>
                <c:pt idx="6">
                  <c:v>44377.5</c:v>
                </c:pt>
                <c:pt idx="7">
                  <c:v>44377.625</c:v>
                </c:pt>
                <c:pt idx="8">
                  <c:v>44377.75</c:v>
                </c:pt>
                <c:pt idx="9">
                  <c:v>44377.875</c:v>
                </c:pt>
                <c:pt idx="10">
                  <c:v>44378</c:v>
                </c:pt>
                <c:pt idx="11">
                  <c:v>44378.125</c:v>
                </c:pt>
              </c:numCache>
            </c:numRef>
          </c:xVal>
          <c:yVal>
            <c:numRef>
              <c:f>Sheet3!$T$2:$T$20</c:f>
              <c:numCache>
                <c:formatCode>General</c:formatCode>
                <c:ptCount val="19"/>
                <c:pt idx="0">
                  <c:v>1768.3246400000003</c:v>
                </c:pt>
                <c:pt idx="1">
                  <c:v>1881.5679400000001</c:v>
                </c:pt>
                <c:pt idx="2">
                  <c:v>1766.1479000000002</c:v>
                </c:pt>
                <c:pt idx="3">
                  <c:v>1803.1691600000001</c:v>
                </c:pt>
                <c:pt idx="4">
                  <c:v>1657.2608600000001</c:v>
                </c:pt>
                <c:pt idx="5">
                  <c:v>1774.8576400000002</c:v>
                </c:pt>
                <c:pt idx="6">
                  <c:v>1838.0136800000002</c:v>
                </c:pt>
                <c:pt idx="7">
                  <c:v>1988.2782400000001</c:v>
                </c:pt>
                <c:pt idx="8">
                  <c:v>1977.3889800000002</c:v>
                </c:pt>
                <c:pt idx="9">
                  <c:v>1676.85986</c:v>
                </c:pt>
                <c:pt idx="10">
                  <c:v>1996.9879800000001</c:v>
                </c:pt>
                <c:pt idx="11">
                  <c:v>1749.8154000000002</c:v>
                </c:pt>
                <c:pt idx="12">
                  <c:v>2036.1887600000002</c:v>
                </c:pt>
                <c:pt idx="13">
                  <c:v>1962.14346</c:v>
                </c:pt>
                <c:pt idx="14">
                  <c:v>1679.0393800000002</c:v>
                </c:pt>
                <c:pt idx="15">
                  <c:v>1940.3677200000002</c:v>
                </c:pt>
                <c:pt idx="16">
                  <c:v>1822.7681600000003</c:v>
                </c:pt>
                <c:pt idx="17">
                  <c:v>1692.1053800000002</c:v>
                </c:pt>
                <c:pt idx="18">
                  <c:v>1892.4572000000001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C-4E45-8BE9-2C47AD6F3BE3}"/>
            </c:ext>
          </c:extLst>
        </c:ser>
        <c:ser>
          <c:idx val="1"/>
          <c:order val="1"/>
          <c:tx>
            <c:v>Not_Calibrated_ INTE_Flux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6350">
                <a:solidFill>
                  <a:srgbClr val="FF0000"/>
                </a:solidFill>
              </a:ln>
              <a:effectLst/>
            </c:spPr>
          </c:marker>
          <c:xVal>
            <c:numRef>
              <c:f>Sheet3!$W$16:$W$20</c:f>
              <c:numCache>
                <c:formatCode>m/d/yyyy\ h:mm</c:formatCode>
                <c:ptCount val="5"/>
                <c:pt idx="0">
                  <c:v>44376.645833333336</c:v>
                </c:pt>
                <c:pt idx="1">
                  <c:v>44376.979166666672</c:v>
                </c:pt>
                <c:pt idx="2">
                  <c:v>44377.312500000007</c:v>
                </c:pt>
                <c:pt idx="3">
                  <c:v>44377.645833333343</c:v>
                </c:pt>
                <c:pt idx="4">
                  <c:v>44377.979166666679</c:v>
                </c:pt>
              </c:numCache>
            </c:numRef>
          </c:xVal>
          <c:yVal>
            <c:numRef>
              <c:f>Sheet3!$X$16:$X$20</c:f>
              <c:numCache>
                <c:formatCode>General</c:formatCode>
                <c:ptCount val="5"/>
                <c:pt idx="0">
                  <c:v>1552.8484285714285</c:v>
                </c:pt>
                <c:pt idx="1">
                  <c:v>1264.5632228571428</c:v>
                </c:pt>
                <c:pt idx="2">
                  <c:v>1235.5114285714285</c:v>
                </c:pt>
                <c:pt idx="3">
                  <c:v>1388.6385942857144</c:v>
                </c:pt>
                <c:pt idx="4">
                  <c:v>1218.0331714285717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1C-4E45-8BE9-2C47AD6F3BE3}"/>
            </c:ext>
          </c:extLst>
        </c:ser>
        <c:ser>
          <c:idx val="2"/>
          <c:order val="2"/>
          <c:tx>
            <c:v>Calibrated_INTE_Flux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6350">
                <a:solidFill>
                  <a:srgbClr val="00B050"/>
                </a:solidFill>
              </a:ln>
              <a:effectLst/>
            </c:spPr>
          </c:marker>
          <c:xVal>
            <c:numRef>
              <c:f>Sheet3!$W$16:$W$20</c:f>
              <c:numCache>
                <c:formatCode>m/d/yyyy\ h:mm</c:formatCode>
                <c:ptCount val="5"/>
                <c:pt idx="0">
                  <c:v>44376.645833333336</c:v>
                </c:pt>
                <c:pt idx="1">
                  <c:v>44376.979166666672</c:v>
                </c:pt>
                <c:pt idx="2">
                  <c:v>44377.312500000007</c:v>
                </c:pt>
                <c:pt idx="3">
                  <c:v>44377.645833333343</c:v>
                </c:pt>
                <c:pt idx="4">
                  <c:v>44377.979166666679</c:v>
                </c:pt>
              </c:numCache>
            </c:numRef>
          </c:xVal>
          <c:yVal>
            <c:numRef>
              <c:f>Sheet3!$Y$16:$Y$20</c:f>
              <c:numCache>
                <c:formatCode>General</c:formatCode>
                <c:ptCount val="5"/>
                <c:pt idx="0">
                  <c:v>2173.9877999999999</c:v>
                </c:pt>
                <c:pt idx="1">
                  <c:v>1770.388512</c:v>
                </c:pt>
                <c:pt idx="2">
                  <c:v>1729.7159999999999</c:v>
                </c:pt>
                <c:pt idx="3">
                  <c:v>1944.094032</c:v>
                </c:pt>
                <c:pt idx="4">
                  <c:v>1705.2464400000003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1C-4E45-8BE9-2C47AD6F3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638575"/>
        <c:axId val="1042635663"/>
      </c:scatterChart>
      <c:valAx>
        <c:axId val="1042638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m/d/yyyy\ h:mm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2635663"/>
        <c:crosses val="autoZero"/>
        <c:crossBetween val="midCat"/>
        <c:majorUnit val="0.30000000000000004"/>
      </c:valAx>
      <c:valAx>
        <c:axId val="10426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chemeClr val="tx1"/>
                    </a:solidFill>
                  </a:rPr>
                  <a:t>Flux (mBq</a:t>
                </a:r>
                <a:r>
                  <a:rPr lang="es-ES" baseline="0">
                    <a:solidFill>
                      <a:schemeClr val="tx1"/>
                    </a:solidFill>
                  </a:rPr>
                  <a:t> m</a:t>
                </a:r>
                <a:r>
                  <a:rPr lang="es-ES" baseline="30000">
                    <a:solidFill>
                      <a:schemeClr val="tx1"/>
                    </a:solidFill>
                  </a:rPr>
                  <a:t>-2</a:t>
                </a:r>
                <a:r>
                  <a:rPr lang="es-ES" baseline="0">
                    <a:solidFill>
                      <a:schemeClr val="tx1"/>
                    </a:solidFill>
                  </a:rPr>
                  <a:t> s</a:t>
                </a:r>
                <a:r>
                  <a:rPr lang="es-ES" baseline="30000">
                    <a:solidFill>
                      <a:schemeClr val="tx1"/>
                    </a:solidFill>
                  </a:rPr>
                  <a:t>-1</a:t>
                </a:r>
                <a:r>
                  <a:rPr lang="es-ES" baseline="0">
                    <a:solidFill>
                      <a:schemeClr val="tx1"/>
                    </a:solidFill>
                  </a:rPr>
                  <a:t>)</a:t>
                </a:r>
                <a:endParaRPr lang="es-E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2638575"/>
        <c:crosses val="autoZero"/>
        <c:crossBetween val="midCat"/>
      </c:valAx>
      <c:spPr>
        <a:pattFill prst="smGrid">
          <a:fgClr>
            <a:schemeClr val="bg2"/>
          </a:fgClr>
          <a:bgClr>
            <a:schemeClr val="bg1"/>
          </a:bgClr>
        </a:pattFill>
        <a:ln>
          <a:solidFill>
            <a:schemeClr val="tx1">
              <a:alpha val="72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0168699711716365"/>
          <c:y val="0.7510971611408106"/>
          <c:w val="0.1561023622047244"/>
          <c:h val="0.105910783118637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20210701 UC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a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15"/>
  <sheetViews>
    <sheetView topLeftCell="C10" zoomScale="120" zoomScaleNormal="120" workbookViewId="0">
      <selection activeCell="C31" sqref="C31"/>
    </sheetView>
  </sheetViews>
  <sheetFormatPr defaultRowHeight="14.5" x14ac:dyDescent="0.35"/>
  <cols>
    <col min="1" max="1" width="59.7265625" style="3" bestFit="1" customWidth="1"/>
    <col min="2" max="3" width="59.7265625" style="3" customWidth="1"/>
    <col min="4" max="4" width="16.08984375" bestFit="1" customWidth="1"/>
    <col min="5" max="5" width="5.08984375" bestFit="1" customWidth="1"/>
    <col min="6" max="6" width="12" bestFit="1" customWidth="1"/>
    <col min="7" max="7" width="5.08984375" bestFit="1" customWidth="1"/>
    <col min="8" max="12" width="4.81640625" bestFit="1" customWidth="1"/>
    <col min="13" max="13" width="16.26953125" customWidth="1"/>
    <col min="14" max="14" width="3.81640625" bestFit="1" customWidth="1"/>
    <col min="15" max="15" width="9.1796875" customWidth="1"/>
    <col min="16" max="16" width="9.26953125" customWidth="1"/>
    <col min="17" max="17" width="8.81640625" customWidth="1"/>
    <col min="18" max="18" width="3.81640625" bestFit="1" customWidth="1"/>
    <col min="19" max="20" width="4.81640625" bestFit="1" customWidth="1"/>
    <col min="21" max="21" width="2.81640625" bestFit="1" customWidth="1"/>
    <col min="22" max="22" width="11.36328125" customWidth="1"/>
    <col min="23" max="23" width="2.81640625" bestFit="1" customWidth="1"/>
    <col min="24" max="27" width="3.81640625" bestFit="1" customWidth="1"/>
    <col min="28" max="32" width="2.81640625" bestFit="1" customWidth="1"/>
    <col min="33" max="35" width="3.81640625" bestFit="1" customWidth="1"/>
    <col min="36" max="37" width="4.81640625" bestFit="1" customWidth="1"/>
    <col min="38" max="38" width="3.81640625" bestFit="1" customWidth="1"/>
    <col min="39" max="53" width="2.81640625" bestFit="1" customWidth="1"/>
  </cols>
  <sheetData>
    <row r="1" spans="1:4" x14ac:dyDescent="0.35">
      <c r="A1" s="3" t="s">
        <v>0</v>
      </c>
    </row>
    <row r="2" spans="1:4" x14ac:dyDescent="0.35">
      <c r="A2" s="3" t="s">
        <v>1</v>
      </c>
    </row>
    <row r="4" spans="1:4" x14ac:dyDescent="0.35">
      <c r="A4" s="3" t="s">
        <v>2</v>
      </c>
    </row>
    <row r="6" spans="1:4" x14ac:dyDescent="0.35">
      <c r="A6" s="3" t="s">
        <v>3</v>
      </c>
    </row>
    <row r="7" spans="1:4" x14ac:dyDescent="0.35">
      <c r="A7" s="3" t="s">
        <v>4</v>
      </c>
      <c r="D7">
        <v>351</v>
      </c>
    </row>
    <row r="8" spans="1:4" x14ac:dyDescent="0.35">
      <c r="A8" s="3" t="s">
        <v>5</v>
      </c>
      <c r="D8" t="s">
        <v>6</v>
      </c>
    </row>
    <row r="9" spans="1:4" x14ac:dyDescent="0.35">
      <c r="A9" s="3" t="s">
        <v>7</v>
      </c>
      <c r="D9" s="1">
        <v>44203.393750000003</v>
      </c>
    </row>
    <row r="10" spans="1:4" x14ac:dyDescent="0.35">
      <c r="A10" s="3" t="s">
        <v>8</v>
      </c>
      <c r="D10" t="s">
        <v>9</v>
      </c>
    </row>
    <row r="11" spans="1:4" x14ac:dyDescent="0.35">
      <c r="A11" s="3" t="s">
        <v>10</v>
      </c>
      <c r="D11">
        <v>85</v>
      </c>
    </row>
    <row r="13" spans="1:4" x14ac:dyDescent="0.35">
      <c r="A13" s="3" t="s">
        <v>11</v>
      </c>
    </row>
    <row r="15" spans="1:4" x14ac:dyDescent="0.35">
      <c r="A15" s="3" t="s">
        <v>12</v>
      </c>
      <c r="D15" t="s">
        <v>13</v>
      </c>
    </row>
    <row r="16" spans="1:4" x14ac:dyDescent="0.35">
      <c r="A16" s="3" t="s">
        <v>14</v>
      </c>
      <c r="D16" t="s">
        <v>15</v>
      </c>
    </row>
    <row r="17" spans="1:53" x14ac:dyDescent="0.35">
      <c r="A17" s="3" t="s">
        <v>16</v>
      </c>
      <c r="D17" t="s">
        <v>17</v>
      </c>
    </row>
    <row r="18" spans="1:53" x14ac:dyDescent="0.35">
      <c r="A18" s="3" t="s">
        <v>18</v>
      </c>
      <c r="D18" t="s">
        <v>19</v>
      </c>
    </row>
    <row r="20" spans="1:53" x14ac:dyDescent="0.35">
      <c r="A20" s="3" t="s">
        <v>20</v>
      </c>
      <c r="D20" t="s">
        <v>21</v>
      </c>
    </row>
    <row r="21" spans="1:53" x14ac:dyDescent="0.35">
      <c r="A21" s="3" t="s">
        <v>14</v>
      </c>
      <c r="D21" t="s">
        <v>22</v>
      </c>
    </row>
    <row r="22" spans="1:53" x14ac:dyDescent="0.35">
      <c r="A22" s="3" t="s">
        <v>23</v>
      </c>
      <c r="D22" t="s">
        <v>24</v>
      </c>
    </row>
    <row r="23" spans="1:53" x14ac:dyDescent="0.35">
      <c r="A23" s="3" t="s">
        <v>25</v>
      </c>
      <c r="D23" t="s">
        <v>26</v>
      </c>
    </row>
    <row r="25" spans="1:53" x14ac:dyDescent="0.35">
      <c r="A25" s="3" t="s">
        <v>27</v>
      </c>
    </row>
    <row r="26" spans="1:53" x14ac:dyDescent="0.35">
      <c r="A26" s="3" t="s">
        <v>28</v>
      </c>
      <c r="D26">
        <v>1</v>
      </c>
      <c r="E26">
        <v>2</v>
      </c>
      <c r="F26">
        <v>3</v>
      </c>
      <c r="G26">
        <v>4</v>
      </c>
      <c r="H26">
        <v>5</v>
      </c>
      <c r="I26">
        <v>6</v>
      </c>
      <c r="J26">
        <v>7</v>
      </c>
      <c r="K26">
        <v>8</v>
      </c>
      <c r="L26">
        <v>9</v>
      </c>
      <c r="M26">
        <v>10</v>
      </c>
      <c r="N26">
        <v>11</v>
      </c>
      <c r="O26">
        <v>12</v>
      </c>
      <c r="P26">
        <v>13</v>
      </c>
      <c r="Q26">
        <v>14</v>
      </c>
      <c r="R26">
        <v>15</v>
      </c>
      <c r="S26">
        <v>16</v>
      </c>
      <c r="T26">
        <v>17</v>
      </c>
      <c r="U26">
        <v>18</v>
      </c>
      <c r="V26">
        <v>19</v>
      </c>
      <c r="W26">
        <v>20</v>
      </c>
      <c r="X26">
        <v>21</v>
      </c>
      <c r="Y26">
        <v>22</v>
      </c>
      <c r="Z26">
        <v>23</v>
      </c>
      <c r="AA26">
        <v>24</v>
      </c>
      <c r="AB26">
        <v>25</v>
      </c>
      <c r="AC26">
        <v>26</v>
      </c>
      <c r="AD26">
        <v>27</v>
      </c>
      <c r="AE26">
        <v>28</v>
      </c>
      <c r="AF26">
        <v>29</v>
      </c>
      <c r="AG26">
        <v>30</v>
      </c>
      <c r="AH26">
        <v>31</v>
      </c>
      <c r="AI26">
        <v>32</v>
      </c>
      <c r="AJ26">
        <v>33</v>
      </c>
      <c r="AK26">
        <v>34</v>
      </c>
      <c r="AL26">
        <v>35</v>
      </c>
      <c r="AM26">
        <v>36</v>
      </c>
      <c r="AN26">
        <v>37</v>
      </c>
      <c r="AO26">
        <v>38</v>
      </c>
      <c r="AP26">
        <v>39</v>
      </c>
      <c r="AQ26">
        <v>40</v>
      </c>
      <c r="AR26">
        <v>41</v>
      </c>
      <c r="AS26">
        <v>42</v>
      </c>
      <c r="AT26">
        <v>43</v>
      </c>
      <c r="AU26">
        <v>44</v>
      </c>
      <c r="AV26">
        <v>45</v>
      </c>
      <c r="AW26">
        <v>46</v>
      </c>
      <c r="AX26">
        <v>47</v>
      </c>
      <c r="AY26">
        <v>48</v>
      </c>
      <c r="AZ26">
        <v>49</v>
      </c>
      <c r="BA26">
        <v>50</v>
      </c>
    </row>
    <row r="27" spans="1:53" x14ac:dyDescent="0.35">
      <c r="A27" s="3" t="s">
        <v>29</v>
      </c>
      <c r="D27">
        <v>240</v>
      </c>
      <c r="E27">
        <v>251</v>
      </c>
      <c r="F27">
        <v>274</v>
      </c>
      <c r="G27">
        <v>260</v>
      </c>
      <c r="H27">
        <v>269</v>
      </c>
      <c r="I27">
        <v>246</v>
      </c>
      <c r="J27">
        <v>226</v>
      </c>
      <c r="K27">
        <v>228</v>
      </c>
      <c r="L27">
        <v>262</v>
      </c>
      <c r="M27">
        <v>243</v>
      </c>
      <c r="N27">
        <v>208</v>
      </c>
      <c r="O27">
        <v>132</v>
      </c>
      <c r="P27">
        <v>188</v>
      </c>
      <c r="Q27">
        <v>345</v>
      </c>
      <c r="R27">
        <v>729</v>
      </c>
      <c r="S27">
        <v>3409</v>
      </c>
      <c r="T27">
        <v>1749</v>
      </c>
      <c r="U27">
        <v>44</v>
      </c>
      <c r="V27">
        <v>75</v>
      </c>
      <c r="W27">
        <v>64</v>
      </c>
      <c r="X27">
        <v>100</v>
      </c>
      <c r="Y27">
        <v>131</v>
      </c>
      <c r="Z27">
        <v>223</v>
      </c>
      <c r="AA27">
        <v>132</v>
      </c>
      <c r="AB27">
        <v>82</v>
      </c>
      <c r="AC27">
        <v>50</v>
      </c>
      <c r="AD27">
        <v>68</v>
      </c>
      <c r="AE27">
        <v>64</v>
      </c>
      <c r="AF27">
        <v>83</v>
      </c>
      <c r="AG27">
        <v>128</v>
      </c>
      <c r="AH27">
        <v>177</v>
      </c>
      <c r="AI27">
        <v>398</v>
      </c>
      <c r="AJ27">
        <v>1288</v>
      </c>
      <c r="AK27">
        <v>4765</v>
      </c>
      <c r="AL27">
        <v>145</v>
      </c>
      <c r="AM27">
        <v>39</v>
      </c>
      <c r="AN27">
        <v>24</v>
      </c>
      <c r="AO27">
        <v>17</v>
      </c>
      <c r="AP27">
        <v>1</v>
      </c>
      <c r="AQ27">
        <v>3</v>
      </c>
      <c r="AR27">
        <v>1</v>
      </c>
      <c r="AS27">
        <v>1</v>
      </c>
      <c r="AT27">
        <v>0</v>
      </c>
      <c r="AU27">
        <v>3</v>
      </c>
      <c r="AV27">
        <v>24</v>
      </c>
      <c r="AW27">
        <v>26</v>
      </c>
      <c r="AX27">
        <v>11</v>
      </c>
      <c r="AY27">
        <v>7</v>
      </c>
      <c r="AZ27">
        <v>6</v>
      </c>
      <c r="BA27">
        <v>2</v>
      </c>
    </row>
    <row r="29" spans="1:53" x14ac:dyDescent="0.35">
      <c r="A29" s="3" t="s">
        <v>30</v>
      </c>
      <c r="D29" t="s">
        <v>31</v>
      </c>
      <c r="E29" t="s">
        <v>32</v>
      </c>
      <c r="F29" t="s">
        <v>33</v>
      </c>
      <c r="G29" t="s">
        <v>32</v>
      </c>
      <c r="H29" t="s">
        <v>34</v>
      </c>
      <c r="I29" t="s">
        <v>35</v>
      </c>
      <c r="J29" t="s">
        <v>36</v>
      </c>
      <c r="K29" t="s">
        <v>37</v>
      </c>
      <c r="L29" t="s">
        <v>38</v>
      </c>
    </row>
    <row r="30" spans="1:53" x14ac:dyDescent="0.35">
      <c r="D30" t="s">
        <v>39</v>
      </c>
      <c r="E30" t="s">
        <v>40</v>
      </c>
      <c r="F30" t="s">
        <v>39</v>
      </c>
      <c r="G30" t="s">
        <v>40</v>
      </c>
      <c r="H30" t="s">
        <v>41</v>
      </c>
      <c r="I30" t="s">
        <v>41</v>
      </c>
      <c r="J30" t="s">
        <v>41</v>
      </c>
      <c r="K30" t="s">
        <v>41</v>
      </c>
      <c r="L30" t="s">
        <v>41</v>
      </c>
      <c r="Q30" t="s">
        <v>84</v>
      </c>
    </row>
    <row r="31" spans="1:53" s="2" customFormat="1" x14ac:dyDescent="0.35">
      <c r="A31" s="4" t="s">
        <v>42</v>
      </c>
      <c r="B31" s="4">
        <v>44376.143750000003</v>
      </c>
      <c r="C31" s="4">
        <v>44376.643750000003</v>
      </c>
      <c r="D31" s="2">
        <v>26796</v>
      </c>
      <c r="E31" s="2">
        <v>7</v>
      </c>
      <c r="F31" s="2">
        <v>2570</v>
      </c>
      <c r="G31" s="2">
        <v>29</v>
      </c>
      <c r="H31" s="2">
        <v>5</v>
      </c>
      <c r="I31" s="2">
        <v>8</v>
      </c>
      <c r="J31" s="2">
        <v>19</v>
      </c>
      <c r="K31" s="2">
        <v>224</v>
      </c>
      <c r="L31" s="2">
        <v>1</v>
      </c>
      <c r="M31" s="2">
        <f>F32-F31</f>
        <v>23974</v>
      </c>
      <c r="N31" s="2">
        <v>0.5</v>
      </c>
      <c r="O31" s="2">
        <f>SLOPE(F31:F36,N31:N36)</f>
        <v>37238.571428571428</v>
      </c>
      <c r="P31" s="2">
        <f>O31*0.15</f>
        <v>5585.7857142857138</v>
      </c>
      <c r="Q31" s="11">
        <f>6608/O31</f>
        <v>0.17745041623508651</v>
      </c>
    </row>
    <row r="32" spans="1:53" s="2" customFormat="1" x14ac:dyDescent="0.35">
      <c r="A32" s="4" t="s">
        <v>43</v>
      </c>
      <c r="B32" s="4">
        <f>B31+1/(24*2)</f>
        <v>44376.164583333339</v>
      </c>
      <c r="C32" s="4">
        <f>C31+0.5/24</f>
        <v>44376.664583333339</v>
      </c>
      <c r="D32" s="2">
        <v>31783</v>
      </c>
      <c r="E32" s="2">
        <v>6</v>
      </c>
      <c r="F32" s="2">
        <v>26544</v>
      </c>
      <c r="G32" s="2">
        <v>9</v>
      </c>
      <c r="H32" s="2">
        <v>42</v>
      </c>
      <c r="I32" s="2">
        <v>87</v>
      </c>
      <c r="J32" s="2">
        <v>21</v>
      </c>
      <c r="K32" s="2">
        <v>152</v>
      </c>
      <c r="L32" s="2">
        <v>1</v>
      </c>
      <c r="M32">
        <f t="shared" ref="M32:M36" si="0">F33-F32</f>
        <v>22707</v>
      </c>
      <c r="N32" s="2">
        <f>N31+0.5</f>
        <v>1</v>
      </c>
      <c r="O32"/>
    </row>
    <row r="33" spans="1:17" s="2" customFormat="1" x14ac:dyDescent="0.35">
      <c r="A33" s="4" t="s">
        <v>44</v>
      </c>
      <c r="B33" s="4">
        <f t="shared" ref="B33:B96" si="1">B32+1/(24*2)</f>
        <v>44376.185416666674</v>
      </c>
      <c r="C33" s="4">
        <f t="shared" ref="C33:C96" si="2">C32+0.5/24</f>
        <v>44376.685416666674</v>
      </c>
      <c r="D33" s="2">
        <v>41742</v>
      </c>
      <c r="E33" s="2">
        <v>5</v>
      </c>
      <c r="F33" s="2">
        <v>49251</v>
      </c>
      <c r="G33" s="2">
        <v>7</v>
      </c>
      <c r="H33" s="2">
        <v>77</v>
      </c>
      <c r="I33" s="2">
        <v>163</v>
      </c>
      <c r="J33" s="2">
        <v>13</v>
      </c>
      <c r="K33" s="2">
        <v>130</v>
      </c>
      <c r="L33" s="2">
        <v>3</v>
      </c>
      <c r="M33">
        <f t="shared" si="0"/>
        <v>16650</v>
      </c>
      <c r="N33" s="2">
        <f t="shared" ref="N33:N36" si="3">N32+0.5</f>
        <v>1.5</v>
      </c>
      <c r="O33"/>
    </row>
    <row r="34" spans="1:17" s="2" customFormat="1" x14ac:dyDescent="0.35">
      <c r="A34" s="4" t="s">
        <v>45</v>
      </c>
      <c r="B34" s="4">
        <f t="shared" si="1"/>
        <v>44376.20625000001</v>
      </c>
      <c r="C34" s="4">
        <f t="shared" si="2"/>
        <v>44376.70625000001</v>
      </c>
      <c r="D34" s="2">
        <v>54159</v>
      </c>
      <c r="E34" s="2">
        <v>5</v>
      </c>
      <c r="F34" s="2">
        <v>65901</v>
      </c>
      <c r="G34" s="2">
        <v>6</v>
      </c>
      <c r="H34" s="2">
        <v>104</v>
      </c>
      <c r="I34" s="2">
        <v>216</v>
      </c>
      <c r="J34" s="2">
        <v>19</v>
      </c>
      <c r="K34" s="2">
        <v>159</v>
      </c>
      <c r="L34" s="2">
        <v>2</v>
      </c>
      <c r="M34">
        <f t="shared" si="0"/>
        <v>15293</v>
      </c>
      <c r="N34" s="2">
        <f t="shared" si="3"/>
        <v>2</v>
      </c>
      <c r="O34"/>
    </row>
    <row r="35" spans="1:17" s="2" customFormat="1" x14ac:dyDescent="0.35">
      <c r="A35" s="4" t="s">
        <v>46</v>
      </c>
      <c r="B35" s="4">
        <f t="shared" si="1"/>
        <v>44376.227083333346</v>
      </c>
      <c r="C35" s="4">
        <f t="shared" si="2"/>
        <v>44376.727083333346</v>
      </c>
      <c r="D35" s="2">
        <v>68326</v>
      </c>
      <c r="E35" s="2">
        <v>4</v>
      </c>
      <c r="F35" s="2">
        <v>81194</v>
      </c>
      <c r="G35" s="2">
        <v>5</v>
      </c>
      <c r="H35" s="2">
        <v>113</v>
      </c>
      <c r="I35" s="2">
        <v>281</v>
      </c>
      <c r="J35" s="2">
        <v>23</v>
      </c>
      <c r="K35" s="2">
        <v>210</v>
      </c>
      <c r="L35" s="2">
        <v>2</v>
      </c>
      <c r="M35">
        <f t="shared" si="0"/>
        <v>15591</v>
      </c>
      <c r="N35" s="2">
        <f t="shared" si="3"/>
        <v>2.5</v>
      </c>
      <c r="O35"/>
    </row>
    <row r="36" spans="1:17" s="2" customFormat="1" x14ac:dyDescent="0.35">
      <c r="A36" s="4" t="s">
        <v>47</v>
      </c>
      <c r="B36" s="4">
        <f t="shared" si="1"/>
        <v>44376.247916666682</v>
      </c>
      <c r="C36" s="4">
        <f t="shared" si="2"/>
        <v>44376.747916666682</v>
      </c>
      <c r="D36" s="2">
        <v>80049</v>
      </c>
      <c r="E36" s="2">
        <v>4</v>
      </c>
      <c r="F36" s="2">
        <v>96785</v>
      </c>
      <c r="G36" s="2">
        <v>5</v>
      </c>
      <c r="H36" s="2">
        <v>145</v>
      </c>
      <c r="I36" s="2">
        <v>325</v>
      </c>
      <c r="J36" s="2">
        <v>22</v>
      </c>
      <c r="K36" s="2">
        <v>238</v>
      </c>
      <c r="L36" s="2">
        <v>3</v>
      </c>
      <c r="M36">
        <f t="shared" si="0"/>
        <v>-7415</v>
      </c>
      <c r="N36" s="2">
        <f t="shared" si="3"/>
        <v>3</v>
      </c>
      <c r="O36"/>
    </row>
    <row r="37" spans="1:17" x14ac:dyDescent="0.35">
      <c r="A37" s="3" t="s">
        <v>48</v>
      </c>
      <c r="B37" s="4">
        <f t="shared" si="1"/>
        <v>44376.268750000017</v>
      </c>
      <c r="C37" s="4">
        <f t="shared" si="2"/>
        <v>44376.768750000017</v>
      </c>
      <c r="D37">
        <v>82670</v>
      </c>
      <c r="E37">
        <v>4</v>
      </c>
      <c r="F37">
        <v>89370</v>
      </c>
      <c r="G37">
        <v>5</v>
      </c>
      <c r="H37">
        <v>130</v>
      </c>
      <c r="I37">
        <v>303</v>
      </c>
      <c r="J37">
        <v>27</v>
      </c>
      <c r="K37">
        <v>297</v>
      </c>
      <c r="L37">
        <v>1</v>
      </c>
      <c r="M37">
        <f t="shared" ref="M37:M100" si="4">F38-F37</f>
        <v>-82163</v>
      </c>
      <c r="N37" s="2">
        <f t="shared" ref="N37:N100" si="5">N36+0.5</f>
        <v>3.5</v>
      </c>
    </row>
    <row r="38" spans="1:17" x14ac:dyDescent="0.35">
      <c r="A38" s="3" t="s">
        <v>49</v>
      </c>
      <c r="B38" s="4">
        <f t="shared" si="1"/>
        <v>44376.289583333353</v>
      </c>
      <c r="C38" s="4">
        <f t="shared" si="2"/>
        <v>44376.789583333353</v>
      </c>
      <c r="D38">
        <v>35459</v>
      </c>
      <c r="E38">
        <v>6</v>
      </c>
      <c r="F38">
        <v>7207</v>
      </c>
      <c r="G38">
        <v>17</v>
      </c>
      <c r="H38">
        <v>9</v>
      </c>
      <c r="I38">
        <v>27</v>
      </c>
      <c r="J38">
        <v>15</v>
      </c>
      <c r="K38">
        <v>278</v>
      </c>
      <c r="L38">
        <v>2</v>
      </c>
      <c r="M38">
        <f t="shared" si="4"/>
        <v>-5192</v>
      </c>
      <c r="N38" s="2">
        <f t="shared" si="5"/>
        <v>4</v>
      </c>
    </row>
    <row r="39" spans="1:17" x14ac:dyDescent="0.35">
      <c r="A39" s="3" t="s">
        <v>50</v>
      </c>
      <c r="B39" s="4">
        <f t="shared" si="1"/>
        <v>44376.310416666689</v>
      </c>
      <c r="C39" s="4">
        <f t="shared" si="2"/>
        <v>44376.810416666689</v>
      </c>
      <c r="D39">
        <v>25132</v>
      </c>
      <c r="E39">
        <v>7</v>
      </c>
      <c r="F39">
        <v>2015</v>
      </c>
      <c r="G39">
        <v>37</v>
      </c>
      <c r="H39">
        <v>1</v>
      </c>
      <c r="I39">
        <v>11</v>
      </c>
      <c r="J39">
        <v>14</v>
      </c>
      <c r="K39">
        <v>212</v>
      </c>
      <c r="L39">
        <v>4</v>
      </c>
      <c r="M39">
        <f t="shared" si="4"/>
        <v>-594</v>
      </c>
      <c r="N39" s="2">
        <f t="shared" si="5"/>
        <v>4.5</v>
      </c>
    </row>
    <row r="40" spans="1:17" x14ac:dyDescent="0.35">
      <c r="A40" s="3" t="s">
        <v>51</v>
      </c>
      <c r="B40" s="4">
        <f t="shared" si="1"/>
        <v>44376.331250000025</v>
      </c>
      <c r="C40" s="4">
        <f t="shared" si="2"/>
        <v>44376.831250000025</v>
      </c>
      <c r="D40">
        <v>13926</v>
      </c>
      <c r="E40">
        <v>9</v>
      </c>
      <c r="F40">
        <v>1421</v>
      </c>
      <c r="G40">
        <v>43</v>
      </c>
      <c r="H40">
        <v>3</v>
      </c>
      <c r="I40">
        <v>5</v>
      </c>
      <c r="J40">
        <v>9</v>
      </c>
      <c r="K40">
        <v>116</v>
      </c>
      <c r="L40">
        <v>2</v>
      </c>
      <c r="M40">
        <f t="shared" si="4"/>
        <v>-297</v>
      </c>
      <c r="N40" s="2">
        <f t="shared" si="5"/>
        <v>5</v>
      </c>
    </row>
    <row r="41" spans="1:17" x14ac:dyDescent="0.35">
      <c r="A41" s="3" t="s">
        <v>52</v>
      </c>
      <c r="B41" s="4">
        <f t="shared" si="1"/>
        <v>44376.35208333336</v>
      </c>
      <c r="C41" s="4">
        <f t="shared" si="2"/>
        <v>44376.85208333336</v>
      </c>
      <c r="D41">
        <v>9343</v>
      </c>
      <c r="E41">
        <v>11</v>
      </c>
      <c r="F41">
        <v>1124</v>
      </c>
      <c r="G41">
        <v>46</v>
      </c>
      <c r="H41">
        <v>3</v>
      </c>
      <c r="I41">
        <v>3</v>
      </c>
      <c r="J41">
        <v>9</v>
      </c>
      <c r="K41">
        <v>77</v>
      </c>
      <c r="L41">
        <v>1</v>
      </c>
      <c r="M41">
        <f t="shared" si="4"/>
        <v>-1124</v>
      </c>
      <c r="N41" s="2">
        <f t="shared" si="5"/>
        <v>5.5</v>
      </c>
    </row>
    <row r="42" spans="1:17" x14ac:dyDescent="0.35">
      <c r="A42" s="3" t="s">
        <v>53</v>
      </c>
      <c r="B42" s="4">
        <f t="shared" si="1"/>
        <v>44376.372916666696</v>
      </c>
      <c r="C42" s="4">
        <f t="shared" si="2"/>
        <v>44376.872916666696</v>
      </c>
      <c r="D42">
        <v>4293</v>
      </c>
      <c r="E42">
        <v>17</v>
      </c>
      <c r="F42">
        <v>0</v>
      </c>
      <c r="G42">
        <v>0</v>
      </c>
      <c r="H42">
        <v>1</v>
      </c>
      <c r="I42">
        <v>1</v>
      </c>
      <c r="J42">
        <v>3</v>
      </c>
      <c r="K42">
        <v>37</v>
      </c>
      <c r="L42">
        <v>2</v>
      </c>
      <c r="M42">
        <f t="shared" si="4"/>
        <v>0</v>
      </c>
      <c r="N42" s="2">
        <f t="shared" si="5"/>
        <v>6</v>
      </c>
    </row>
    <row r="43" spans="1:17" x14ac:dyDescent="0.35">
      <c r="A43" s="3" t="s">
        <v>54</v>
      </c>
      <c r="B43" s="4">
        <f t="shared" si="1"/>
        <v>44376.393750000032</v>
      </c>
      <c r="C43" s="4">
        <f t="shared" si="2"/>
        <v>44376.893750000032</v>
      </c>
      <c r="D43">
        <v>2090</v>
      </c>
      <c r="E43">
        <v>24</v>
      </c>
      <c r="F43">
        <v>0</v>
      </c>
      <c r="G43">
        <v>0</v>
      </c>
      <c r="H43">
        <v>0</v>
      </c>
      <c r="I43">
        <v>2</v>
      </c>
      <c r="J43">
        <v>6</v>
      </c>
      <c r="K43">
        <v>17</v>
      </c>
      <c r="L43">
        <v>1</v>
      </c>
      <c r="M43">
        <f t="shared" si="4"/>
        <v>207</v>
      </c>
      <c r="N43" s="2">
        <f t="shared" si="5"/>
        <v>6.5</v>
      </c>
    </row>
    <row r="44" spans="1:17" x14ac:dyDescent="0.35">
      <c r="A44" s="3" t="s">
        <v>55</v>
      </c>
      <c r="B44" s="4">
        <f t="shared" si="1"/>
        <v>44376.414583333368</v>
      </c>
      <c r="C44" s="4">
        <f t="shared" si="2"/>
        <v>44376.914583333368</v>
      </c>
      <c r="D44">
        <v>567</v>
      </c>
      <c r="E44">
        <v>45</v>
      </c>
      <c r="F44">
        <v>207</v>
      </c>
      <c r="G44">
        <v>100</v>
      </c>
      <c r="H44">
        <v>1</v>
      </c>
      <c r="I44">
        <v>0</v>
      </c>
      <c r="J44">
        <v>0</v>
      </c>
      <c r="K44">
        <v>4</v>
      </c>
      <c r="L44">
        <v>0</v>
      </c>
      <c r="M44">
        <f t="shared" si="4"/>
        <v>-207</v>
      </c>
      <c r="N44" s="2">
        <f t="shared" si="5"/>
        <v>7</v>
      </c>
    </row>
    <row r="45" spans="1:17" x14ac:dyDescent="0.35">
      <c r="A45" s="3" t="s">
        <v>56</v>
      </c>
      <c r="B45" s="4">
        <f t="shared" si="1"/>
        <v>44376.435416666704</v>
      </c>
      <c r="C45" s="4">
        <f t="shared" si="2"/>
        <v>44376.935416666704</v>
      </c>
      <c r="D45">
        <v>1119</v>
      </c>
      <c r="E45">
        <v>35</v>
      </c>
      <c r="F45">
        <v>0</v>
      </c>
      <c r="G45">
        <v>0</v>
      </c>
      <c r="H45">
        <v>1</v>
      </c>
      <c r="I45">
        <v>1</v>
      </c>
      <c r="J45">
        <v>4</v>
      </c>
      <c r="K45">
        <v>9</v>
      </c>
      <c r="L45">
        <v>2</v>
      </c>
      <c r="M45">
        <f t="shared" si="4"/>
        <v>413</v>
      </c>
      <c r="N45" s="2">
        <f t="shared" si="5"/>
        <v>7.5</v>
      </c>
    </row>
    <row r="46" spans="1:17" x14ac:dyDescent="0.35">
      <c r="A46" s="3" t="s">
        <v>57</v>
      </c>
      <c r="B46" s="4">
        <f t="shared" si="1"/>
        <v>44376.456250000039</v>
      </c>
      <c r="C46" s="4">
        <f t="shared" si="2"/>
        <v>44376.956250000039</v>
      </c>
      <c r="D46">
        <v>793</v>
      </c>
      <c r="E46">
        <v>38</v>
      </c>
      <c r="F46">
        <v>413</v>
      </c>
      <c r="G46">
        <v>71</v>
      </c>
      <c r="H46">
        <v>0</v>
      </c>
      <c r="I46">
        <v>2</v>
      </c>
      <c r="J46">
        <v>2</v>
      </c>
      <c r="K46">
        <v>5</v>
      </c>
      <c r="L46">
        <v>0</v>
      </c>
      <c r="M46">
        <f t="shared" si="4"/>
        <v>-413</v>
      </c>
      <c r="N46" s="2">
        <f t="shared" si="5"/>
        <v>8</v>
      </c>
    </row>
    <row r="47" spans="1:17" x14ac:dyDescent="0.35">
      <c r="A47" s="3" t="s">
        <v>58</v>
      </c>
      <c r="B47" s="4">
        <f t="shared" si="1"/>
        <v>44376.477083333375</v>
      </c>
      <c r="C47" s="4">
        <f t="shared" si="2"/>
        <v>44376.977083333375</v>
      </c>
      <c r="D47">
        <v>375</v>
      </c>
      <c r="E47">
        <v>74</v>
      </c>
      <c r="F47">
        <v>0</v>
      </c>
      <c r="G47">
        <v>0</v>
      </c>
      <c r="H47">
        <v>1</v>
      </c>
      <c r="I47">
        <v>2</v>
      </c>
      <c r="J47">
        <v>1</v>
      </c>
      <c r="K47">
        <v>2</v>
      </c>
      <c r="L47">
        <v>3</v>
      </c>
      <c r="M47">
        <f t="shared" si="4"/>
        <v>9507</v>
      </c>
      <c r="N47" s="2">
        <f t="shared" si="5"/>
        <v>8.5</v>
      </c>
    </row>
    <row r="48" spans="1:17" s="2" customFormat="1" x14ac:dyDescent="0.35">
      <c r="A48" s="4" t="s">
        <v>59</v>
      </c>
      <c r="B48" s="4">
        <f t="shared" si="1"/>
        <v>44376.497916666711</v>
      </c>
      <c r="C48" s="4">
        <f t="shared" si="2"/>
        <v>44376.997916666711</v>
      </c>
      <c r="D48" s="2">
        <v>6007</v>
      </c>
      <c r="E48" s="2">
        <v>14</v>
      </c>
      <c r="F48" s="2">
        <v>9507</v>
      </c>
      <c r="G48" s="2">
        <v>15</v>
      </c>
      <c r="H48" s="2">
        <v>18</v>
      </c>
      <c r="I48" s="2">
        <v>28</v>
      </c>
      <c r="J48" s="2">
        <v>6</v>
      </c>
      <c r="K48" s="2">
        <v>7</v>
      </c>
      <c r="L48" s="2">
        <v>0</v>
      </c>
      <c r="M48" s="2">
        <f t="shared" si="4"/>
        <v>25213</v>
      </c>
      <c r="N48" s="2">
        <f t="shared" si="5"/>
        <v>9</v>
      </c>
      <c r="O48" s="2">
        <f>SLOPE(F48:F53,N48:N53)</f>
        <v>30325.257142857143</v>
      </c>
      <c r="P48" s="2">
        <f>O48*0.15</f>
        <v>4548.7885714285712</v>
      </c>
      <c r="Q48" s="11">
        <f>6608/O48</f>
        <v>0.21790417040392543</v>
      </c>
    </row>
    <row r="49" spans="1:17" x14ac:dyDescent="0.35">
      <c r="A49" s="3" t="s">
        <v>60</v>
      </c>
      <c r="B49" s="4">
        <f t="shared" si="1"/>
        <v>44376.518750000047</v>
      </c>
      <c r="C49" s="4">
        <f t="shared" si="2"/>
        <v>44377.018750000047</v>
      </c>
      <c r="D49">
        <v>22553</v>
      </c>
      <c r="E49">
        <v>7</v>
      </c>
      <c r="F49" s="2">
        <v>34720</v>
      </c>
      <c r="G49">
        <v>8</v>
      </c>
      <c r="H49">
        <v>51</v>
      </c>
      <c r="I49">
        <v>117</v>
      </c>
      <c r="J49">
        <v>10</v>
      </c>
      <c r="K49">
        <v>31</v>
      </c>
      <c r="L49">
        <v>0</v>
      </c>
      <c r="M49">
        <f t="shared" si="4"/>
        <v>9687</v>
      </c>
      <c r="N49" s="2">
        <f t="shared" si="5"/>
        <v>9.5</v>
      </c>
    </row>
    <row r="50" spans="1:17" x14ac:dyDescent="0.35">
      <c r="A50" s="3" t="s">
        <v>61</v>
      </c>
      <c r="B50" s="4">
        <f t="shared" si="1"/>
        <v>44376.539583333382</v>
      </c>
      <c r="C50" s="4">
        <f t="shared" si="2"/>
        <v>44377.039583333382</v>
      </c>
      <c r="D50">
        <v>31493</v>
      </c>
      <c r="E50">
        <v>6</v>
      </c>
      <c r="F50" s="2">
        <v>44407</v>
      </c>
      <c r="G50">
        <v>7</v>
      </c>
      <c r="H50">
        <v>59</v>
      </c>
      <c r="I50">
        <v>157</v>
      </c>
      <c r="J50">
        <v>8</v>
      </c>
      <c r="K50">
        <v>63</v>
      </c>
      <c r="L50">
        <v>2</v>
      </c>
      <c r="M50">
        <f t="shared" si="4"/>
        <v>23677</v>
      </c>
      <c r="N50" s="2">
        <f t="shared" si="5"/>
        <v>10</v>
      </c>
    </row>
    <row r="51" spans="1:17" x14ac:dyDescent="0.35">
      <c r="A51" s="3" t="s">
        <v>62</v>
      </c>
      <c r="B51" s="4">
        <f t="shared" si="1"/>
        <v>44376.560416666718</v>
      </c>
      <c r="C51" s="4">
        <f t="shared" si="2"/>
        <v>44377.060416666718</v>
      </c>
      <c r="D51">
        <v>54223</v>
      </c>
      <c r="E51">
        <v>5</v>
      </c>
      <c r="F51" s="2">
        <v>68084</v>
      </c>
      <c r="G51">
        <v>6</v>
      </c>
      <c r="H51">
        <v>100</v>
      </c>
      <c r="I51">
        <v>230</v>
      </c>
      <c r="J51">
        <v>14</v>
      </c>
      <c r="K51">
        <v>149</v>
      </c>
      <c r="L51">
        <v>1</v>
      </c>
      <c r="M51">
        <f t="shared" si="4"/>
        <v>11986</v>
      </c>
      <c r="N51" s="2">
        <f t="shared" si="5"/>
        <v>10.5</v>
      </c>
    </row>
    <row r="52" spans="1:17" x14ac:dyDescent="0.35">
      <c r="A52" s="3" t="s">
        <v>63</v>
      </c>
      <c r="B52" s="4">
        <f t="shared" si="1"/>
        <v>44376.581250000054</v>
      </c>
      <c r="C52" s="4">
        <f t="shared" si="2"/>
        <v>44377.081250000054</v>
      </c>
      <c r="D52">
        <v>64423</v>
      </c>
      <c r="E52">
        <v>4</v>
      </c>
      <c r="F52" s="2">
        <v>80070</v>
      </c>
      <c r="G52">
        <v>5</v>
      </c>
      <c r="H52">
        <v>111</v>
      </c>
      <c r="I52">
        <v>277</v>
      </c>
      <c r="J52">
        <v>22</v>
      </c>
      <c r="K52">
        <v>181</v>
      </c>
      <c r="L52">
        <v>1</v>
      </c>
      <c r="M52">
        <f t="shared" si="4"/>
        <v>3630</v>
      </c>
      <c r="N52" s="2">
        <f t="shared" si="5"/>
        <v>11</v>
      </c>
    </row>
    <row r="53" spans="1:17" x14ac:dyDescent="0.35">
      <c r="A53" s="3" t="s">
        <v>64</v>
      </c>
      <c r="B53" s="4">
        <f t="shared" si="1"/>
        <v>44376.60208333339</v>
      </c>
      <c r="C53" s="4">
        <f t="shared" si="2"/>
        <v>44377.10208333339</v>
      </c>
      <c r="D53">
        <v>74460</v>
      </c>
      <c r="E53">
        <v>4</v>
      </c>
      <c r="F53" s="2">
        <v>83700</v>
      </c>
      <c r="G53">
        <v>5</v>
      </c>
      <c r="H53">
        <v>123</v>
      </c>
      <c r="I53">
        <v>282</v>
      </c>
      <c r="J53">
        <v>18</v>
      </c>
      <c r="K53">
        <v>252</v>
      </c>
      <c r="L53">
        <v>0</v>
      </c>
      <c r="M53">
        <f t="shared" si="4"/>
        <v>-76725</v>
      </c>
      <c r="N53" s="2">
        <f t="shared" si="5"/>
        <v>11.5</v>
      </c>
    </row>
    <row r="54" spans="1:17" x14ac:dyDescent="0.35">
      <c r="A54" s="3" t="s">
        <v>65</v>
      </c>
      <c r="B54" s="4">
        <f t="shared" si="1"/>
        <v>44376.622916666725</v>
      </c>
      <c r="C54" s="4">
        <f t="shared" si="2"/>
        <v>44377.122916666725</v>
      </c>
      <c r="D54">
        <v>33065</v>
      </c>
      <c r="E54">
        <v>6</v>
      </c>
      <c r="F54">
        <v>6975</v>
      </c>
      <c r="G54">
        <v>18</v>
      </c>
      <c r="H54">
        <v>9</v>
      </c>
      <c r="I54">
        <v>27</v>
      </c>
      <c r="J54">
        <v>25</v>
      </c>
      <c r="K54">
        <v>258</v>
      </c>
      <c r="L54">
        <v>4</v>
      </c>
      <c r="M54">
        <f t="shared" si="4"/>
        <v>-6058</v>
      </c>
      <c r="N54" s="2">
        <f t="shared" si="5"/>
        <v>12</v>
      </c>
    </row>
    <row r="55" spans="1:17" x14ac:dyDescent="0.35">
      <c r="A55" s="3" t="s">
        <v>66</v>
      </c>
      <c r="B55" s="4">
        <f t="shared" si="1"/>
        <v>44376.643750000061</v>
      </c>
      <c r="C55" s="4">
        <f t="shared" si="2"/>
        <v>44377.143750000061</v>
      </c>
      <c r="D55">
        <v>18976</v>
      </c>
      <c r="E55">
        <v>8</v>
      </c>
      <c r="F55">
        <v>917</v>
      </c>
      <c r="G55">
        <v>52</v>
      </c>
      <c r="H55">
        <v>2</v>
      </c>
      <c r="I55">
        <v>3</v>
      </c>
      <c r="J55">
        <v>8</v>
      </c>
      <c r="K55">
        <v>163</v>
      </c>
      <c r="L55">
        <v>1</v>
      </c>
      <c r="M55">
        <f t="shared" si="4"/>
        <v>323</v>
      </c>
      <c r="N55" s="2">
        <f t="shared" si="5"/>
        <v>12.5</v>
      </c>
    </row>
    <row r="56" spans="1:17" x14ac:dyDescent="0.35">
      <c r="A56" s="3" t="s">
        <v>67</v>
      </c>
      <c r="B56" s="4">
        <f t="shared" si="1"/>
        <v>44376.664583333397</v>
      </c>
      <c r="C56" s="4">
        <f t="shared" si="2"/>
        <v>44377.164583333397</v>
      </c>
      <c r="D56">
        <v>13147</v>
      </c>
      <c r="E56">
        <v>9</v>
      </c>
      <c r="F56">
        <v>1240</v>
      </c>
      <c r="G56">
        <v>41</v>
      </c>
      <c r="H56">
        <v>1</v>
      </c>
      <c r="I56">
        <v>5</v>
      </c>
      <c r="J56">
        <v>8</v>
      </c>
      <c r="K56">
        <v>110</v>
      </c>
      <c r="L56">
        <v>0</v>
      </c>
      <c r="M56">
        <f t="shared" si="4"/>
        <v>-323</v>
      </c>
      <c r="N56" s="2">
        <f t="shared" si="5"/>
        <v>13</v>
      </c>
    </row>
    <row r="57" spans="1:17" x14ac:dyDescent="0.35">
      <c r="A57" s="3" t="s">
        <v>68</v>
      </c>
      <c r="B57" s="4">
        <f t="shared" si="1"/>
        <v>44376.685416666733</v>
      </c>
      <c r="C57" s="4">
        <f t="shared" si="2"/>
        <v>44377.185416666733</v>
      </c>
      <c r="D57">
        <v>6056</v>
      </c>
      <c r="E57">
        <v>14</v>
      </c>
      <c r="F57">
        <v>917</v>
      </c>
      <c r="G57">
        <v>52</v>
      </c>
      <c r="H57">
        <v>1</v>
      </c>
      <c r="I57">
        <v>4</v>
      </c>
      <c r="J57">
        <v>5</v>
      </c>
      <c r="K57">
        <v>49</v>
      </c>
      <c r="L57">
        <v>1</v>
      </c>
      <c r="M57">
        <f t="shared" si="4"/>
        <v>-297</v>
      </c>
      <c r="N57" s="2">
        <f t="shared" si="5"/>
        <v>13.5</v>
      </c>
    </row>
    <row r="58" spans="1:17" x14ac:dyDescent="0.35">
      <c r="A58" s="3" t="s">
        <v>69</v>
      </c>
      <c r="B58" s="4">
        <f t="shared" si="1"/>
        <v>44376.706250000068</v>
      </c>
      <c r="C58" s="4">
        <f t="shared" si="2"/>
        <v>44377.206250000068</v>
      </c>
      <c r="D58">
        <v>4080</v>
      </c>
      <c r="E58">
        <v>17</v>
      </c>
      <c r="F58">
        <v>620</v>
      </c>
      <c r="G58">
        <v>58</v>
      </c>
      <c r="H58">
        <v>0</v>
      </c>
      <c r="I58">
        <v>3</v>
      </c>
      <c r="J58">
        <v>5</v>
      </c>
      <c r="K58">
        <v>33</v>
      </c>
      <c r="L58">
        <v>0</v>
      </c>
      <c r="M58">
        <f t="shared" si="4"/>
        <v>-620</v>
      </c>
      <c r="N58" s="2">
        <f t="shared" si="5"/>
        <v>14</v>
      </c>
    </row>
    <row r="59" spans="1:17" x14ac:dyDescent="0.35">
      <c r="A59" s="3" t="s">
        <v>70</v>
      </c>
      <c r="B59" s="4">
        <f t="shared" si="1"/>
        <v>44376.727083333404</v>
      </c>
      <c r="C59" s="4">
        <f t="shared" si="2"/>
        <v>44377.227083333404</v>
      </c>
      <c r="D59">
        <v>2026</v>
      </c>
      <c r="E59">
        <v>25</v>
      </c>
      <c r="F59">
        <v>0</v>
      </c>
      <c r="G59">
        <v>0</v>
      </c>
      <c r="H59">
        <v>0</v>
      </c>
      <c r="I59">
        <v>1</v>
      </c>
      <c r="J59">
        <v>5</v>
      </c>
      <c r="K59">
        <v>18</v>
      </c>
      <c r="L59">
        <v>2</v>
      </c>
      <c r="M59">
        <f t="shared" si="4"/>
        <v>827</v>
      </c>
      <c r="N59" s="2">
        <f t="shared" si="5"/>
        <v>14.5</v>
      </c>
    </row>
    <row r="60" spans="1:17" x14ac:dyDescent="0.35">
      <c r="A60" s="3" t="s">
        <v>71</v>
      </c>
      <c r="B60" s="4">
        <f t="shared" si="1"/>
        <v>44376.74791666674</v>
      </c>
      <c r="C60" s="4">
        <f t="shared" si="2"/>
        <v>44377.24791666674</v>
      </c>
      <c r="D60">
        <v>1133</v>
      </c>
      <c r="E60">
        <v>32</v>
      </c>
      <c r="F60">
        <v>827</v>
      </c>
      <c r="G60">
        <v>50</v>
      </c>
      <c r="H60">
        <v>1</v>
      </c>
      <c r="I60">
        <v>3</v>
      </c>
      <c r="J60">
        <v>1</v>
      </c>
      <c r="K60">
        <v>6</v>
      </c>
      <c r="L60">
        <v>0</v>
      </c>
      <c r="M60">
        <f t="shared" si="4"/>
        <v>-414</v>
      </c>
      <c r="N60" s="2">
        <f t="shared" si="5"/>
        <v>15</v>
      </c>
    </row>
    <row r="61" spans="1:17" x14ac:dyDescent="0.35">
      <c r="A61" s="3" t="s">
        <v>72</v>
      </c>
      <c r="B61" s="4">
        <f t="shared" si="1"/>
        <v>44376.768750000076</v>
      </c>
      <c r="C61" s="4">
        <f t="shared" si="2"/>
        <v>44377.268750000076</v>
      </c>
      <c r="D61">
        <v>453</v>
      </c>
      <c r="E61">
        <v>50</v>
      </c>
      <c r="F61">
        <v>413</v>
      </c>
      <c r="G61">
        <v>71</v>
      </c>
      <c r="H61">
        <v>0</v>
      </c>
      <c r="I61">
        <v>2</v>
      </c>
      <c r="J61">
        <v>0</v>
      </c>
      <c r="K61">
        <v>2</v>
      </c>
      <c r="L61">
        <v>0</v>
      </c>
      <c r="M61">
        <f t="shared" si="4"/>
        <v>-413</v>
      </c>
      <c r="N61" s="2">
        <f t="shared" si="5"/>
        <v>15.5</v>
      </c>
    </row>
    <row r="62" spans="1:17" x14ac:dyDescent="0.35">
      <c r="A62" s="3" t="s">
        <v>73</v>
      </c>
      <c r="B62" s="4">
        <f t="shared" si="1"/>
        <v>44376.789583333411</v>
      </c>
      <c r="C62" s="4">
        <f t="shared" si="2"/>
        <v>44377.289583333411</v>
      </c>
      <c r="D62">
        <v>553</v>
      </c>
      <c r="E62">
        <v>53</v>
      </c>
      <c r="F62">
        <v>0</v>
      </c>
      <c r="G62">
        <v>0</v>
      </c>
      <c r="H62">
        <v>0</v>
      </c>
      <c r="I62">
        <v>1</v>
      </c>
      <c r="J62">
        <v>0</v>
      </c>
      <c r="K62">
        <v>5</v>
      </c>
      <c r="L62">
        <v>2</v>
      </c>
      <c r="M62">
        <f t="shared" si="4"/>
        <v>710</v>
      </c>
      <c r="N62" s="2">
        <f t="shared" si="5"/>
        <v>16</v>
      </c>
    </row>
    <row r="63" spans="1:17" x14ac:dyDescent="0.35">
      <c r="A63" s="3" t="s">
        <v>74</v>
      </c>
      <c r="B63" s="4">
        <f t="shared" si="1"/>
        <v>44376.810416666747</v>
      </c>
      <c r="C63" s="4">
        <f t="shared" si="2"/>
        <v>44377.310416666747</v>
      </c>
      <c r="D63">
        <v>616</v>
      </c>
      <c r="E63">
        <v>46</v>
      </c>
      <c r="F63">
        <v>710</v>
      </c>
      <c r="G63">
        <v>60</v>
      </c>
      <c r="H63">
        <v>2</v>
      </c>
      <c r="I63">
        <v>2</v>
      </c>
      <c r="J63">
        <v>1</v>
      </c>
      <c r="K63">
        <v>2</v>
      </c>
      <c r="L63">
        <v>1</v>
      </c>
      <c r="M63">
        <f t="shared" si="4"/>
        <v>9714</v>
      </c>
      <c r="N63" s="2">
        <f t="shared" si="5"/>
        <v>16.5</v>
      </c>
    </row>
    <row r="64" spans="1:17" s="2" customFormat="1" x14ac:dyDescent="0.35">
      <c r="A64" s="4" t="s">
        <v>75</v>
      </c>
      <c r="B64" s="4">
        <f t="shared" si="1"/>
        <v>44376.831250000083</v>
      </c>
      <c r="C64" s="4">
        <f t="shared" si="2"/>
        <v>44377.331250000083</v>
      </c>
      <c r="D64" s="2">
        <v>6396</v>
      </c>
      <c r="E64" s="2">
        <v>13</v>
      </c>
      <c r="F64" s="2">
        <v>10424</v>
      </c>
      <c r="G64" s="2">
        <v>14</v>
      </c>
      <c r="H64" s="2">
        <v>20</v>
      </c>
      <c r="I64" s="2">
        <v>31</v>
      </c>
      <c r="J64" s="2">
        <v>2</v>
      </c>
      <c r="K64" s="2">
        <v>6</v>
      </c>
      <c r="L64" s="2">
        <v>1</v>
      </c>
      <c r="M64" s="2">
        <f t="shared" si="4"/>
        <v>20666</v>
      </c>
      <c r="N64" s="2">
        <f t="shared" si="5"/>
        <v>17</v>
      </c>
      <c r="O64" s="2">
        <f>SLOPE(F64:F69,N64:N69)</f>
        <v>29628.571428571428</v>
      </c>
      <c r="P64" s="2">
        <f>O64*0.15</f>
        <v>4444.2857142857138</v>
      </c>
      <c r="Q64" s="11">
        <f>6608/O64</f>
        <v>0.22302796528447447</v>
      </c>
    </row>
    <row r="65" spans="1:17" x14ac:dyDescent="0.35">
      <c r="A65" s="3" t="s">
        <v>76</v>
      </c>
      <c r="B65" s="4">
        <f t="shared" si="1"/>
        <v>44376.852083333419</v>
      </c>
      <c r="C65" s="4">
        <f t="shared" si="2"/>
        <v>44377.352083333419</v>
      </c>
      <c r="D65">
        <v>20336</v>
      </c>
      <c r="E65">
        <v>7</v>
      </c>
      <c r="F65" s="2">
        <v>31090</v>
      </c>
      <c r="G65">
        <v>8</v>
      </c>
      <c r="H65">
        <v>40</v>
      </c>
      <c r="I65">
        <v>111</v>
      </c>
      <c r="J65">
        <v>1</v>
      </c>
      <c r="K65">
        <v>29</v>
      </c>
      <c r="L65">
        <v>1</v>
      </c>
      <c r="M65">
        <f t="shared" si="4"/>
        <v>11574</v>
      </c>
      <c r="N65" s="2">
        <f t="shared" si="5"/>
        <v>17.5</v>
      </c>
    </row>
    <row r="66" spans="1:17" x14ac:dyDescent="0.35">
      <c r="A66" s="3" t="s">
        <v>77</v>
      </c>
      <c r="B66" s="4">
        <f t="shared" si="1"/>
        <v>44376.872916666754</v>
      </c>
      <c r="C66" s="4">
        <f t="shared" si="2"/>
        <v>44377.372916666754</v>
      </c>
      <c r="D66">
        <v>30763</v>
      </c>
      <c r="E66">
        <v>6</v>
      </c>
      <c r="F66" s="2">
        <v>42664</v>
      </c>
      <c r="G66">
        <v>7</v>
      </c>
      <c r="H66">
        <v>65</v>
      </c>
      <c r="I66">
        <v>142</v>
      </c>
      <c r="J66">
        <v>7</v>
      </c>
      <c r="K66">
        <v>65</v>
      </c>
      <c r="L66">
        <v>1</v>
      </c>
      <c r="M66">
        <f t="shared" si="4"/>
        <v>23766</v>
      </c>
      <c r="N66" s="2">
        <f t="shared" si="5"/>
        <v>18</v>
      </c>
    </row>
    <row r="67" spans="1:17" x14ac:dyDescent="0.35">
      <c r="A67" s="3" t="s">
        <v>78</v>
      </c>
      <c r="B67" s="4">
        <f t="shared" si="1"/>
        <v>44376.89375000009</v>
      </c>
      <c r="C67" s="4">
        <f t="shared" si="2"/>
        <v>44377.39375000009</v>
      </c>
      <c r="D67">
        <v>51050</v>
      </c>
      <c r="E67">
        <v>5</v>
      </c>
      <c r="F67" s="2">
        <v>66430</v>
      </c>
      <c r="G67">
        <v>6</v>
      </c>
      <c r="H67">
        <v>99</v>
      </c>
      <c r="I67">
        <v>223</v>
      </c>
      <c r="J67">
        <v>10</v>
      </c>
      <c r="K67">
        <v>129</v>
      </c>
      <c r="L67">
        <v>1</v>
      </c>
      <c r="M67">
        <f t="shared" si="4"/>
        <v>10243</v>
      </c>
      <c r="N67" s="2">
        <f t="shared" si="5"/>
        <v>18.5</v>
      </c>
    </row>
    <row r="68" spans="1:17" x14ac:dyDescent="0.35">
      <c r="A68" s="3" t="s">
        <v>79</v>
      </c>
      <c r="B68" s="4">
        <f t="shared" si="1"/>
        <v>44376.914583333426</v>
      </c>
      <c r="C68" s="4">
        <f t="shared" si="2"/>
        <v>44377.414583333426</v>
      </c>
      <c r="D68">
        <v>64373</v>
      </c>
      <c r="E68">
        <v>4</v>
      </c>
      <c r="F68" s="2">
        <v>76673</v>
      </c>
      <c r="G68">
        <v>5</v>
      </c>
      <c r="H68">
        <v>125</v>
      </c>
      <c r="I68">
        <v>246</v>
      </c>
      <c r="J68">
        <v>15</v>
      </c>
      <c r="K68">
        <v>197</v>
      </c>
      <c r="L68">
        <v>0</v>
      </c>
      <c r="M68">
        <f t="shared" si="4"/>
        <v>5348</v>
      </c>
      <c r="N68" s="2">
        <f t="shared" si="5"/>
        <v>19</v>
      </c>
    </row>
    <row r="69" spans="1:17" x14ac:dyDescent="0.35">
      <c r="A69" s="3" t="s">
        <v>80</v>
      </c>
      <c r="B69" s="4">
        <f t="shared" si="1"/>
        <v>44376.935416666762</v>
      </c>
      <c r="C69" s="4">
        <f t="shared" si="2"/>
        <v>44377.435416666762</v>
      </c>
      <c r="D69">
        <v>76033</v>
      </c>
      <c r="E69">
        <v>4</v>
      </c>
      <c r="F69" s="2">
        <v>82021</v>
      </c>
      <c r="G69">
        <v>5</v>
      </c>
      <c r="H69">
        <v>114</v>
      </c>
      <c r="I69">
        <v>284</v>
      </c>
      <c r="J69">
        <v>25</v>
      </c>
      <c r="K69">
        <v>274</v>
      </c>
      <c r="L69">
        <v>2</v>
      </c>
      <c r="M69">
        <f t="shared" si="4"/>
        <v>-77319</v>
      </c>
      <c r="N69" s="2">
        <f t="shared" si="5"/>
        <v>19.5</v>
      </c>
    </row>
    <row r="70" spans="1:17" x14ac:dyDescent="0.35">
      <c r="A70" s="3" t="s">
        <v>81</v>
      </c>
      <c r="B70" s="4">
        <f t="shared" si="1"/>
        <v>44376.956250000097</v>
      </c>
      <c r="C70" s="4">
        <f t="shared" si="2"/>
        <v>44377.456250000097</v>
      </c>
      <c r="D70">
        <v>32725</v>
      </c>
      <c r="E70">
        <v>6</v>
      </c>
      <c r="F70">
        <v>4702</v>
      </c>
      <c r="G70">
        <v>23</v>
      </c>
      <c r="H70">
        <v>7</v>
      </c>
      <c r="I70">
        <v>18</v>
      </c>
      <c r="J70">
        <v>22</v>
      </c>
      <c r="K70">
        <v>266</v>
      </c>
      <c r="L70">
        <v>4</v>
      </c>
      <c r="M70">
        <f t="shared" si="4"/>
        <v>-2752</v>
      </c>
      <c r="N70" s="2">
        <f t="shared" si="5"/>
        <v>20</v>
      </c>
    </row>
    <row r="71" spans="1:17" x14ac:dyDescent="0.35">
      <c r="A71" s="3" t="s">
        <v>82</v>
      </c>
      <c r="B71" s="4">
        <f t="shared" si="1"/>
        <v>44376.977083333433</v>
      </c>
      <c r="C71" s="4">
        <f t="shared" si="2"/>
        <v>44377.477083333433</v>
      </c>
      <c r="D71">
        <v>21810</v>
      </c>
      <c r="E71">
        <v>7</v>
      </c>
      <c r="F71">
        <v>1950</v>
      </c>
      <c r="G71">
        <v>34</v>
      </c>
      <c r="H71">
        <v>5</v>
      </c>
      <c r="I71">
        <v>5</v>
      </c>
      <c r="J71">
        <v>24</v>
      </c>
      <c r="K71">
        <v>183</v>
      </c>
      <c r="L71">
        <v>1</v>
      </c>
      <c r="M71">
        <f t="shared" si="4"/>
        <v>-1446</v>
      </c>
      <c r="N71" s="2">
        <f t="shared" si="5"/>
        <v>20.5</v>
      </c>
    </row>
    <row r="72" spans="1:17" x14ac:dyDescent="0.35">
      <c r="A72" s="3" t="s">
        <v>83</v>
      </c>
      <c r="B72" s="4">
        <f t="shared" si="1"/>
        <v>44376.997916666769</v>
      </c>
      <c r="C72" s="4">
        <f t="shared" si="2"/>
        <v>44377.497916666769</v>
      </c>
      <c r="D72">
        <v>12290</v>
      </c>
      <c r="E72">
        <v>10</v>
      </c>
      <c r="F72">
        <v>504</v>
      </c>
      <c r="G72">
        <v>75</v>
      </c>
      <c r="H72">
        <v>0</v>
      </c>
      <c r="I72">
        <v>3</v>
      </c>
      <c r="J72">
        <v>10</v>
      </c>
      <c r="K72">
        <v>106</v>
      </c>
      <c r="L72">
        <v>1</v>
      </c>
      <c r="M72">
        <f t="shared" si="4"/>
        <v>-504</v>
      </c>
      <c r="N72" s="2">
        <f t="shared" si="5"/>
        <v>21</v>
      </c>
    </row>
    <row r="73" spans="1:17" x14ac:dyDescent="0.35">
      <c r="A73" s="3" t="s">
        <v>60</v>
      </c>
      <c r="B73" s="4">
        <f t="shared" si="1"/>
        <v>44377.018750000105</v>
      </c>
      <c r="C73" s="4">
        <f t="shared" si="2"/>
        <v>44377.518750000105</v>
      </c>
      <c r="D73">
        <v>7239</v>
      </c>
      <c r="E73">
        <v>13</v>
      </c>
      <c r="F73">
        <v>0</v>
      </c>
      <c r="G73">
        <v>0</v>
      </c>
      <c r="H73">
        <v>1</v>
      </c>
      <c r="I73">
        <v>2</v>
      </c>
      <c r="J73">
        <v>9</v>
      </c>
      <c r="K73">
        <v>62</v>
      </c>
      <c r="L73">
        <v>2</v>
      </c>
      <c r="M73">
        <f t="shared" si="4"/>
        <v>620</v>
      </c>
      <c r="N73" s="2">
        <f t="shared" si="5"/>
        <v>21.5</v>
      </c>
    </row>
    <row r="74" spans="1:17" x14ac:dyDescent="0.35">
      <c r="A74" s="3" t="s">
        <v>61</v>
      </c>
      <c r="B74" s="4">
        <f t="shared" si="1"/>
        <v>44377.039583333441</v>
      </c>
      <c r="C74" s="4">
        <f t="shared" si="2"/>
        <v>44377.539583333441</v>
      </c>
      <c r="D74">
        <v>4307</v>
      </c>
      <c r="E74">
        <v>16</v>
      </c>
      <c r="F74">
        <v>620</v>
      </c>
      <c r="G74">
        <v>58</v>
      </c>
      <c r="H74">
        <v>1</v>
      </c>
      <c r="I74">
        <v>2</v>
      </c>
      <c r="J74">
        <v>6</v>
      </c>
      <c r="K74">
        <v>35</v>
      </c>
      <c r="L74">
        <v>0</v>
      </c>
      <c r="M74">
        <f t="shared" si="4"/>
        <v>181</v>
      </c>
      <c r="N74" s="2">
        <f t="shared" si="5"/>
        <v>22</v>
      </c>
    </row>
    <row r="75" spans="1:17" x14ac:dyDescent="0.35">
      <c r="A75" s="3" t="s">
        <v>62</v>
      </c>
      <c r="B75" s="4">
        <f t="shared" si="1"/>
        <v>44377.060416666776</v>
      </c>
      <c r="C75" s="4">
        <f t="shared" si="2"/>
        <v>44377.560416666776</v>
      </c>
      <c r="D75">
        <v>3046</v>
      </c>
      <c r="E75">
        <v>20</v>
      </c>
      <c r="F75">
        <v>801</v>
      </c>
      <c r="G75">
        <v>61</v>
      </c>
      <c r="H75">
        <v>1</v>
      </c>
      <c r="I75">
        <v>4</v>
      </c>
      <c r="J75">
        <v>2</v>
      </c>
      <c r="K75">
        <v>23</v>
      </c>
      <c r="L75">
        <v>2</v>
      </c>
      <c r="M75">
        <f t="shared" si="4"/>
        <v>26</v>
      </c>
      <c r="N75" s="2">
        <f t="shared" si="5"/>
        <v>22.5</v>
      </c>
    </row>
    <row r="76" spans="1:17" x14ac:dyDescent="0.35">
      <c r="A76" s="3" t="s">
        <v>63</v>
      </c>
      <c r="B76" s="4">
        <f t="shared" si="1"/>
        <v>44377.081250000112</v>
      </c>
      <c r="C76" s="4">
        <f t="shared" si="2"/>
        <v>44377.581250000112</v>
      </c>
      <c r="D76">
        <v>1020</v>
      </c>
      <c r="E76">
        <v>33</v>
      </c>
      <c r="F76">
        <v>827</v>
      </c>
      <c r="G76">
        <v>50</v>
      </c>
      <c r="H76">
        <v>1</v>
      </c>
      <c r="I76">
        <v>3</v>
      </c>
      <c r="J76">
        <v>3</v>
      </c>
      <c r="K76">
        <v>5</v>
      </c>
      <c r="L76">
        <v>0</v>
      </c>
      <c r="M76">
        <f t="shared" si="4"/>
        <v>-827</v>
      </c>
      <c r="N76" s="2">
        <f t="shared" si="5"/>
        <v>23</v>
      </c>
    </row>
    <row r="77" spans="1:17" x14ac:dyDescent="0.35">
      <c r="A77" s="3" t="s">
        <v>64</v>
      </c>
      <c r="B77" s="4">
        <f t="shared" si="1"/>
        <v>44377.102083333448</v>
      </c>
      <c r="C77" s="4">
        <f t="shared" si="2"/>
        <v>44377.602083333448</v>
      </c>
      <c r="D77">
        <v>843</v>
      </c>
      <c r="E77">
        <v>39</v>
      </c>
      <c r="F77">
        <v>0</v>
      </c>
      <c r="G77">
        <v>0</v>
      </c>
      <c r="H77">
        <v>0</v>
      </c>
      <c r="I77">
        <v>2</v>
      </c>
      <c r="J77">
        <v>2</v>
      </c>
      <c r="K77">
        <v>6</v>
      </c>
      <c r="L77">
        <v>1</v>
      </c>
      <c r="M77">
        <f t="shared" si="4"/>
        <v>0</v>
      </c>
      <c r="N77" s="2">
        <f t="shared" si="5"/>
        <v>23.5</v>
      </c>
    </row>
    <row r="78" spans="1:17" x14ac:dyDescent="0.35">
      <c r="A78" s="3" t="s">
        <v>65</v>
      </c>
      <c r="B78" s="4">
        <f t="shared" si="1"/>
        <v>44377.122916666784</v>
      </c>
      <c r="C78" s="4">
        <f t="shared" si="2"/>
        <v>44377.622916666784</v>
      </c>
      <c r="D78">
        <v>638</v>
      </c>
      <c r="E78">
        <v>59</v>
      </c>
      <c r="F78">
        <v>0</v>
      </c>
      <c r="G78">
        <v>0</v>
      </c>
      <c r="H78">
        <v>1</v>
      </c>
      <c r="I78">
        <v>1</v>
      </c>
      <c r="J78">
        <v>2</v>
      </c>
      <c r="K78">
        <v>7</v>
      </c>
      <c r="L78">
        <v>6</v>
      </c>
      <c r="M78">
        <f t="shared" si="4"/>
        <v>0</v>
      </c>
      <c r="N78" s="2">
        <f t="shared" si="5"/>
        <v>24</v>
      </c>
    </row>
    <row r="79" spans="1:17" s="2" customFormat="1" x14ac:dyDescent="0.35">
      <c r="A79" s="4" t="s">
        <v>66</v>
      </c>
      <c r="B79" s="4">
        <f t="shared" si="1"/>
        <v>44377.143750000119</v>
      </c>
      <c r="C79" s="4">
        <f t="shared" si="2"/>
        <v>44377.643750000119</v>
      </c>
      <c r="D79" s="2">
        <v>340</v>
      </c>
      <c r="E79" s="2">
        <v>58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3</v>
      </c>
      <c r="L79" s="2">
        <v>0</v>
      </c>
      <c r="M79" s="2">
        <f t="shared" si="4"/>
        <v>8680</v>
      </c>
      <c r="N79" s="2">
        <f t="shared" si="5"/>
        <v>24.5</v>
      </c>
      <c r="O79" s="2">
        <f>SLOPE(F79:F84,N79:N84)</f>
        <v>33300.685714285712</v>
      </c>
      <c r="P79" s="2">
        <f>O79*0.15</f>
        <v>4995.1028571428569</v>
      </c>
      <c r="Q79" s="11">
        <f>6608/O79</f>
        <v>0.19843435227417025</v>
      </c>
    </row>
    <row r="80" spans="1:17" x14ac:dyDescent="0.35">
      <c r="A80" s="3" t="s">
        <v>67</v>
      </c>
      <c r="B80" s="4">
        <f t="shared" si="1"/>
        <v>44377.164583333455</v>
      </c>
      <c r="C80" s="4">
        <f t="shared" si="2"/>
        <v>44377.664583333455</v>
      </c>
      <c r="D80">
        <v>5327</v>
      </c>
      <c r="E80">
        <v>15</v>
      </c>
      <c r="F80" s="2">
        <v>8680</v>
      </c>
      <c r="G80">
        <v>15</v>
      </c>
      <c r="H80">
        <v>15</v>
      </c>
      <c r="I80">
        <v>27</v>
      </c>
      <c r="J80">
        <v>3</v>
      </c>
      <c r="K80">
        <v>5</v>
      </c>
      <c r="L80">
        <v>0</v>
      </c>
      <c r="M80">
        <f t="shared" si="4"/>
        <v>24593</v>
      </c>
      <c r="N80" s="2">
        <f t="shared" si="5"/>
        <v>25</v>
      </c>
    </row>
    <row r="81" spans="1:22" x14ac:dyDescent="0.35">
      <c r="A81" s="3" t="s">
        <v>68</v>
      </c>
      <c r="B81" s="4">
        <f t="shared" si="1"/>
        <v>44377.185416666791</v>
      </c>
      <c r="C81" s="4">
        <f t="shared" si="2"/>
        <v>44377.685416666791</v>
      </c>
      <c r="D81">
        <v>20513</v>
      </c>
      <c r="E81">
        <v>7</v>
      </c>
      <c r="F81" s="2">
        <v>33273</v>
      </c>
      <c r="G81">
        <v>8</v>
      </c>
      <c r="H81">
        <v>42</v>
      </c>
      <c r="I81">
        <v>119</v>
      </c>
      <c r="J81">
        <v>5</v>
      </c>
      <c r="K81">
        <v>20</v>
      </c>
      <c r="L81">
        <v>0</v>
      </c>
      <c r="M81">
        <f t="shared" si="4"/>
        <v>16211</v>
      </c>
      <c r="N81" s="2">
        <f t="shared" si="5"/>
        <v>25.5</v>
      </c>
    </row>
    <row r="82" spans="1:22" x14ac:dyDescent="0.35">
      <c r="A82" s="3" t="s">
        <v>69</v>
      </c>
      <c r="B82" s="4">
        <f t="shared" si="1"/>
        <v>44377.206250000127</v>
      </c>
      <c r="C82" s="4">
        <f t="shared" si="2"/>
        <v>44377.706250000127</v>
      </c>
      <c r="D82">
        <v>34956</v>
      </c>
      <c r="E82">
        <v>6</v>
      </c>
      <c r="F82" s="2">
        <v>49484</v>
      </c>
      <c r="G82">
        <v>6</v>
      </c>
      <c r="H82">
        <v>77</v>
      </c>
      <c r="I82">
        <v>163</v>
      </c>
      <c r="J82">
        <v>10</v>
      </c>
      <c r="K82">
        <v>69</v>
      </c>
      <c r="L82">
        <v>1</v>
      </c>
      <c r="M82">
        <f t="shared" si="4"/>
        <v>11043</v>
      </c>
      <c r="N82" s="2">
        <f t="shared" si="5"/>
        <v>26</v>
      </c>
    </row>
    <row r="83" spans="1:22" x14ac:dyDescent="0.35">
      <c r="A83" s="3" t="s">
        <v>70</v>
      </c>
      <c r="B83" s="4">
        <f t="shared" si="1"/>
        <v>44377.227083333462</v>
      </c>
      <c r="C83" s="4">
        <f t="shared" si="2"/>
        <v>44377.727083333462</v>
      </c>
      <c r="D83">
        <v>46566</v>
      </c>
      <c r="E83">
        <v>5</v>
      </c>
      <c r="F83" s="2">
        <v>60527</v>
      </c>
      <c r="G83">
        <v>6</v>
      </c>
      <c r="H83">
        <v>91</v>
      </c>
      <c r="I83">
        <v>203</v>
      </c>
      <c r="J83">
        <v>18</v>
      </c>
      <c r="K83">
        <v>118</v>
      </c>
      <c r="L83">
        <v>2</v>
      </c>
      <c r="M83">
        <f t="shared" si="4"/>
        <v>21675</v>
      </c>
      <c r="N83" s="2">
        <f t="shared" si="5"/>
        <v>26.5</v>
      </c>
    </row>
    <row r="84" spans="1:22" x14ac:dyDescent="0.35">
      <c r="A84" s="3" t="s">
        <v>71</v>
      </c>
      <c r="B84" s="4">
        <f t="shared" si="1"/>
        <v>44377.247916666798</v>
      </c>
      <c r="C84" s="4">
        <f t="shared" si="2"/>
        <v>44377.747916666798</v>
      </c>
      <c r="D84">
        <v>64118</v>
      </c>
      <c r="E84">
        <v>4</v>
      </c>
      <c r="F84" s="2">
        <v>82202</v>
      </c>
      <c r="G84">
        <v>5</v>
      </c>
      <c r="H84">
        <v>121</v>
      </c>
      <c r="I84">
        <v>279</v>
      </c>
      <c r="J84">
        <v>27</v>
      </c>
      <c r="K84">
        <v>168</v>
      </c>
      <c r="L84">
        <v>4</v>
      </c>
      <c r="M84">
        <f t="shared" si="4"/>
        <v>-297</v>
      </c>
      <c r="N84" s="2">
        <f t="shared" si="5"/>
        <v>27</v>
      </c>
    </row>
    <row r="85" spans="1:22" x14ac:dyDescent="0.35">
      <c r="A85" s="3" t="s">
        <v>72</v>
      </c>
      <c r="B85" s="4">
        <f t="shared" si="1"/>
        <v>44377.268750000134</v>
      </c>
      <c r="C85" s="4">
        <f t="shared" si="2"/>
        <v>44377.768750000134</v>
      </c>
      <c r="D85">
        <v>74155</v>
      </c>
      <c r="E85">
        <v>4</v>
      </c>
      <c r="F85">
        <v>81905</v>
      </c>
      <c r="G85">
        <v>5</v>
      </c>
      <c r="H85">
        <v>107</v>
      </c>
      <c r="I85">
        <v>291</v>
      </c>
      <c r="J85">
        <v>20</v>
      </c>
      <c r="K85">
        <v>258</v>
      </c>
      <c r="L85">
        <v>3</v>
      </c>
      <c r="M85">
        <f t="shared" si="4"/>
        <v>-75085</v>
      </c>
      <c r="N85" s="2">
        <f t="shared" si="5"/>
        <v>27.5</v>
      </c>
    </row>
    <row r="86" spans="1:22" x14ac:dyDescent="0.35">
      <c r="A86" s="3" t="s">
        <v>73</v>
      </c>
      <c r="B86" s="4">
        <f t="shared" si="1"/>
        <v>44377.28958333347</v>
      </c>
      <c r="C86" s="4">
        <f t="shared" si="2"/>
        <v>44377.78958333347</v>
      </c>
      <c r="D86">
        <v>33093</v>
      </c>
      <c r="E86">
        <v>6</v>
      </c>
      <c r="F86">
        <v>6820</v>
      </c>
      <c r="G86">
        <v>17</v>
      </c>
      <c r="H86">
        <v>3</v>
      </c>
      <c r="I86">
        <v>30</v>
      </c>
      <c r="J86">
        <v>20</v>
      </c>
      <c r="K86">
        <v>259</v>
      </c>
      <c r="L86">
        <v>0</v>
      </c>
      <c r="M86">
        <f t="shared" si="4"/>
        <v>-4870</v>
      </c>
      <c r="N86" s="2">
        <f t="shared" si="5"/>
        <v>28</v>
      </c>
    </row>
    <row r="87" spans="1:22" x14ac:dyDescent="0.35">
      <c r="A87" s="3" t="s">
        <v>74</v>
      </c>
      <c r="B87" s="4">
        <f t="shared" si="1"/>
        <v>44377.310416666805</v>
      </c>
      <c r="C87" s="4">
        <f t="shared" si="2"/>
        <v>44377.810416666805</v>
      </c>
      <c r="D87">
        <v>22150</v>
      </c>
      <c r="E87">
        <v>7</v>
      </c>
      <c r="F87">
        <v>1950</v>
      </c>
      <c r="G87">
        <v>34</v>
      </c>
      <c r="H87">
        <v>3</v>
      </c>
      <c r="I87">
        <v>7</v>
      </c>
      <c r="J87">
        <v>11</v>
      </c>
      <c r="K87">
        <v>186</v>
      </c>
      <c r="L87">
        <v>1</v>
      </c>
      <c r="M87">
        <f t="shared" si="4"/>
        <v>-826</v>
      </c>
      <c r="N87" s="2">
        <f t="shared" si="5"/>
        <v>28.5</v>
      </c>
    </row>
    <row r="88" spans="1:22" x14ac:dyDescent="0.35">
      <c r="A88" s="3" t="s">
        <v>75</v>
      </c>
      <c r="B88" s="4">
        <f t="shared" si="1"/>
        <v>44377.331250000141</v>
      </c>
      <c r="C88" s="4">
        <f t="shared" si="2"/>
        <v>44377.831250000141</v>
      </c>
      <c r="D88">
        <v>13876</v>
      </c>
      <c r="E88">
        <v>9</v>
      </c>
      <c r="F88">
        <v>1124</v>
      </c>
      <c r="G88">
        <v>46</v>
      </c>
      <c r="H88">
        <v>3</v>
      </c>
      <c r="I88">
        <v>3</v>
      </c>
      <c r="J88">
        <v>10</v>
      </c>
      <c r="K88">
        <v>117</v>
      </c>
      <c r="L88">
        <v>1</v>
      </c>
      <c r="M88">
        <f t="shared" si="4"/>
        <v>-414</v>
      </c>
      <c r="N88" s="2">
        <f t="shared" si="5"/>
        <v>29</v>
      </c>
    </row>
    <row r="89" spans="1:22" x14ac:dyDescent="0.35">
      <c r="A89" s="3" t="s">
        <v>76</v>
      </c>
      <c r="B89" s="4">
        <f t="shared" si="1"/>
        <v>44377.352083333477</v>
      </c>
      <c r="C89" s="4">
        <f t="shared" si="2"/>
        <v>44377.852083333477</v>
      </c>
      <c r="D89">
        <v>8323</v>
      </c>
      <c r="E89">
        <v>12</v>
      </c>
      <c r="F89">
        <v>710</v>
      </c>
      <c r="G89">
        <v>60</v>
      </c>
      <c r="H89">
        <v>2</v>
      </c>
      <c r="I89">
        <v>2</v>
      </c>
      <c r="J89">
        <v>8</v>
      </c>
      <c r="K89">
        <v>70</v>
      </c>
      <c r="L89">
        <v>1</v>
      </c>
      <c r="M89">
        <f t="shared" si="4"/>
        <v>-25</v>
      </c>
      <c r="N89" s="2">
        <f t="shared" si="5"/>
        <v>29.5</v>
      </c>
    </row>
    <row r="90" spans="1:22" x14ac:dyDescent="0.35">
      <c r="A90" s="3" t="s">
        <v>77</v>
      </c>
      <c r="B90" s="4">
        <f t="shared" si="1"/>
        <v>44377.372916666813</v>
      </c>
      <c r="C90" s="4">
        <f t="shared" si="2"/>
        <v>44377.872916666813</v>
      </c>
      <c r="D90">
        <v>4002</v>
      </c>
      <c r="E90">
        <v>17</v>
      </c>
      <c r="F90">
        <v>685</v>
      </c>
      <c r="G90">
        <v>74</v>
      </c>
      <c r="H90">
        <v>2</v>
      </c>
      <c r="I90">
        <v>3</v>
      </c>
      <c r="J90">
        <v>5</v>
      </c>
      <c r="K90">
        <v>32</v>
      </c>
      <c r="L90">
        <v>3</v>
      </c>
      <c r="M90">
        <f t="shared" si="4"/>
        <v>-91</v>
      </c>
      <c r="N90" s="2">
        <f t="shared" si="5"/>
        <v>30</v>
      </c>
    </row>
    <row r="91" spans="1:22" x14ac:dyDescent="0.35">
      <c r="A91" s="3" t="s">
        <v>78</v>
      </c>
      <c r="B91" s="4">
        <f t="shared" si="1"/>
        <v>44377.393750000148</v>
      </c>
      <c r="C91" s="4">
        <f t="shared" si="2"/>
        <v>44377.893750000148</v>
      </c>
      <c r="D91">
        <v>1913</v>
      </c>
      <c r="E91">
        <v>26</v>
      </c>
      <c r="F91">
        <v>594</v>
      </c>
      <c r="G91">
        <v>75</v>
      </c>
      <c r="H91">
        <v>1</v>
      </c>
      <c r="I91">
        <v>3</v>
      </c>
      <c r="J91">
        <v>3</v>
      </c>
      <c r="K91">
        <v>14</v>
      </c>
      <c r="L91">
        <v>2</v>
      </c>
      <c r="M91">
        <f t="shared" si="4"/>
        <v>-594</v>
      </c>
      <c r="N91" s="2">
        <f t="shared" si="5"/>
        <v>30.5</v>
      </c>
    </row>
    <row r="92" spans="1:22" ht="15" thickBot="1" x14ac:dyDescent="0.4">
      <c r="A92" s="3" t="s">
        <v>79</v>
      </c>
      <c r="B92" s="4">
        <f t="shared" si="1"/>
        <v>44377.414583333484</v>
      </c>
      <c r="C92" s="4">
        <f t="shared" si="2"/>
        <v>44377.914583333484</v>
      </c>
      <c r="D92">
        <v>893</v>
      </c>
      <c r="E92">
        <v>39</v>
      </c>
      <c r="F92">
        <v>0</v>
      </c>
      <c r="G92">
        <v>0</v>
      </c>
      <c r="H92">
        <v>0</v>
      </c>
      <c r="I92">
        <v>2</v>
      </c>
      <c r="J92">
        <v>2</v>
      </c>
      <c r="K92">
        <v>7</v>
      </c>
      <c r="L92">
        <v>2</v>
      </c>
      <c r="M92">
        <f t="shared" si="4"/>
        <v>917</v>
      </c>
      <c r="N92" s="2">
        <f t="shared" si="5"/>
        <v>31</v>
      </c>
    </row>
    <row r="93" spans="1:22" ht="15" thickBot="1" x14ac:dyDescent="0.4">
      <c r="A93" s="3" t="s">
        <v>80</v>
      </c>
      <c r="B93" s="4">
        <f t="shared" si="1"/>
        <v>44377.43541666682</v>
      </c>
      <c r="C93" s="4">
        <f t="shared" si="2"/>
        <v>44377.93541666682</v>
      </c>
      <c r="D93">
        <v>1070</v>
      </c>
      <c r="E93">
        <v>34</v>
      </c>
      <c r="F93">
        <v>917</v>
      </c>
      <c r="G93">
        <v>52</v>
      </c>
      <c r="H93">
        <v>2</v>
      </c>
      <c r="I93">
        <v>3</v>
      </c>
      <c r="J93">
        <v>1</v>
      </c>
      <c r="K93">
        <v>5</v>
      </c>
      <c r="L93">
        <v>1</v>
      </c>
      <c r="M93">
        <f t="shared" si="4"/>
        <v>-917</v>
      </c>
      <c r="N93" s="2">
        <f t="shared" si="5"/>
        <v>31.5</v>
      </c>
      <c r="V93" s="6">
        <v>0.17899999999999999</v>
      </c>
    </row>
    <row r="94" spans="1:22" ht="15" thickBot="1" x14ac:dyDescent="0.4">
      <c r="A94" s="3" t="s">
        <v>81</v>
      </c>
      <c r="B94" s="4">
        <f t="shared" si="1"/>
        <v>44377.456250000156</v>
      </c>
      <c r="C94" s="4">
        <f t="shared" si="2"/>
        <v>44377.956250000156</v>
      </c>
      <c r="D94">
        <v>730</v>
      </c>
      <c r="E94">
        <v>42</v>
      </c>
      <c r="F94">
        <v>0</v>
      </c>
      <c r="G94">
        <v>0</v>
      </c>
      <c r="H94">
        <v>1</v>
      </c>
      <c r="I94">
        <v>1</v>
      </c>
      <c r="J94">
        <v>2</v>
      </c>
      <c r="K94">
        <v>5</v>
      </c>
      <c r="L94">
        <v>1</v>
      </c>
      <c r="M94">
        <f t="shared" si="4"/>
        <v>0</v>
      </c>
      <c r="N94" s="2">
        <f t="shared" si="5"/>
        <v>32</v>
      </c>
      <c r="V94" s="7">
        <v>0.22</v>
      </c>
    </row>
    <row r="95" spans="1:22" ht="15" thickBot="1" x14ac:dyDescent="0.4">
      <c r="A95" s="3" t="s">
        <v>82</v>
      </c>
      <c r="B95" s="4">
        <f t="shared" si="1"/>
        <v>44377.477083333491</v>
      </c>
      <c r="C95" s="4">
        <f t="shared" si="2"/>
        <v>44377.977083333491</v>
      </c>
      <c r="D95">
        <v>730</v>
      </c>
      <c r="E95">
        <v>42</v>
      </c>
      <c r="F95">
        <v>0</v>
      </c>
      <c r="G95">
        <v>0</v>
      </c>
      <c r="H95">
        <v>0</v>
      </c>
      <c r="I95">
        <v>1</v>
      </c>
      <c r="J95">
        <v>4</v>
      </c>
      <c r="K95">
        <v>6</v>
      </c>
      <c r="L95">
        <v>1</v>
      </c>
      <c r="M95">
        <f t="shared" si="4"/>
        <v>9894</v>
      </c>
      <c r="N95" s="2">
        <f t="shared" si="5"/>
        <v>32.5</v>
      </c>
      <c r="V95" s="7">
        <v>0.22500000000000001</v>
      </c>
    </row>
    <row r="96" spans="1:22" s="2" customFormat="1" ht="15" thickBot="1" x14ac:dyDescent="0.4">
      <c r="A96" s="4" t="s">
        <v>83</v>
      </c>
      <c r="B96" s="4">
        <f t="shared" si="1"/>
        <v>44377.497916666827</v>
      </c>
      <c r="C96" s="4">
        <f t="shared" si="2"/>
        <v>44377.997916666827</v>
      </c>
      <c r="D96" s="2">
        <v>6559</v>
      </c>
      <c r="E96" s="2">
        <v>13</v>
      </c>
      <c r="F96" s="2">
        <v>9894</v>
      </c>
      <c r="G96" s="2">
        <v>15</v>
      </c>
      <c r="H96" s="2">
        <v>20</v>
      </c>
      <c r="I96" s="2">
        <v>29</v>
      </c>
      <c r="J96" s="2">
        <v>5</v>
      </c>
      <c r="K96" s="2">
        <v>10</v>
      </c>
      <c r="L96" s="2">
        <v>2</v>
      </c>
      <c r="M96" s="2">
        <f t="shared" si="4"/>
        <v>18716</v>
      </c>
      <c r="N96" s="2">
        <f t="shared" si="5"/>
        <v>33</v>
      </c>
      <c r="O96" s="2">
        <f>SLOPE(F96:F101,N96:N101)</f>
        <v>29209.428571428572</v>
      </c>
      <c r="P96" s="2">
        <f>O96*0.15</f>
        <v>4381.4142857142861</v>
      </c>
      <c r="Q96" s="11">
        <f>6608/O96</f>
        <v>0.22622832157913783</v>
      </c>
      <c r="V96" s="12">
        <v>0.20100000000000001</v>
      </c>
    </row>
    <row r="97" spans="1:22" ht="15" thickBot="1" x14ac:dyDescent="0.4">
      <c r="A97" s="5">
        <v>44203.518750000003</v>
      </c>
      <c r="B97" s="4">
        <f t="shared" ref="B97:B108" si="6">B96+1/(24*2)</f>
        <v>44377.518750000163</v>
      </c>
      <c r="C97" s="4">
        <f t="shared" ref="C97:C108" si="7">C96+0.5/24</f>
        <v>44378.018750000163</v>
      </c>
      <c r="D97">
        <v>17843</v>
      </c>
      <c r="E97">
        <v>8</v>
      </c>
      <c r="F97">
        <v>28610</v>
      </c>
      <c r="G97">
        <v>9</v>
      </c>
      <c r="H97">
        <v>46</v>
      </c>
      <c r="I97">
        <v>93</v>
      </c>
      <c r="J97">
        <v>9</v>
      </c>
      <c r="K97">
        <v>19</v>
      </c>
      <c r="L97">
        <v>1</v>
      </c>
      <c r="M97">
        <f t="shared" si="4"/>
        <v>16624</v>
      </c>
      <c r="N97" s="2">
        <f t="shared" si="5"/>
        <v>33.5</v>
      </c>
      <c r="V97" s="7">
        <v>0.22900000000000001</v>
      </c>
    </row>
    <row r="98" spans="1:22" x14ac:dyDescent="0.35">
      <c r="A98" s="5">
        <v>44203.539583333331</v>
      </c>
      <c r="B98" s="4">
        <f t="shared" si="6"/>
        <v>44377.539583333499</v>
      </c>
      <c r="C98" s="4">
        <f t="shared" si="7"/>
        <v>44378.039583333499</v>
      </c>
      <c r="D98">
        <v>32173</v>
      </c>
      <c r="E98">
        <v>6</v>
      </c>
      <c r="F98">
        <v>45234</v>
      </c>
      <c r="G98">
        <v>7</v>
      </c>
      <c r="H98">
        <v>59</v>
      </c>
      <c r="I98">
        <v>161</v>
      </c>
      <c r="J98">
        <v>11</v>
      </c>
      <c r="K98">
        <v>65</v>
      </c>
      <c r="L98">
        <v>2</v>
      </c>
      <c r="M98">
        <f t="shared" si="4"/>
        <v>23560</v>
      </c>
      <c r="N98" s="2">
        <f t="shared" si="5"/>
        <v>34</v>
      </c>
      <c r="V98">
        <f>AVERAGE(V93:V97)</f>
        <v>0.21080000000000002</v>
      </c>
    </row>
    <row r="99" spans="1:22" x14ac:dyDescent="0.35">
      <c r="A99" s="5">
        <v>44203.060416666667</v>
      </c>
      <c r="B99" s="4">
        <f t="shared" si="6"/>
        <v>44377.560416666834</v>
      </c>
      <c r="C99" s="4">
        <f t="shared" si="7"/>
        <v>44378.060416666834</v>
      </c>
      <c r="D99">
        <v>53819</v>
      </c>
      <c r="E99">
        <v>5</v>
      </c>
      <c r="F99">
        <v>68794</v>
      </c>
      <c r="G99">
        <v>5</v>
      </c>
      <c r="H99">
        <v>97</v>
      </c>
      <c r="I99">
        <v>237</v>
      </c>
      <c r="J99">
        <v>12</v>
      </c>
      <c r="K99">
        <v>142</v>
      </c>
      <c r="L99">
        <v>2</v>
      </c>
      <c r="M99">
        <f t="shared" si="4"/>
        <v>5671</v>
      </c>
      <c r="N99" s="2">
        <f t="shared" si="5"/>
        <v>34.5</v>
      </c>
      <c r="V99">
        <f>STDEV(V93:V97)</f>
        <v>2.0765355763867861E-2</v>
      </c>
    </row>
    <row r="100" spans="1:22" x14ac:dyDescent="0.35">
      <c r="A100" s="5">
        <v>44203.081250000003</v>
      </c>
      <c r="B100" s="4">
        <f t="shared" si="6"/>
        <v>44377.58125000017</v>
      </c>
      <c r="C100" s="4">
        <f t="shared" si="7"/>
        <v>44378.08125000017</v>
      </c>
      <c r="D100">
        <v>60102</v>
      </c>
      <c r="E100">
        <v>4</v>
      </c>
      <c r="F100">
        <v>74465</v>
      </c>
      <c r="G100">
        <v>5</v>
      </c>
      <c r="H100">
        <v>115</v>
      </c>
      <c r="I100">
        <v>247</v>
      </c>
      <c r="J100">
        <v>17</v>
      </c>
      <c r="K100">
        <v>170</v>
      </c>
      <c r="L100">
        <v>3</v>
      </c>
      <c r="M100">
        <f t="shared" si="4"/>
        <v>5437</v>
      </c>
      <c r="N100" s="2">
        <f t="shared" si="5"/>
        <v>35</v>
      </c>
    </row>
    <row r="101" spans="1:22" x14ac:dyDescent="0.35">
      <c r="A101" s="5">
        <v>44203.102083333331</v>
      </c>
      <c r="B101" s="4">
        <f t="shared" si="6"/>
        <v>44377.602083333506</v>
      </c>
      <c r="C101" s="4">
        <f t="shared" si="7"/>
        <v>44378.102083333506</v>
      </c>
      <c r="D101">
        <v>74078</v>
      </c>
      <c r="E101">
        <v>4</v>
      </c>
      <c r="F101">
        <v>79902</v>
      </c>
      <c r="G101">
        <v>5</v>
      </c>
      <c r="H101">
        <v>113</v>
      </c>
      <c r="I101">
        <v>277</v>
      </c>
      <c r="J101">
        <v>34</v>
      </c>
      <c r="K101">
        <v>267</v>
      </c>
      <c r="L101">
        <v>6</v>
      </c>
      <c r="M101">
        <f t="shared" ref="M101:M108" si="8">F102-F101</f>
        <v>-71183</v>
      </c>
      <c r="N101" s="2">
        <f t="shared" ref="N101:N108" si="9">N100+0.5</f>
        <v>35.5</v>
      </c>
    </row>
    <row r="102" spans="1:22" x14ac:dyDescent="0.35">
      <c r="A102" s="5">
        <v>44203.122916666667</v>
      </c>
      <c r="B102" s="4">
        <f t="shared" si="6"/>
        <v>44377.622916666842</v>
      </c>
      <c r="C102" s="4">
        <f t="shared" si="7"/>
        <v>44378.122916666842</v>
      </c>
      <c r="D102">
        <v>35835</v>
      </c>
      <c r="E102">
        <v>6</v>
      </c>
      <c r="F102">
        <v>8719</v>
      </c>
      <c r="G102">
        <v>16</v>
      </c>
      <c r="H102">
        <v>8</v>
      </c>
      <c r="I102">
        <v>37</v>
      </c>
      <c r="J102">
        <v>30</v>
      </c>
      <c r="K102">
        <v>274</v>
      </c>
      <c r="L102">
        <v>5</v>
      </c>
      <c r="M102">
        <f t="shared" si="8"/>
        <v>-5735</v>
      </c>
      <c r="N102" s="2">
        <f t="shared" si="9"/>
        <v>36</v>
      </c>
    </row>
    <row r="103" spans="1:22" x14ac:dyDescent="0.35">
      <c r="A103" s="5">
        <v>44203.143750000003</v>
      </c>
      <c r="B103" s="4">
        <f t="shared" si="6"/>
        <v>44377.643750000178</v>
      </c>
      <c r="C103" s="4">
        <f t="shared" si="7"/>
        <v>44378.143750000178</v>
      </c>
      <c r="D103">
        <v>24076</v>
      </c>
      <c r="E103">
        <v>7</v>
      </c>
      <c r="F103">
        <v>2984</v>
      </c>
      <c r="G103">
        <v>27</v>
      </c>
      <c r="H103">
        <v>6</v>
      </c>
      <c r="I103">
        <v>9</v>
      </c>
      <c r="J103">
        <v>17</v>
      </c>
      <c r="K103">
        <v>198</v>
      </c>
      <c r="L103">
        <v>1</v>
      </c>
      <c r="M103">
        <f t="shared" si="8"/>
        <v>-917</v>
      </c>
      <c r="N103" s="2">
        <f t="shared" si="9"/>
        <v>36.5</v>
      </c>
    </row>
    <row r="104" spans="1:22" x14ac:dyDescent="0.35">
      <c r="A104" s="5">
        <v>44203.164583333331</v>
      </c>
      <c r="B104" s="4">
        <f t="shared" si="6"/>
        <v>44377.664583333513</v>
      </c>
      <c r="C104" s="4">
        <f t="shared" si="7"/>
        <v>44378.164583333513</v>
      </c>
      <c r="D104">
        <v>12580</v>
      </c>
      <c r="E104">
        <v>9</v>
      </c>
      <c r="F104">
        <v>2067</v>
      </c>
      <c r="G104">
        <v>32</v>
      </c>
      <c r="H104">
        <v>0</v>
      </c>
      <c r="I104">
        <v>10</v>
      </c>
      <c r="J104">
        <v>9</v>
      </c>
      <c r="K104">
        <v>101</v>
      </c>
      <c r="L104">
        <v>0</v>
      </c>
      <c r="M104">
        <f t="shared" si="8"/>
        <v>-737</v>
      </c>
      <c r="N104" s="2">
        <f t="shared" si="9"/>
        <v>37</v>
      </c>
    </row>
    <row r="105" spans="1:22" x14ac:dyDescent="0.35">
      <c r="A105" s="5">
        <v>44203.185416666667</v>
      </c>
      <c r="B105" s="4">
        <f t="shared" si="6"/>
        <v>44377.685416666849</v>
      </c>
      <c r="C105" s="4">
        <f t="shared" si="7"/>
        <v>44378.185416666849</v>
      </c>
      <c r="D105">
        <v>7643</v>
      </c>
      <c r="E105">
        <v>12</v>
      </c>
      <c r="F105">
        <v>1330</v>
      </c>
      <c r="G105">
        <v>42</v>
      </c>
      <c r="H105">
        <v>2</v>
      </c>
      <c r="I105">
        <v>5</v>
      </c>
      <c r="J105">
        <v>8</v>
      </c>
      <c r="K105">
        <v>61</v>
      </c>
      <c r="L105">
        <v>1</v>
      </c>
      <c r="M105">
        <f t="shared" si="8"/>
        <v>530</v>
      </c>
      <c r="N105" s="2">
        <f t="shared" si="9"/>
        <v>37.5</v>
      </c>
    </row>
    <row r="106" spans="1:22" x14ac:dyDescent="0.35">
      <c r="A106" s="5">
        <v>44203.206250000003</v>
      </c>
      <c r="B106" s="4">
        <f t="shared" si="6"/>
        <v>44377.706250000185</v>
      </c>
      <c r="C106" s="4">
        <f t="shared" si="7"/>
        <v>44378.206250000185</v>
      </c>
      <c r="D106">
        <v>5100</v>
      </c>
      <c r="E106">
        <v>15</v>
      </c>
      <c r="F106">
        <v>1860</v>
      </c>
      <c r="G106">
        <v>33</v>
      </c>
      <c r="H106">
        <v>1</v>
      </c>
      <c r="I106">
        <v>8</v>
      </c>
      <c r="J106">
        <v>4</v>
      </c>
      <c r="K106">
        <v>36</v>
      </c>
      <c r="L106">
        <v>0</v>
      </c>
      <c r="M106">
        <f t="shared" si="8"/>
        <v>-1356</v>
      </c>
      <c r="N106" s="2">
        <f t="shared" si="9"/>
        <v>38</v>
      </c>
    </row>
    <row r="107" spans="1:22" x14ac:dyDescent="0.35">
      <c r="A107" s="5">
        <v>44203.227083333331</v>
      </c>
      <c r="B107" s="4">
        <f t="shared" si="6"/>
        <v>44377.727083333521</v>
      </c>
      <c r="C107" s="4">
        <f t="shared" si="7"/>
        <v>44378.227083333521</v>
      </c>
      <c r="D107">
        <v>2203</v>
      </c>
      <c r="E107">
        <v>23</v>
      </c>
      <c r="F107">
        <v>504</v>
      </c>
      <c r="G107">
        <v>75</v>
      </c>
      <c r="H107">
        <v>0</v>
      </c>
      <c r="I107">
        <v>3</v>
      </c>
      <c r="J107">
        <v>2</v>
      </c>
      <c r="K107">
        <v>17</v>
      </c>
      <c r="L107">
        <v>1</v>
      </c>
      <c r="M107">
        <f t="shared" si="8"/>
        <v>323</v>
      </c>
      <c r="N107" s="2">
        <f t="shared" si="9"/>
        <v>38.5</v>
      </c>
    </row>
    <row r="108" spans="1:22" x14ac:dyDescent="0.35">
      <c r="A108" s="5">
        <v>44203.247916666667</v>
      </c>
      <c r="B108" s="4">
        <f t="shared" si="6"/>
        <v>44377.747916666856</v>
      </c>
      <c r="C108" s="4">
        <f t="shared" si="7"/>
        <v>44378.247916666856</v>
      </c>
      <c r="D108">
        <v>1360</v>
      </c>
      <c r="E108">
        <v>29</v>
      </c>
      <c r="F108">
        <v>827</v>
      </c>
      <c r="G108">
        <v>50</v>
      </c>
      <c r="H108">
        <v>1</v>
      </c>
      <c r="I108">
        <v>3</v>
      </c>
      <c r="J108">
        <v>5</v>
      </c>
      <c r="K108">
        <v>8</v>
      </c>
      <c r="L108">
        <v>0</v>
      </c>
      <c r="M108">
        <f t="shared" si="8"/>
        <v>-827</v>
      </c>
      <c r="N108" s="2">
        <f t="shared" si="9"/>
        <v>39</v>
      </c>
      <c r="Q108">
        <f>AVERAGE(Q31)</f>
        <v>0.17745041623508651</v>
      </c>
      <c r="V108">
        <f>311/6676</f>
        <v>4.6584781306171358E-2</v>
      </c>
    </row>
    <row r="109" spans="1:22" x14ac:dyDescent="0.35">
      <c r="A109" s="5"/>
      <c r="B109" s="4"/>
      <c r="C109" s="4"/>
      <c r="N109" s="2"/>
      <c r="Q109">
        <f>STDEV(Q96,Q79,Q64,Q48,Q31)</f>
        <v>2.0488582455794931E-2</v>
      </c>
      <c r="V109">
        <f>240/6320</f>
        <v>3.7974683544303799E-2</v>
      </c>
    </row>
    <row r="110" spans="1:22" x14ac:dyDescent="0.35">
      <c r="A110" s="5"/>
      <c r="B110" s="4"/>
      <c r="C110" s="4"/>
      <c r="N110" s="2"/>
    </row>
    <row r="111" spans="1:22" x14ac:dyDescent="0.35">
      <c r="A111" s="5"/>
      <c r="B111" s="4"/>
      <c r="C111" s="4"/>
      <c r="N111" s="2"/>
    </row>
    <row r="112" spans="1:22" x14ac:dyDescent="0.35">
      <c r="A112" s="5"/>
      <c r="B112" s="4"/>
      <c r="C112" s="4"/>
      <c r="N112" s="2"/>
    </row>
    <row r="113" spans="1:14" x14ac:dyDescent="0.35">
      <c r="A113" s="5"/>
      <c r="B113" s="4"/>
      <c r="C113" s="4"/>
      <c r="N113" s="2"/>
    </row>
    <row r="114" spans="1:14" x14ac:dyDescent="0.35">
      <c r="A114" s="5"/>
      <c r="B114" s="4"/>
      <c r="C114" s="4"/>
      <c r="N114" s="2"/>
    </row>
    <row r="115" spans="1:14" x14ac:dyDescent="0.35">
      <c r="A115" s="5"/>
      <c r="B115" s="4"/>
      <c r="C115" s="4"/>
      <c r="N11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zoomScale="130" zoomScaleNormal="130" workbookViewId="0">
      <selection activeCell="G10" sqref="G10"/>
    </sheetView>
  </sheetViews>
  <sheetFormatPr defaultRowHeight="14.5" x14ac:dyDescent="0.35"/>
  <cols>
    <col min="2" max="2" width="26" customWidth="1"/>
    <col min="3" max="3" width="14.6328125" customWidth="1"/>
  </cols>
  <sheetData>
    <row r="1" spans="2:7" x14ac:dyDescent="0.35">
      <c r="B1" t="s">
        <v>86</v>
      </c>
      <c r="C1" t="s">
        <v>85</v>
      </c>
    </row>
    <row r="2" spans="2:7" x14ac:dyDescent="0.35">
      <c r="B2" s="9">
        <v>37238.571428571428</v>
      </c>
      <c r="C2" s="10">
        <f>6719/B2</f>
        <v>0.18043119653201367</v>
      </c>
      <c r="D2">
        <f>B2*0.212</f>
        <v>7894.5771428571425</v>
      </c>
      <c r="E2">
        <f>B2*0.15</f>
        <v>5585.7857142857138</v>
      </c>
    </row>
    <row r="3" spans="2:7" x14ac:dyDescent="0.35">
      <c r="B3" s="9">
        <v>30325.257142857143</v>
      </c>
      <c r="C3" s="10">
        <f t="shared" ref="C3:C6" si="0">6719/B3</f>
        <v>0.22156448561500833</v>
      </c>
      <c r="D3">
        <f t="shared" ref="D3:D6" si="1">B3*0.212</f>
        <v>6428.9545142857141</v>
      </c>
      <c r="E3">
        <f t="shared" ref="E3:E6" si="2">B3*0.15</f>
        <v>4548.7885714285712</v>
      </c>
    </row>
    <row r="4" spans="2:7" x14ac:dyDescent="0.35">
      <c r="B4" s="9">
        <v>29628.571428571428</v>
      </c>
      <c r="C4" s="10">
        <f t="shared" si="0"/>
        <v>0.22677434908389585</v>
      </c>
      <c r="D4">
        <f t="shared" si="1"/>
        <v>6281.2571428571428</v>
      </c>
      <c r="E4">
        <f t="shared" si="2"/>
        <v>4444.2857142857138</v>
      </c>
    </row>
    <row r="5" spans="2:7" x14ac:dyDescent="0.35">
      <c r="B5" s="9">
        <v>33300.685714285712</v>
      </c>
      <c r="C5" s="10">
        <f t="shared" si="0"/>
        <v>0.20176761696884837</v>
      </c>
      <c r="D5">
        <f t="shared" si="1"/>
        <v>7059.7453714285703</v>
      </c>
      <c r="E5">
        <f t="shared" si="2"/>
        <v>4995.1028571428569</v>
      </c>
    </row>
    <row r="6" spans="2:7" x14ac:dyDescent="0.35">
      <c r="B6" s="9">
        <v>29209.428571428572</v>
      </c>
      <c r="C6" s="10">
        <f t="shared" si="0"/>
        <v>0.23002846439016755</v>
      </c>
      <c r="D6">
        <f t="shared" si="1"/>
        <v>6192.3988571428572</v>
      </c>
      <c r="E6">
        <f t="shared" si="2"/>
        <v>4381.4142857142861</v>
      </c>
    </row>
    <row r="8" spans="2:7" x14ac:dyDescent="0.35">
      <c r="C8" s="8">
        <f>AVERAGE(C2:C6)</f>
        <v>0.21211322251798675</v>
      </c>
    </row>
    <row r="9" spans="2:7" x14ac:dyDescent="0.35">
      <c r="C9">
        <f>STDEV(C2:C6)</f>
        <v>2.083274599280964E-2</v>
      </c>
      <c r="E9">
        <f>AVERAGE(E2:E6)</f>
        <v>4791.0754285714283</v>
      </c>
      <c r="G9">
        <f>491/SQRT(12)</f>
        <v>141.73949108605314</v>
      </c>
    </row>
    <row r="10" spans="2:7" x14ac:dyDescent="0.35">
      <c r="C10">
        <f>SQRT(4)</f>
        <v>2</v>
      </c>
      <c r="E10">
        <f>MEDIAN(E2:E6)</f>
        <v>4548.7885714285712</v>
      </c>
    </row>
    <row r="11" spans="2:7" x14ac:dyDescent="0.35">
      <c r="C11">
        <f>C9/C10</f>
        <v>1.041637299640482E-2</v>
      </c>
      <c r="E11">
        <f>STDEV(E2:E6)</f>
        <v>504.97027359912516</v>
      </c>
    </row>
    <row r="12" spans="2:7" x14ac:dyDescent="0.35">
      <c r="E12">
        <f>E11/SQRT(5)</f>
        <v>225.82957167686223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abSelected="1" topLeftCell="I1" workbookViewId="0">
      <selection activeCell="Z9" sqref="Z9:AA13"/>
    </sheetView>
  </sheetViews>
  <sheetFormatPr defaultRowHeight="14.5" x14ac:dyDescent="0.35"/>
  <cols>
    <col min="1" max="1" width="2.81640625" bestFit="1" customWidth="1"/>
    <col min="2" max="3" width="15.54296875" bestFit="1" customWidth="1"/>
    <col min="4" max="4" width="7.81640625" bestFit="1" customWidth="1"/>
    <col min="5" max="5" width="6.90625" bestFit="1" customWidth="1"/>
    <col min="7" max="7" width="8.81640625" bestFit="1" customWidth="1"/>
    <col min="8" max="8" width="6.90625" bestFit="1" customWidth="1"/>
    <col min="9" max="9" width="5.81640625" bestFit="1" customWidth="1"/>
    <col min="10" max="10" width="14.26953125" bestFit="1" customWidth="1"/>
    <col min="11" max="11" width="11.90625" bestFit="1" customWidth="1"/>
    <col min="12" max="12" width="7.1796875" bestFit="1" customWidth="1"/>
    <col min="13" max="13" width="12.6328125" bestFit="1" customWidth="1"/>
    <col min="14" max="14" width="14.36328125" bestFit="1" customWidth="1"/>
    <col min="15" max="15" width="12.1796875" bestFit="1" customWidth="1"/>
    <col min="16" max="16" width="8.1796875" bestFit="1" customWidth="1"/>
    <col min="17" max="17" width="15.54296875" bestFit="1" customWidth="1"/>
    <col min="18" max="18" width="13.81640625" bestFit="1" customWidth="1"/>
    <col min="19" max="19" width="12.1796875" bestFit="1" customWidth="1"/>
    <col min="23" max="23" width="15.54296875" bestFit="1" customWidth="1"/>
  </cols>
  <sheetData>
    <row r="1" spans="1:27" x14ac:dyDescent="0.35"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</row>
    <row r="2" spans="1:27" x14ac:dyDescent="0.35">
      <c r="A2">
        <v>1</v>
      </c>
      <c r="B2" s="1">
        <v>44375.75</v>
      </c>
      <c r="C2" s="1">
        <v>44375.75</v>
      </c>
      <c r="D2">
        <v>6360.88</v>
      </c>
      <c r="E2">
        <v>116</v>
      </c>
      <c r="F2">
        <v>0.94</v>
      </c>
      <c r="G2">
        <v>0.03</v>
      </c>
      <c r="H2">
        <v>0</v>
      </c>
      <c r="I2">
        <v>19.36</v>
      </c>
      <c r="J2">
        <v>1.52</v>
      </c>
      <c r="K2">
        <v>19.91</v>
      </c>
      <c r="L2">
        <v>65.34</v>
      </c>
      <c r="M2">
        <v>1014</v>
      </c>
      <c r="N2">
        <v>19.989999999999998</v>
      </c>
      <c r="O2">
        <v>-4.0199999999999996</v>
      </c>
      <c r="P2">
        <v>0</v>
      </c>
      <c r="Q2" s="1">
        <v>44375.75</v>
      </c>
      <c r="R2">
        <v>-0.09</v>
      </c>
      <c r="S2">
        <v>-8.5999999999999993E-2</v>
      </c>
      <c r="T2">
        <f>D2*0.278</f>
        <v>1768.3246400000003</v>
      </c>
      <c r="U2">
        <f>T2*0.07</f>
        <v>123.78272480000003</v>
      </c>
    </row>
    <row r="3" spans="1:27" x14ac:dyDescent="0.35">
      <c r="A3">
        <v>2</v>
      </c>
      <c r="B3" s="1">
        <v>44375.875</v>
      </c>
      <c r="C3" s="1">
        <v>44375.875</v>
      </c>
      <c r="D3">
        <v>6768.23</v>
      </c>
      <c r="E3">
        <v>188</v>
      </c>
      <c r="F3">
        <v>0.93</v>
      </c>
      <c r="G3">
        <v>0.03</v>
      </c>
      <c r="H3">
        <v>0</v>
      </c>
      <c r="I3">
        <v>19.21</v>
      </c>
      <c r="J3">
        <v>1.53</v>
      </c>
      <c r="K3">
        <v>19.8</v>
      </c>
      <c r="L3">
        <v>66.48</v>
      </c>
      <c r="M3">
        <v>1015</v>
      </c>
      <c r="N3">
        <v>19.75</v>
      </c>
      <c r="O3">
        <v>-3.99</v>
      </c>
      <c r="P3">
        <v>0</v>
      </c>
      <c r="Q3" s="1">
        <v>44375.875</v>
      </c>
      <c r="R3">
        <v>-0.05</v>
      </c>
      <c r="S3">
        <v>-9.6000000000000002E-2</v>
      </c>
      <c r="T3">
        <f t="shared" ref="T3:T20" si="0">D3*0.278</f>
        <v>1881.5679400000001</v>
      </c>
      <c r="U3">
        <f t="shared" ref="U3:U20" si="1">T3*0.07</f>
        <v>131.70975580000001</v>
      </c>
    </row>
    <row r="4" spans="1:27" x14ac:dyDescent="0.35">
      <c r="A4">
        <v>3</v>
      </c>
      <c r="B4" s="1">
        <v>44376</v>
      </c>
      <c r="C4" s="1">
        <v>44376</v>
      </c>
      <c r="D4">
        <v>6353.05</v>
      </c>
      <c r="E4">
        <v>235</v>
      </c>
      <c r="F4">
        <v>0.93</v>
      </c>
      <c r="G4">
        <v>0.03</v>
      </c>
      <c r="H4">
        <v>0</v>
      </c>
      <c r="I4">
        <v>19.16</v>
      </c>
      <c r="J4">
        <v>1.51</v>
      </c>
      <c r="K4">
        <v>19.7</v>
      </c>
      <c r="L4">
        <v>65.8</v>
      </c>
      <c r="M4">
        <v>1015</v>
      </c>
      <c r="N4">
        <v>19.7</v>
      </c>
      <c r="O4">
        <v>-4.01</v>
      </c>
      <c r="P4">
        <v>0</v>
      </c>
      <c r="Q4" s="1">
        <v>44376</v>
      </c>
      <c r="R4">
        <v>-0.08</v>
      </c>
      <c r="S4">
        <v>-9.0999999999999998E-2</v>
      </c>
      <c r="T4">
        <f t="shared" si="0"/>
        <v>1766.1479000000002</v>
      </c>
      <c r="U4">
        <f t="shared" si="1"/>
        <v>123.63035300000003</v>
      </c>
    </row>
    <row r="5" spans="1:27" x14ac:dyDescent="0.35">
      <c r="A5">
        <v>4</v>
      </c>
      <c r="B5" s="1">
        <v>44376.125</v>
      </c>
      <c r="C5" s="1">
        <v>44376.125</v>
      </c>
      <c r="D5">
        <v>6486.22</v>
      </c>
      <c r="E5">
        <v>75</v>
      </c>
      <c r="F5">
        <v>0.92</v>
      </c>
      <c r="G5">
        <v>0.03</v>
      </c>
      <c r="H5">
        <v>0</v>
      </c>
      <c r="I5">
        <v>19.12</v>
      </c>
      <c r="J5">
        <v>1.51</v>
      </c>
      <c r="K5">
        <v>19.7</v>
      </c>
      <c r="L5">
        <v>65.75</v>
      </c>
      <c r="M5">
        <v>1015</v>
      </c>
      <c r="N5">
        <v>19.66</v>
      </c>
      <c r="O5">
        <v>-3.99</v>
      </c>
      <c r="P5">
        <v>0</v>
      </c>
      <c r="Q5" s="1">
        <v>44376.125</v>
      </c>
      <c r="R5">
        <v>-0.04</v>
      </c>
      <c r="S5">
        <v>-4.9000000000000002E-2</v>
      </c>
      <c r="T5">
        <f t="shared" si="0"/>
        <v>1803.1691600000001</v>
      </c>
      <c r="U5">
        <f t="shared" si="1"/>
        <v>126.22184120000003</v>
      </c>
    </row>
    <row r="6" spans="1:27" x14ac:dyDescent="0.35">
      <c r="A6">
        <v>5</v>
      </c>
      <c r="B6" s="1">
        <v>44376.25</v>
      </c>
      <c r="C6" s="1">
        <v>44376.25</v>
      </c>
      <c r="D6">
        <v>5961.37</v>
      </c>
      <c r="E6">
        <v>129</v>
      </c>
      <c r="F6">
        <v>0.92</v>
      </c>
      <c r="G6">
        <v>0.03</v>
      </c>
      <c r="H6">
        <v>0</v>
      </c>
      <c r="I6">
        <v>19.09</v>
      </c>
      <c r="J6">
        <v>1.49</v>
      </c>
      <c r="K6">
        <v>19.7</v>
      </c>
      <c r="L6">
        <v>64.91</v>
      </c>
      <c r="M6">
        <v>1015</v>
      </c>
      <c r="N6">
        <v>19.63</v>
      </c>
      <c r="O6">
        <v>-3.45</v>
      </c>
      <c r="P6">
        <v>0</v>
      </c>
      <c r="Q6" s="1">
        <v>44376.25</v>
      </c>
      <c r="R6">
        <v>-0.11</v>
      </c>
      <c r="S6">
        <v>-0.151</v>
      </c>
      <c r="T6">
        <f t="shared" si="0"/>
        <v>1657.2608600000001</v>
      </c>
      <c r="U6">
        <f t="shared" si="1"/>
        <v>116.00826020000002</v>
      </c>
    </row>
    <row r="7" spans="1:27" x14ac:dyDescent="0.35">
      <c r="A7">
        <v>6</v>
      </c>
      <c r="B7" s="1">
        <v>44376.375</v>
      </c>
      <c r="C7" s="1">
        <v>44376.375</v>
      </c>
      <c r="D7">
        <v>6384.38</v>
      </c>
      <c r="E7">
        <v>148</v>
      </c>
      <c r="F7">
        <v>0.93</v>
      </c>
      <c r="G7">
        <v>0.03</v>
      </c>
      <c r="H7">
        <v>0</v>
      </c>
      <c r="I7">
        <v>19.14</v>
      </c>
      <c r="J7">
        <v>1.45</v>
      </c>
      <c r="K7">
        <v>19.66</v>
      </c>
      <c r="L7">
        <v>63.5</v>
      </c>
      <c r="M7">
        <v>1016</v>
      </c>
      <c r="N7">
        <v>19.739999999999998</v>
      </c>
      <c r="O7">
        <v>-3.33</v>
      </c>
      <c r="P7">
        <v>0</v>
      </c>
      <c r="Q7" s="1">
        <v>44376.375</v>
      </c>
      <c r="R7">
        <v>-0.13</v>
      </c>
      <c r="S7">
        <v>-0.13300000000000001</v>
      </c>
      <c r="T7">
        <f t="shared" si="0"/>
        <v>1774.8576400000002</v>
      </c>
      <c r="U7">
        <f t="shared" si="1"/>
        <v>124.24003480000002</v>
      </c>
    </row>
    <row r="8" spans="1:27" x14ac:dyDescent="0.35">
      <c r="A8">
        <v>7</v>
      </c>
      <c r="B8" s="1">
        <v>44376.5</v>
      </c>
      <c r="C8" s="1">
        <v>44376.5</v>
      </c>
      <c r="D8">
        <v>6611.56</v>
      </c>
      <c r="E8">
        <v>173</v>
      </c>
      <c r="F8">
        <v>0.93</v>
      </c>
      <c r="G8">
        <v>0.03</v>
      </c>
      <c r="H8">
        <v>0</v>
      </c>
      <c r="I8">
        <v>19.489999999999998</v>
      </c>
      <c r="J8">
        <v>1.47</v>
      </c>
      <c r="K8">
        <v>19.75</v>
      </c>
      <c r="L8">
        <v>63.81</v>
      </c>
      <c r="M8">
        <v>1016</v>
      </c>
      <c r="N8">
        <v>20.13</v>
      </c>
      <c r="O8">
        <v>-3.65</v>
      </c>
      <c r="P8">
        <v>0</v>
      </c>
      <c r="Q8" s="1">
        <v>44376.5</v>
      </c>
      <c r="R8">
        <v>-0.34</v>
      </c>
      <c r="S8">
        <v>-0.29699999999999999</v>
      </c>
      <c r="T8">
        <f t="shared" si="0"/>
        <v>1838.0136800000002</v>
      </c>
      <c r="U8">
        <f t="shared" si="1"/>
        <v>128.66095760000002</v>
      </c>
      <c r="X8" t="s">
        <v>89</v>
      </c>
      <c r="Y8" t="s">
        <v>107</v>
      </c>
    </row>
    <row r="9" spans="1:27" x14ac:dyDescent="0.35">
      <c r="A9">
        <v>8</v>
      </c>
      <c r="B9" s="1">
        <v>44376.75</v>
      </c>
      <c r="C9" s="1">
        <v>44376.75</v>
      </c>
      <c r="D9">
        <v>7152.08</v>
      </c>
      <c r="E9">
        <v>118</v>
      </c>
      <c r="F9">
        <v>0.92</v>
      </c>
      <c r="G9">
        <v>0.03</v>
      </c>
      <c r="H9">
        <v>0</v>
      </c>
      <c r="I9">
        <v>19.46</v>
      </c>
      <c r="J9">
        <v>1.55</v>
      </c>
      <c r="K9">
        <v>19.71</v>
      </c>
      <c r="L9">
        <v>67.45</v>
      </c>
      <c r="M9">
        <v>1016</v>
      </c>
      <c r="N9">
        <v>20</v>
      </c>
      <c r="O9">
        <v>-3.41</v>
      </c>
      <c r="P9">
        <v>0</v>
      </c>
      <c r="Q9" s="1">
        <v>44376.75</v>
      </c>
      <c r="R9">
        <v>0.18</v>
      </c>
      <c r="S9">
        <v>0.32100000000000001</v>
      </c>
      <c r="T9">
        <f t="shared" si="0"/>
        <v>1988.2782400000001</v>
      </c>
      <c r="U9">
        <f t="shared" si="1"/>
        <v>139.17947680000003</v>
      </c>
      <c r="W9" s="1">
        <v>44376.645833333336</v>
      </c>
      <c r="X9">
        <v>5585.7857142857138</v>
      </c>
      <c r="Y9">
        <f>X9*1.4</f>
        <v>7820.0999999999985</v>
      </c>
      <c r="Z9">
        <f>X9*0.08</f>
        <v>446.86285714285714</v>
      </c>
      <c r="AA9">
        <f>Y9*0.09</f>
        <v>703.80899999999986</v>
      </c>
    </row>
    <row r="10" spans="1:27" x14ac:dyDescent="0.35">
      <c r="A10">
        <v>9</v>
      </c>
      <c r="B10" s="1">
        <v>44376.875</v>
      </c>
      <c r="C10" s="1">
        <v>44376.875</v>
      </c>
      <c r="D10">
        <v>7112.91</v>
      </c>
      <c r="E10">
        <v>141</v>
      </c>
      <c r="F10">
        <v>0.91</v>
      </c>
      <c r="G10">
        <v>0.03</v>
      </c>
      <c r="H10">
        <v>0</v>
      </c>
      <c r="I10">
        <v>19.34</v>
      </c>
      <c r="J10">
        <v>1.56</v>
      </c>
      <c r="K10">
        <v>19.670000000000002</v>
      </c>
      <c r="L10">
        <v>68.22</v>
      </c>
      <c r="M10">
        <v>1016</v>
      </c>
      <c r="N10">
        <v>19.850000000000001</v>
      </c>
      <c r="O10">
        <v>-3.4</v>
      </c>
      <c r="P10">
        <v>0</v>
      </c>
      <c r="Q10" s="1">
        <v>44376.875</v>
      </c>
      <c r="R10">
        <v>0.14000000000000001</v>
      </c>
      <c r="S10">
        <v>0.151</v>
      </c>
      <c r="T10">
        <f t="shared" si="0"/>
        <v>1977.3889800000002</v>
      </c>
      <c r="U10">
        <f t="shared" si="1"/>
        <v>138.41722860000002</v>
      </c>
      <c r="W10" s="1">
        <f>W9+8/24</f>
        <v>44376.979166666672</v>
      </c>
      <c r="X10">
        <v>4548.7885714285712</v>
      </c>
      <c r="Y10">
        <f t="shared" ref="Y10:Y13" si="2">X10*1.4</f>
        <v>6368.3039999999992</v>
      </c>
      <c r="Z10">
        <f t="shared" ref="Z10:Z13" si="3">X10*0.08</f>
        <v>363.90308571428568</v>
      </c>
      <c r="AA10">
        <f t="shared" ref="AA10:AA13" si="4">Y10*0.09</f>
        <v>573.14735999999994</v>
      </c>
    </row>
    <row r="11" spans="1:27" x14ac:dyDescent="0.35">
      <c r="A11">
        <v>10</v>
      </c>
      <c r="B11" s="1">
        <v>44377</v>
      </c>
      <c r="C11" s="1">
        <v>44377</v>
      </c>
      <c r="D11">
        <v>6031.87</v>
      </c>
      <c r="E11">
        <v>273</v>
      </c>
      <c r="F11">
        <v>0.91</v>
      </c>
      <c r="G11">
        <v>0.03</v>
      </c>
      <c r="H11">
        <v>0</v>
      </c>
      <c r="I11">
        <v>19.399999999999999</v>
      </c>
      <c r="J11">
        <v>1.55</v>
      </c>
      <c r="K11">
        <v>19.600000000000001</v>
      </c>
      <c r="L11">
        <v>68.11</v>
      </c>
      <c r="M11">
        <v>1015.29</v>
      </c>
      <c r="N11">
        <v>19.93</v>
      </c>
      <c r="O11">
        <v>-3.61</v>
      </c>
      <c r="P11">
        <v>0</v>
      </c>
      <c r="Q11" s="1">
        <v>44377</v>
      </c>
      <c r="R11">
        <v>-7.0000000000000007E-2</v>
      </c>
      <c r="S11">
        <v>-5.0999999999999997E-2</v>
      </c>
      <c r="T11">
        <f t="shared" si="0"/>
        <v>1676.85986</v>
      </c>
      <c r="U11">
        <f t="shared" si="1"/>
        <v>117.38019020000002</v>
      </c>
      <c r="W11" s="1">
        <f t="shared" ref="W11:W13" si="5">W10+8/24</f>
        <v>44377.312500000007</v>
      </c>
      <c r="X11">
        <v>4444.2857142857138</v>
      </c>
      <c r="Y11">
        <f t="shared" si="2"/>
        <v>6221.9999999999991</v>
      </c>
      <c r="Z11">
        <f t="shared" si="3"/>
        <v>355.54285714285709</v>
      </c>
      <c r="AA11">
        <f t="shared" si="4"/>
        <v>559.9799999999999</v>
      </c>
    </row>
    <row r="12" spans="1:27" x14ac:dyDescent="0.35">
      <c r="A12">
        <v>11</v>
      </c>
      <c r="B12" s="1">
        <v>44377.125</v>
      </c>
      <c r="C12" s="1">
        <v>44377.125</v>
      </c>
      <c r="D12">
        <v>7183.41</v>
      </c>
      <c r="E12">
        <v>205</v>
      </c>
      <c r="F12">
        <v>0.91</v>
      </c>
      <c r="G12">
        <v>0.03</v>
      </c>
      <c r="H12">
        <v>0</v>
      </c>
      <c r="I12">
        <v>19.3</v>
      </c>
      <c r="J12">
        <v>1.55</v>
      </c>
      <c r="K12">
        <v>19.600000000000001</v>
      </c>
      <c r="L12">
        <v>68.239999999999995</v>
      </c>
      <c r="M12">
        <v>1015</v>
      </c>
      <c r="N12">
        <v>19.809999999999999</v>
      </c>
      <c r="O12">
        <v>-3.3</v>
      </c>
      <c r="P12">
        <v>0</v>
      </c>
      <c r="Q12" s="1">
        <v>44377.125</v>
      </c>
      <c r="R12">
        <v>0.08</v>
      </c>
      <c r="S12">
        <v>0.23100000000000001</v>
      </c>
      <c r="T12">
        <f t="shared" si="0"/>
        <v>1996.9879800000001</v>
      </c>
      <c r="U12">
        <f t="shared" si="1"/>
        <v>139.78915860000001</v>
      </c>
      <c r="W12" s="1">
        <f t="shared" si="5"/>
        <v>44377.645833333343</v>
      </c>
      <c r="X12">
        <v>4995.1028571428569</v>
      </c>
      <c r="Y12">
        <f t="shared" si="2"/>
        <v>6993.1439999999993</v>
      </c>
      <c r="Z12">
        <f t="shared" si="3"/>
        <v>399.60822857142858</v>
      </c>
      <c r="AA12">
        <f t="shared" si="4"/>
        <v>629.38295999999991</v>
      </c>
    </row>
    <row r="13" spans="1:27" x14ac:dyDescent="0.35">
      <c r="A13">
        <v>12</v>
      </c>
      <c r="B13" s="1">
        <v>44377.25</v>
      </c>
      <c r="C13" s="1">
        <v>44377.25</v>
      </c>
      <c r="D13">
        <v>6294.3</v>
      </c>
      <c r="E13">
        <v>240</v>
      </c>
      <c r="F13">
        <v>0.91</v>
      </c>
      <c r="G13">
        <v>0.03</v>
      </c>
      <c r="H13">
        <v>0</v>
      </c>
      <c r="I13">
        <v>19.27</v>
      </c>
      <c r="J13">
        <v>1.56</v>
      </c>
      <c r="K13">
        <v>19.59</v>
      </c>
      <c r="L13">
        <v>68.52</v>
      </c>
      <c r="M13">
        <v>1015</v>
      </c>
      <c r="N13">
        <v>19.78</v>
      </c>
      <c r="O13">
        <v>-3.59</v>
      </c>
      <c r="P13">
        <v>0</v>
      </c>
      <c r="Q13" s="1">
        <v>44377.25</v>
      </c>
      <c r="R13">
        <v>-0.13</v>
      </c>
      <c r="S13">
        <v>-0.115</v>
      </c>
      <c r="T13">
        <f t="shared" si="0"/>
        <v>1749.8154000000002</v>
      </c>
      <c r="U13">
        <f t="shared" si="1"/>
        <v>122.48707800000003</v>
      </c>
      <c r="W13" s="1">
        <f t="shared" si="5"/>
        <v>44377.979166666679</v>
      </c>
      <c r="X13">
        <v>4381.4142857142861</v>
      </c>
      <c r="Y13">
        <f t="shared" si="2"/>
        <v>6133.9800000000005</v>
      </c>
      <c r="Z13">
        <f t="shared" si="3"/>
        <v>350.5131428571429</v>
      </c>
      <c r="AA13">
        <f t="shared" si="4"/>
        <v>552.05820000000006</v>
      </c>
    </row>
    <row r="14" spans="1:27" x14ac:dyDescent="0.35">
      <c r="A14">
        <v>13</v>
      </c>
      <c r="B14" s="1">
        <v>44377.375</v>
      </c>
      <c r="C14" s="1">
        <v>44377.375</v>
      </c>
      <c r="D14">
        <v>7324.42</v>
      </c>
      <c r="E14">
        <v>460</v>
      </c>
      <c r="F14">
        <v>0.9</v>
      </c>
      <c r="G14">
        <v>0.03</v>
      </c>
      <c r="H14">
        <v>0</v>
      </c>
      <c r="I14">
        <v>19.41</v>
      </c>
      <c r="J14">
        <v>1.58</v>
      </c>
      <c r="K14">
        <v>19.61</v>
      </c>
      <c r="L14">
        <v>68.94</v>
      </c>
      <c r="M14">
        <v>1014</v>
      </c>
      <c r="N14">
        <v>19.93</v>
      </c>
      <c r="O14">
        <v>-3.34</v>
      </c>
      <c r="P14">
        <v>0</v>
      </c>
      <c r="Q14" s="1">
        <v>44377.375</v>
      </c>
      <c r="R14">
        <v>0.09</v>
      </c>
      <c r="S14">
        <v>0.215</v>
      </c>
      <c r="T14">
        <f t="shared" si="0"/>
        <v>2036.1887600000002</v>
      </c>
      <c r="U14">
        <f t="shared" si="1"/>
        <v>142.53321320000003</v>
      </c>
    </row>
    <row r="15" spans="1:27" x14ac:dyDescent="0.35">
      <c r="A15">
        <v>14</v>
      </c>
      <c r="B15" s="1">
        <v>44377.5</v>
      </c>
      <c r="C15" s="1">
        <v>44377.5</v>
      </c>
      <c r="D15">
        <v>7058.07</v>
      </c>
      <c r="E15">
        <v>154</v>
      </c>
      <c r="F15">
        <v>0.9</v>
      </c>
      <c r="G15">
        <v>0.03</v>
      </c>
      <c r="H15">
        <v>0</v>
      </c>
      <c r="I15">
        <v>19.3</v>
      </c>
      <c r="J15">
        <v>1.57</v>
      </c>
      <c r="K15">
        <v>19.600000000000001</v>
      </c>
      <c r="L15">
        <v>69.11</v>
      </c>
      <c r="M15">
        <v>1014</v>
      </c>
      <c r="N15">
        <v>19.8</v>
      </c>
      <c r="O15">
        <v>-3.33</v>
      </c>
      <c r="P15">
        <v>0</v>
      </c>
      <c r="Q15" s="1">
        <v>44377.5</v>
      </c>
      <c r="R15">
        <v>0.17</v>
      </c>
      <c r="S15">
        <v>0.27900000000000003</v>
      </c>
      <c r="T15">
        <f t="shared" si="0"/>
        <v>1962.14346</v>
      </c>
      <c r="U15">
        <f t="shared" si="1"/>
        <v>137.35004220000002</v>
      </c>
    </row>
    <row r="16" spans="1:27" x14ac:dyDescent="0.35">
      <c r="A16">
        <v>15</v>
      </c>
      <c r="B16" s="1">
        <v>44377.625</v>
      </c>
      <c r="C16" s="1">
        <v>44377.625</v>
      </c>
      <c r="D16">
        <v>6039.71</v>
      </c>
      <c r="E16">
        <v>187</v>
      </c>
      <c r="F16">
        <v>0.9</v>
      </c>
      <c r="G16">
        <v>0.03</v>
      </c>
      <c r="H16">
        <v>0</v>
      </c>
      <c r="I16">
        <v>19.37</v>
      </c>
      <c r="J16">
        <v>1.59</v>
      </c>
      <c r="K16">
        <v>19.66</v>
      </c>
      <c r="L16">
        <v>69.5</v>
      </c>
      <c r="M16">
        <v>1014</v>
      </c>
      <c r="N16">
        <v>19.89</v>
      </c>
      <c r="O16">
        <v>-3.64</v>
      </c>
      <c r="P16">
        <v>0</v>
      </c>
      <c r="Q16" s="1">
        <v>44377.625</v>
      </c>
      <c r="R16">
        <v>-0.23</v>
      </c>
      <c r="S16">
        <v>-0.10299999999999999</v>
      </c>
      <c r="T16">
        <f t="shared" si="0"/>
        <v>1679.0393800000002</v>
      </c>
      <c r="U16">
        <f t="shared" si="1"/>
        <v>117.53275660000003</v>
      </c>
      <c r="W16" s="1">
        <v>44376.645833333336</v>
      </c>
      <c r="X16">
        <f>X9*0.278</f>
        <v>1552.8484285714285</v>
      </c>
      <c r="Y16">
        <f>Y9*0.278</f>
        <v>2173.9877999999999</v>
      </c>
      <c r="Z16">
        <f>X16*0.08</f>
        <v>124.22787428571428</v>
      </c>
      <c r="AA16">
        <f>Y16*0.09</f>
        <v>195.65890199999998</v>
      </c>
    </row>
    <row r="17" spans="1:27" x14ac:dyDescent="0.35">
      <c r="A17">
        <v>16</v>
      </c>
      <c r="B17" s="1">
        <v>44377.75</v>
      </c>
      <c r="C17" s="1">
        <v>44377.75</v>
      </c>
      <c r="D17">
        <v>6979.74</v>
      </c>
      <c r="E17">
        <v>286</v>
      </c>
      <c r="F17">
        <v>0.91</v>
      </c>
      <c r="G17">
        <v>0.03</v>
      </c>
      <c r="H17">
        <v>0</v>
      </c>
      <c r="I17">
        <v>19.38</v>
      </c>
      <c r="J17">
        <v>1.59</v>
      </c>
      <c r="K17">
        <v>19.600000000000001</v>
      </c>
      <c r="L17">
        <v>69.599999999999994</v>
      </c>
      <c r="M17">
        <v>1014</v>
      </c>
      <c r="N17">
        <v>19.89</v>
      </c>
      <c r="O17">
        <v>-3.36</v>
      </c>
      <c r="P17">
        <v>0</v>
      </c>
      <c r="Q17" s="1">
        <v>44377.75</v>
      </c>
      <c r="R17">
        <v>0.17</v>
      </c>
      <c r="S17">
        <v>0.30499999999999999</v>
      </c>
      <c r="T17">
        <f t="shared" si="0"/>
        <v>1940.3677200000002</v>
      </c>
      <c r="U17">
        <f t="shared" si="1"/>
        <v>135.82574040000003</v>
      </c>
      <c r="W17" s="1">
        <f>W16+8/24</f>
        <v>44376.979166666672</v>
      </c>
      <c r="X17">
        <f t="shared" ref="X17:Y17" si="6">X10*0.278</f>
        <v>1264.5632228571428</v>
      </c>
      <c r="Y17">
        <f t="shared" si="6"/>
        <v>1770.388512</v>
      </c>
      <c r="Z17">
        <f t="shared" ref="Z17:Z20" si="7">X17*0.08</f>
        <v>101.16505782857143</v>
      </c>
      <c r="AA17">
        <f t="shared" ref="AA17:AA20" si="8">Y17*0.09</f>
        <v>159.33496607999999</v>
      </c>
    </row>
    <row r="18" spans="1:27" x14ac:dyDescent="0.35">
      <c r="A18">
        <v>17</v>
      </c>
      <c r="B18" s="1">
        <v>44377.875</v>
      </c>
      <c r="C18" s="1">
        <v>44377.875</v>
      </c>
      <c r="D18">
        <v>6556.72</v>
      </c>
      <c r="E18">
        <v>340</v>
      </c>
      <c r="F18">
        <v>0.91</v>
      </c>
      <c r="G18">
        <v>0.03</v>
      </c>
      <c r="H18">
        <v>0</v>
      </c>
      <c r="I18">
        <v>19.3</v>
      </c>
      <c r="J18">
        <v>1.58</v>
      </c>
      <c r="K18">
        <v>19.600000000000001</v>
      </c>
      <c r="L18">
        <v>69.540000000000006</v>
      </c>
      <c r="M18">
        <v>1015</v>
      </c>
      <c r="N18">
        <v>19.8</v>
      </c>
      <c r="O18">
        <v>-3.36</v>
      </c>
      <c r="P18">
        <v>0</v>
      </c>
      <c r="Q18" s="1">
        <v>44377.875</v>
      </c>
      <c r="R18">
        <v>0.2</v>
      </c>
      <c r="S18">
        <v>0.14000000000000001</v>
      </c>
      <c r="T18">
        <f t="shared" si="0"/>
        <v>1822.7681600000003</v>
      </c>
      <c r="U18">
        <f t="shared" si="1"/>
        <v>127.59377120000003</v>
      </c>
      <c r="W18" s="1">
        <f t="shared" ref="W18:W20" si="9">W17+8/24</f>
        <v>44377.312500000007</v>
      </c>
      <c r="X18">
        <f t="shared" ref="X18:Y18" si="10">X11*0.278</f>
        <v>1235.5114285714285</v>
      </c>
      <c r="Y18">
        <f t="shared" si="10"/>
        <v>1729.7159999999999</v>
      </c>
      <c r="Z18">
        <f t="shared" si="7"/>
        <v>98.840914285714277</v>
      </c>
      <c r="AA18">
        <f t="shared" si="8"/>
        <v>155.67443999999998</v>
      </c>
    </row>
    <row r="19" spans="1:27" x14ac:dyDescent="0.35">
      <c r="A19">
        <v>18</v>
      </c>
      <c r="B19" s="1">
        <v>44378</v>
      </c>
      <c r="C19" s="1">
        <v>44378</v>
      </c>
      <c r="D19">
        <v>6086.71</v>
      </c>
      <c r="E19">
        <v>306</v>
      </c>
      <c r="F19">
        <v>0.91</v>
      </c>
      <c r="G19">
        <v>0.03</v>
      </c>
      <c r="H19">
        <v>0</v>
      </c>
      <c r="I19">
        <v>19.39</v>
      </c>
      <c r="J19">
        <v>1.6</v>
      </c>
      <c r="K19">
        <v>19.600000000000001</v>
      </c>
      <c r="L19">
        <v>69.94</v>
      </c>
      <c r="M19">
        <v>1014</v>
      </c>
      <c r="N19">
        <v>19.91</v>
      </c>
      <c r="O19">
        <v>-3.55</v>
      </c>
      <c r="P19">
        <v>0</v>
      </c>
      <c r="Q19" s="1">
        <v>44378</v>
      </c>
      <c r="R19">
        <v>0.01</v>
      </c>
      <c r="S19">
        <v>8.2000000000000003E-2</v>
      </c>
      <c r="T19">
        <f t="shared" si="0"/>
        <v>1692.1053800000002</v>
      </c>
      <c r="U19">
        <f t="shared" si="1"/>
        <v>118.44737660000003</v>
      </c>
      <c r="W19" s="1">
        <f t="shared" si="9"/>
        <v>44377.645833333343</v>
      </c>
      <c r="X19">
        <f t="shared" ref="X19:Y19" si="11">X12*0.278</f>
        <v>1388.6385942857144</v>
      </c>
      <c r="Y19">
        <f t="shared" si="11"/>
        <v>1944.094032</v>
      </c>
      <c r="Z19">
        <f t="shared" si="7"/>
        <v>111.09108754285715</v>
      </c>
      <c r="AA19">
        <f t="shared" si="8"/>
        <v>174.96846288</v>
      </c>
    </row>
    <row r="20" spans="1:27" x14ac:dyDescent="0.35">
      <c r="A20">
        <v>19</v>
      </c>
      <c r="B20" s="1">
        <v>44378.125</v>
      </c>
      <c r="C20" s="1">
        <v>44378.125</v>
      </c>
      <c r="D20">
        <v>6807.4</v>
      </c>
      <c r="E20">
        <v>78</v>
      </c>
      <c r="F20">
        <v>0.91</v>
      </c>
      <c r="G20">
        <v>0.03</v>
      </c>
      <c r="H20">
        <v>0</v>
      </c>
      <c r="I20">
        <v>19.329999999999998</v>
      </c>
      <c r="J20">
        <v>1.61</v>
      </c>
      <c r="K20">
        <v>19.600000000000001</v>
      </c>
      <c r="L20">
        <v>70.52</v>
      </c>
      <c r="M20">
        <v>1014</v>
      </c>
      <c r="N20">
        <v>19.829999999999998</v>
      </c>
      <c r="O20">
        <v>-3.31</v>
      </c>
      <c r="P20">
        <v>0</v>
      </c>
      <c r="Q20" s="1">
        <v>44378.125</v>
      </c>
      <c r="R20">
        <v>7.0000000000000007E-2</v>
      </c>
      <c r="S20">
        <v>0.17199999999999999</v>
      </c>
      <c r="T20">
        <f t="shared" si="0"/>
        <v>1892.4572000000001</v>
      </c>
      <c r="U20">
        <f t="shared" si="1"/>
        <v>132.47200400000003</v>
      </c>
      <c r="W20" s="1">
        <f t="shared" si="9"/>
        <v>44377.979166666679</v>
      </c>
      <c r="X20">
        <f t="shared" ref="X20:Y20" si="12">X13*0.278</f>
        <v>1218.0331714285717</v>
      </c>
      <c r="Y20">
        <f t="shared" si="12"/>
        <v>1705.2464400000003</v>
      </c>
      <c r="Z20">
        <f t="shared" si="7"/>
        <v>97.44265371428574</v>
      </c>
      <c r="AA20">
        <f t="shared" si="8"/>
        <v>153.47217960000003</v>
      </c>
    </row>
    <row r="23" spans="1:27" x14ac:dyDescent="0.35">
      <c r="D23">
        <f>AVERAGE(D9:D20)</f>
        <v>6718.9449999999997</v>
      </c>
    </row>
    <row r="24" spans="1:27" x14ac:dyDescent="0.35">
      <c r="D24">
        <f>STDEV(D9:D20)</f>
        <v>491.35987632654371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opLeftCell="A118" workbookViewId="0">
      <selection activeCell="A135" sqref="A134:B141"/>
    </sheetView>
  </sheetViews>
  <sheetFormatPr defaultRowHeight="14.5" x14ac:dyDescent="0.35"/>
  <cols>
    <col min="1" max="1" width="15.54296875" bestFit="1" customWidth="1"/>
    <col min="2" max="2" width="12.453125" bestFit="1" customWidth="1"/>
  </cols>
  <sheetData>
    <row r="1" spans="1:2" x14ac:dyDescent="0.35">
      <c r="A1" t="s">
        <v>105</v>
      </c>
      <c r="B1" t="s">
        <v>106</v>
      </c>
    </row>
    <row r="2" spans="1:2" x14ac:dyDescent="0.35">
      <c r="A2" s="1"/>
    </row>
    <row r="3" spans="1:2" x14ac:dyDescent="0.35">
      <c r="A3" s="1"/>
    </row>
    <row r="4" spans="1:2" x14ac:dyDescent="0.35">
      <c r="A4" s="1"/>
    </row>
    <row r="5" spans="1:2" x14ac:dyDescent="0.35">
      <c r="A5" s="1"/>
    </row>
    <row r="6" spans="1:2" x14ac:dyDescent="0.35">
      <c r="A6" s="1"/>
    </row>
    <row r="7" spans="1:2" x14ac:dyDescent="0.35">
      <c r="A7" s="1"/>
    </row>
    <row r="8" spans="1:2" x14ac:dyDescent="0.35">
      <c r="A8" s="1"/>
    </row>
    <row r="9" spans="1:2" x14ac:dyDescent="0.35">
      <c r="A9" s="1"/>
    </row>
    <row r="10" spans="1:2" x14ac:dyDescent="0.35">
      <c r="A10" s="1"/>
    </row>
    <row r="11" spans="1:2" x14ac:dyDescent="0.35">
      <c r="A11" s="1"/>
    </row>
    <row r="12" spans="1:2" x14ac:dyDescent="0.35">
      <c r="A12" s="1"/>
    </row>
    <row r="13" spans="1:2" x14ac:dyDescent="0.35">
      <c r="A13" s="1"/>
    </row>
    <row r="14" spans="1:2" x14ac:dyDescent="0.35">
      <c r="A14" s="1"/>
    </row>
    <row r="15" spans="1:2" x14ac:dyDescent="0.35">
      <c r="A15" s="1"/>
    </row>
    <row r="16" spans="1:2" x14ac:dyDescent="0.35">
      <c r="A16" s="1"/>
    </row>
    <row r="17" spans="1:1" x14ac:dyDescent="0.35">
      <c r="A17" s="1"/>
    </row>
    <row r="18" spans="1:1" x14ac:dyDescent="0.35">
      <c r="A18" s="1"/>
    </row>
    <row r="19" spans="1:1" x14ac:dyDescent="0.35">
      <c r="A19" s="1"/>
    </row>
    <row r="20" spans="1:1" x14ac:dyDescent="0.35">
      <c r="A20" s="1"/>
    </row>
    <row r="21" spans="1:1" x14ac:dyDescent="0.35">
      <c r="A21" s="1"/>
    </row>
    <row r="22" spans="1:1" x14ac:dyDescent="0.35">
      <c r="A22" s="1"/>
    </row>
    <row r="23" spans="1:1" x14ac:dyDescent="0.35">
      <c r="A23" s="1"/>
    </row>
    <row r="24" spans="1:1" x14ac:dyDescent="0.35">
      <c r="A24" s="1"/>
    </row>
    <row r="25" spans="1:1" x14ac:dyDescent="0.35">
      <c r="A25" s="1"/>
    </row>
    <row r="26" spans="1:1" x14ac:dyDescent="0.35">
      <c r="A26" s="1"/>
    </row>
    <row r="27" spans="1:1" x14ac:dyDescent="0.35">
      <c r="A27" s="1"/>
    </row>
    <row r="28" spans="1:1" x14ac:dyDescent="0.35">
      <c r="A28" s="1"/>
    </row>
    <row r="29" spans="1:1" x14ac:dyDescent="0.35">
      <c r="A29" s="1"/>
    </row>
    <row r="30" spans="1:1" x14ac:dyDescent="0.35">
      <c r="A30" s="1"/>
    </row>
    <row r="31" spans="1:1" x14ac:dyDescent="0.35">
      <c r="A31" s="1"/>
    </row>
    <row r="32" spans="1:1" x14ac:dyDescent="0.35">
      <c r="A32" s="1"/>
    </row>
    <row r="33" spans="1:1" x14ac:dyDescent="0.35">
      <c r="A33" s="1"/>
    </row>
    <row r="34" spans="1:1" x14ac:dyDescent="0.35">
      <c r="A34" s="1"/>
    </row>
    <row r="35" spans="1:1" x14ac:dyDescent="0.35">
      <c r="A35" s="1"/>
    </row>
    <row r="36" spans="1:1" x14ac:dyDescent="0.35">
      <c r="A36" s="1"/>
    </row>
    <row r="37" spans="1:1" x14ac:dyDescent="0.35">
      <c r="A37" s="1"/>
    </row>
    <row r="38" spans="1:1" x14ac:dyDescent="0.35">
      <c r="A38" s="1"/>
    </row>
    <row r="39" spans="1:1" x14ac:dyDescent="0.35">
      <c r="A39" s="1"/>
    </row>
    <row r="40" spans="1:1" x14ac:dyDescent="0.35">
      <c r="A40" s="1"/>
    </row>
    <row r="41" spans="1:1" x14ac:dyDescent="0.35">
      <c r="A41" s="1"/>
    </row>
    <row r="42" spans="1:1" x14ac:dyDescent="0.35">
      <c r="A42" s="1"/>
    </row>
    <row r="43" spans="1:1" x14ac:dyDescent="0.35">
      <c r="A43" s="1"/>
    </row>
    <row r="44" spans="1:1" x14ac:dyDescent="0.35">
      <c r="A44" s="1"/>
    </row>
    <row r="45" spans="1:1" x14ac:dyDescent="0.35">
      <c r="A45" s="1"/>
    </row>
    <row r="46" spans="1:1" x14ac:dyDescent="0.35">
      <c r="A46" s="1"/>
    </row>
    <row r="47" spans="1:1" x14ac:dyDescent="0.35">
      <c r="A47" s="1"/>
    </row>
    <row r="48" spans="1:1" x14ac:dyDescent="0.35">
      <c r="A48" s="1"/>
    </row>
    <row r="49" spans="1:1" x14ac:dyDescent="0.35">
      <c r="A49" s="1"/>
    </row>
    <row r="50" spans="1:1" x14ac:dyDescent="0.35">
      <c r="A50" s="1"/>
    </row>
    <row r="51" spans="1:1" x14ac:dyDescent="0.35">
      <c r="A51" s="1"/>
    </row>
    <row r="52" spans="1:1" x14ac:dyDescent="0.35">
      <c r="A52" s="1"/>
    </row>
    <row r="53" spans="1:1" x14ac:dyDescent="0.35">
      <c r="A53" s="1"/>
    </row>
    <row r="54" spans="1:1" x14ac:dyDescent="0.35">
      <c r="A54" s="1"/>
    </row>
    <row r="55" spans="1:1" x14ac:dyDescent="0.35">
      <c r="A55" s="1"/>
    </row>
    <row r="56" spans="1:1" x14ac:dyDescent="0.35">
      <c r="A56" s="1"/>
    </row>
    <row r="57" spans="1:1" x14ac:dyDescent="0.35">
      <c r="A57" s="1"/>
    </row>
    <row r="58" spans="1:1" x14ac:dyDescent="0.35">
      <c r="A58" s="1"/>
    </row>
    <row r="59" spans="1:1" x14ac:dyDescent="0.35">
      <c r="A59" s="1"/>
    </row>
    <row r="60" spans="1:1" x14ac:dyDescent="0.35">
      <c r="A60" s="1"/>
    </row>
    <row r="61" spans="1:1" x14ac:dyDescent="0.35">
      <c r="A61" s="1"/>
    </row>
    <row r="62" spans="1:1" x14ac:dyDescent="0.35">
      <c r="A62" s="1"/>
    </row>
    <row r="63" spans="1:1" x14ac:dyDescent="0.35">
      <c r="A63" s="1"/>
    </row>
    <row r="64" spans="1:1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2" x14ac:dyDescent="0.35">
      <c r="A129" s="1"/>
    </row>
    <row r="130" spans="1:2" x14ac:dyDescent="0.35">
      <c r="A130" s="1"/>
    </row>
    <row r="131" spans="1:2" x14ac:dyDescent="0.35">
      <c r="A131" s="1"/>
    </row>
    <row r="132" spans="1:2" x14ac:dyDescent="0.35">
      <c r="A132" s="1"/>
    </row>
    <row r="133" spans="1:2" x14ac:dyDescent="0.35">
      <c r="A133" s="1"/>
    </row>
    <row r="134" spans="1:2" x14ac:dyDescent="0.35">
      <c r="A134" s="1"/>
    </row>
    <row r="135" spans="1:2" x14ac:dyDescent="0.35">
      <c r="A135" s="1"/>
    </row>
    <row r="136" spans="1:2" x14ac:dyDescent="0.35">
      <c r="A136" s="1"/>
    </row>
    <row r="137" spans="1:2" x14ac:dyDescent="0.35">
      <c r="A137" s="1"/>
    </row>
    <row r="138" spans="1:2" x14ac:dyDescent="0.35">
      <c r="A138" s="1"/>
    </row>
    <row r="139" spans="1:2" x14ac:dyDescent="0.35">
      <c r="A139" s="1"/>
    </row>
    <row r="140" spans="1:2" x14ac:dyDescent="0.35">
      <c r="A140" s="1"/>
    </row>
    <row r="141" spans="1:2" x14ac:dyDescent="0.35">
      <c r="A141" s="1"/>
    </row>
    <row r="142" spans="1:2" x14ac:dyDescent="0.35">
      <c r="A142" s="1">
        <v>44376.6875</v>
      </c>
      <c r="B142">
        <v>844</v>
      </c>
    </row>
    <row r="143" spans="1:2" x14ac:dyDescent="0.35">
      <c r="A143" s="1">
        <v>44376.694444444445</v>
      </c>
      <c r="B143">
        <v>884</v>
      </c>
    </row>
    <row r="144" spans="1:2" x14ac:dyDescent="0.35">
      <c r="A144" s="1">
        <v>44376.701388888891</v>
      </c>
      <c r="B144">
        <v>780</v>
      </c>
    </row>
    <row r="145" spans="1:2" x14ac:dyDescent="0.35">
      <c r="A145" s="1">
        <v>44376.708333333336</v>
      </c>
      <c r="B145">
        <v>888</v>
      </c>
    </row>
    <row r="146" spans="1:2" x14ac:dyDescent="0.35">
      <c r="A146" s="1">
        <v>44376.715277777781</v>
      </c>
      <c r="B146">
        <v>844</v>
      </c>
    </row>
    <row r="147" spans="1:2" x14ac:dyDescent="0.35">
      <c r="A147" s="1">
        <v>44376.722222222219</v>
      </c>
      <c r="B147">
        <v>732</v>
      </c>
    </row>
    <row r="148" spans="1:2" x14ac:dyDescent="0.35">
      <c r="A148" s="1">
        <v>44376.729166666664</v>
      </c>
      <c r="B148">
        <v>840</v>
      </c>
    </row>
    <row r="149" spans="1:2" x14ac:dyDescent="0.35">
      <c r="A149" s="1">
        <v>44376.736111111109</v>
      </c>
      <c r="B149">
        <v>1048</v>
      </c>
    </row>
    <row r="150" spans="1:2" x14ac:dyDescent="0.35">
      <c r="A150" s="1">
        <v>44376.743055555555</v>
      </c>
      <c r="B150">
        <v>1168</v>
      </c>
    </row>
    <row r="151" spans="1:2" x14ac:dyDescent="0.35">
      <c r="A151" s="1">
        <v>44376.75</v>
      </c>
      <c r="B151">
        <v>912</v>
      </c>
    </row>
    <row r="152" spans="1:2" x14ac:dyDescent="0.35">
      <c r="A152" s="1">
        <v>44376.756944444445</v>
      </c>
      <c r="B152">
        <v>1352</v>
      </c>
    </row>
    <row r="153" spans="1:2" x14ac:dyDescent="0.35">
      <c r="A153" s="1">
        <v>44376.763888888891</v>
      </c>
      <c r="B153">
        <v>4512</v>
      </c>
    </row>
    <row r="154" spans="1:2" x14ac:dyDescent="0.35">
      <c r="A154" s="1">
        <v>44376.770833333336</v>
      </c>
      <c r="B154">
        <v>10624</v>
      </c>
    </row>
    <row r="155" spans="1:2" x14ac:dyDescent="0.35">
      <c r="A155" s="1">
        <v>44376.777777777781</v>
      </c>
      <c r="B155">
        <v>16640</v>
      </c>
    </row>
    <row r="156" spans="1:2" x14ac:dyDescent="0.35">
      <c r="A156" s="1">
        <v>44376.784722222219</v>
      </c>
      <c r="B156">
        <v>22528</v>
      </c>
    </row>
    <row r="157" spans="1:2" x14ac:dyDescent="0.35">
      <c r="A157" s="1">
        <v>44376.791666666664</v>
      </c>
      <c r="B157">
        <v>27776</v>
      </c>
    </row>
    <row r="158" spans="1:2" x14ac:dyDescent="0.35">
      <c r="A158" s="1">
        <v>44376.798611111109</v>
      </c>
      <c r="B158">
        <v>25472</v>
      </c>
    </row>
    <row r="159" spans="1:2" x14ac:dyDescent="0.35">
      <c r="A159" s="1">
        <v>44376.805555555555</v>
      </c>
      <c r="B159">
        <v>9280</v>
      </c>
    </row>
    <row r="160" spans="1:2" x14ac:dyDescent="0.35">
      <c r="A160" s="1">
        <v>44376.8125</v>
      </c>
      <c r="B160">
        <v>3440</v>
      </c>
    </row>
    <row r="161" spans="1:2" x14ac:dyDescent="0.35">
      <c r="A161" s="1">
        <v>44376.819444444445</v>
      </c>
      <c r="B161">
        <v>2240</v>
      </c>
    </row>
    <row r="162" spans="1:2" x14ac:dyDescent="0.35">
      <c r="A162" s="1">
        <v>44376.826388888891</v>
      </c>
      <c r="B162">
        <v>1848</v>
      </c>
    </row>
    <row r="163" spans="1:2" x14ac:dyDescent="0.35">
      <c r="A163" s="1">
        <v>44376.833333333336</v>
      </c>
      <c r="B163">
        <v>2032</v>
      </c>
    </row>
    <row r="164" spans="1:2" x14ac:dyDescent="0.35">
      <c r="A164" s="1">
        <v>44376.840277777781</v>
      </c>
      <c r="B164">
        <v>1584</v>
      </c>
    </row>
    <row r="165" spans="1:2" x14ac:dyDescent="0.35">
      <c r="A165" s="1">
        <v>44376.847222222219</v>
      </c>
      <c r="B165">
        <v>1784</v>
      </c>
    </row>
    <row r="166" spans="1:2" x14ac:dyDescent="0.35">
      <c r="A166" s="1">
        <v>44376.854166666664</v>
      </c>
      <c r="B166">
        <v>1272</v>
      </c>
    </row>
    <row r="167" spans="1:2" x14ac:dyDescent="0.35">
      <c r="A167" s="1">
        <v>44376.861111111109</v>
      </c>
      <c r="B167">
        <v>1520</v>
      </c>
    </row>
    <row r="168" spans="1:2" x14ac:dyDescent="0.35">
      <c r="A168" s="1">
        <v>44376.868055555555</v>
      </c>
      <c r="B168">
        <v>1248</v>
      </c>
    </row>
    <row r="169" spans="1:2" x14ac:dyDescent="0.35">
      <c r="A169" s="1">
        <v>44376.875</v>
      </c>
      <c r="B169">
        <v>1024</v>
      </c>
    </row>
    <row r="170" spans="1:2" x14ac:dyDescent="0.35">
      <c r="A170" s="1">
        <v>44376.881944444445</v>
      </c>
      <c r="B170">
        <v>1568</v>
      </c>
    </row>
    <row r="171" spans="1:2" x14ac:dyDescent="0.35">
      <c r="A171" s="1">
        <v>44376.888888888891</v>
      </c>
      <c r="B171">
        <v>4608</v>
      </c>
    </row>
    <row r="172" spans="1:2" x14ac:dyDescent="0.35">
      <c r="A172" s="1">
        <v>44376.895833333336</v>
      </c>
      <c r="B172">
        <v>10496</v>
      </c>
    </row>
    <row r="173" spans="1:2" x14ac:dyDescent="0.35">
      <c r="A173" s="1">
        <v>44376.902777777781</v>
      </c>
      <c r="B173">
        <v>16320</v>
      </c>
    </row>
    <row r="174" spans="1:2" x14ac:dyDescent="0.35">
      <c r="A174" s="1">
        <v>44376.909722222219</v>
      </c>
      <c r="B174">
        <v>21504</v>
      </c>
    </row>
    <row r="175" spans="1:2" x14ac:dyDescent="0.35">
      <c r="A175" s="1">
        <v>44376.916666666664</v>
      </c>
      <c r="B175">
        <v>28160</v>
      </c>
    </row>
    <row r="176" spans="1:2" x14ac:dyDescent="0.35">
      <c r="A176" s="1">
        <v>44376.923611111109</v>
      </c>
      <c r="B176">
        <v>24192</v>
      </c>
    </row>
    <row r="177" spans="1:2" x14ac:dyDescent="0.35">
      <c r="A177" s="1">
        <v>44376.930555555555</v>
      </c>
      <c r="B177">
        <v>9344</v>
      </c>
    </row>
    <row r="178" spans="1:2" x14ac:dyDescent="0.35">
      <c r="A178" s="1">
        <v>44376.9375</v>
      </c>
      <c r="B178">
        <v>3696</v>
      </c>
    </row>
    <row r="179" spans="1:2" x14ac:dyDescent="0.35">
      <c r="A179" s="1">
        <v>44376.944444444445</v>
      </c>
      <c r="B179">
        <v>1976</v>
      </c>
    </row>
    <row r="180" spans="1:2" x14ac:dyDescent="0.35">
      <c r="A180" s="1">
        <v>44376.951388888891</v>
      </c>
      <c r="B180">
        <v>1416</v>
      </c>
    </row>
    <row r="181" spans="1:2" x14ac:dyDescent="0.35">
      <c r="A181" s="1">
        <v>44376.958333333336</v>
      </c>
      <c r="B181">
        <v>1472</v>
      </c>
    </row>
    <row r="182" spans="1:2" x14ac:dyDescent="0.35">
      <c r="A182" s="1">
        <v>44376.965277777781</v>
      </c>
      <c r="B182">
        <v>1136</v>
      </c>
    </row>
    <row r="183" spans="1:2" x14ac:dyDescent="0.35">
      <c r="A183" s="1">
        <v>44376.972222222219</v>
      </c>
      <c r="B183">
        <v>1424</v>
      </c>
    </row>
    <row r="184" spans="1:2" x14ac:dyDescent="0.35">
      <c r="A184" s="1">
        <v>44376.979166666664</v>
      </c>
      <c r="B184">
        <v>1200</v>
      </c>
    </row>
    <row r="185" spans="1:2" x14ac:dyDescent="0.35">
      <c r="A185" s="1">
        <v>44376.986111111109</v>
      </c>
      <c r="B185">
        <v>1072</v>
      </c>
    </row>
    <row r="186" spans="1:2" x14ac:dyDescent="0.35">
      <c r="A186" s="1">
        <v>44376.993055555555</v>
      </c>
      <c r="B186">
        <v>976</v>
      </c>
    </row>
    <row r="187" spans="1:2" x14ac:dyDescent="0.35">
      <c r="A187" s="1">
        <v>44377</v>
      </c>
      <c r="B187">
        <v>712</v>
      </c>
    </row>
    <row r="188" spans="1:2" x14ac:dyDescent="0.35">
      <c r="A188" s="1">
        <v>44377.006944444445</v>
      </c>
      <c r="B188">
        <v>1200</v>
      </c>
    </row>
    <row r="189" spans="1:2" x14ac:dyDescent="0.35">
      <c r="A189" s="1">
        <v>44377.013888888891</v>
      </c>
      <c r="B189">
        <v>4384</v>
      </c>
    </row>
    <row r="190" spans="1:2" x14ac:dyDescent="0.35">
      <c r="A190" s="1">
        <v>44377.020833333336</v>
      </c>
      <c r="B190">
        <v>9536</v>
      </c>
    </row>
    <row r="191" spans="1:2" x14ac:dyDescent="0.35">
      <c r="A191" s="1">
        <v>44377.027777777781</v>
      </c>
      <c r="B191">
        <v>15680</v>
      </c>
    </row>
    <row r="192" spans="1:2" x14ac:dyDescent="0.35">
      <c r="A192" s="1">
        <v>44377.034722222219</v>
      </c>
      <c r="B192">
        <v>19200</v>
      </c>
    </row>
    <row r="193" spans="1:2" x14ac:dyDescent="0.35">
      <c r="A193" s="1">
        <v>44377.041666666664</v>
      </c>
      <c r="B193">
        <v>24192</v>
      </c>
    </row>
    <row r="194" spans="1:2" x14ac:dyDescent="0.35">
      <c r="A194" s="1">
        <v>44377.048611111109</v>
      </c>
      <c r="B194">
        <v>25216</v>
      </c>
    </row>
    <row r="195" spans="1:2" x14ac:dyDescent="0.35">
      <c r="A195" s="1">
        <v>44377.055555555555</v>
      </c>
      <c r="B195">
        <v>8384</v>
      </c>
    </row>
    <row r="196" spans="1:2" x14ac:dyDescent="0.35">
      <c r="A196" s="1">
        <v>44377.0625</v>
      </c>
      <c r="B196">
        <v>3216</v>
      </c>
    </row>
    <row r="197" spans="1:2" x14ac:dyDescent="0.35">
      <c r="A197" s="1">
        <v>44377.069444444445</v>
      </c>
      <c r="B197">
        <v>2160</v>
      </c>
    </row>
    <row r="198" spans="1:2" x14ac:dyDescent="0.35">
      <c r="A198" s="1">
        <v>44377.076388888891</v>
      </c>
      <c r="B198">
        <v>2096</v>
      </c>
    </row>
    <row r="199" spans="1:2" x14ac:dyDescent="0.35">
      <c r="A199" s="1">
        <v>44377.083333333336</v>
      </c>
      <c r="B199">
        <v>1792</v>
      </c>
    </row>
    <row r="200" spans="1:2" x14ac:dyDescent="0.35">
      <c r="A200" s="1">
        <v>44377.090277777781</v>
      </c>
      <c r="B200">
        <v>1792</v>
      </c>
    </row>
    <row r="201" spans="1:2" x14ac:dyDescent="0.35">
      <c r="A201" s="1">
        <v>44377.097222222219</v>
      </c>
      <c r="B201">
        <v>1552</v>
      </c>
    </row>
    <row r="202" spans="1:2" x14ac:dyDescent="0.35">
      <c r="A202" s="1">
        <v>44377.104166666664</v>
      </c>
      <c r="B202">
        <v>1656</v>
      </c>
    </row>
    <row r="203" spans="1:2" x14ac:dyDescent="0.35">
      <c r="A203" s="1">
        <v>44377.111111111109</v>
      </c>
      <c r="B203">
        <v>1152</v>
      </c>
    </row>
    <row r="204" spans="1:2" x14ac:dyDescent="0.35">
      <c r="A204" s="1">
        <v>44377.118055555555</v>
      </c>
      <c r="B204">
        <v>1200</v>
      </c>
    </row>
    <row r="205" spans="1:2" x14ac:dyDescent="0.35">
      <c r="A205" s="1">
        <v>44377.125</v>
      </c>
      <c r="B205">
        <v>1136</v>
      </c>
    </row>
    <row r="206" spans="1:2" x14ac:dyDescent="0.35">
      <c r="A206" s="1">
        <v>44377.131944444445</v>
      </c>
      <c r="B206">
        <v>1360</v>
      </c>
    </row>
    <row r="207" spans="1:2" x14ac:dyDescent="0.35">
      <c r="A207" s="1">
        <v>44377.138888888891</v>
      </c>
      <c r="B207">
        <v>4768</v>
      </c>
    </row>
    <row r="208" spans="1:2" x14ac:dyDescent="0.35">
      <c r="A208" s="1">
        <v>44377.145833333336</v>
      </c>
      <c r="B208">
        <v>10240</v>
      </c>
    </row>
    <row r="209" spans="1:2" x14ac:dyDescent="0.35">
      <c r="A209" s="1">
        <v>44377.152777777781</v>
      </c>
      <c r="B209">
        <v>15616</v>
      </c>
    </row>
    <row r="210" spans="1:2" x14ac:dyDescent="0.35">
      <c r="A210" s="1">
        <v>44377.159722222219</v>
      </c>
      <c r="B210">
        <v>21632</v>
      </c>
    </row>
    <row r="211" spans="1:2" x14ac:dyDescent="0.35">
      <c r="A211" s="1">
        <v>44377.166666666664</v>
      </c>
      <c r="B211">
        <v>28416</v>
      </c>
    </row>
    <row r="212" spans="1:2" x14ac:dyDescent="0.35">
      <c r="A212" s="1">
        <v>44377.173611111109</v>
      </c>
      <c r="B212">
        <v>25088</v>
      </c>
    </row>
    <row r="213" spans="1:2" x14ac:dyDescent="0.35">
      <c r="A213" s="1">
        <v>44377.180555555555</v>
      </c>
      <c r="B213">
        <v>9152</v>
      </c>
    </row>
    <row r="214" spans="1:2" x14ac:dyDescent="0.35">
      <c r="A214" s="1">
        <v>44377.1875</v>
      </c>
      <c r="B214">
        <v>3824</v>
      </c>
    </row>
    <row r="215" spans="1:2" x14ac:dyDescent="0.35">
      <c r="A215" s="1">
        <v>44377.194444444445</v>
      </c>
      <c r="B215">
        <v>1808</v>
      </c>
    </row>
    <row r="216" spans="1:2" x14ac:dyDescent="0.35">
      <c r="A216" s="1">
        <v>44377.201388888891</v>
      </c>
      <c r="B216">
        <v>1608</v>
      </c>
    </row>
    <row r="217" spans="1:2" x14ac:dyDescent="0.35">
      <c r="A217" s="1">
        <v>44377.208333333336</v>
      </c>
      <c r="B217">
        <v>1880</v>
      </c>
    </row>
    <row r="218" spans="1:2" x14ac:dyDescent="0.35">
      <c r="A218" s="1">
        <v>44377.215277777781</v>
      </c>
      <c r="B218">
        <v>1776</v>
      </c>
    </row>
    <row r="219" spans="1:2" x14ac:dyDescent="0.35">
      <c r="A219" s="1">
        <v>44377.222222222219</v>
      </c>
      <c r="B219">
        <v>1640</v>
      </c>
    </row>
    <row r="220" spans="1:2" x14ac:dyDescent="0.35">
      <c r="A220" s="1">
        <v>44377.229166666664</v>
      </c>
      <c r="B220">
        <v>1344</v>
      </c>
    </row>
    <row r="221" spans="1:2" x14ac:dyDescent="0.35">
      <c r="A221" s="1">
        <v>44377.236111111109</v>
      </c>
      <c r="B221">
        <v>1160</v>
      </c>
    </row>
    <row r="222" spans="1:2" x14ac:dyDescent="0.35">
      <c r="A222" s="1">
        <v>44377.243055555555</v>
      </c>
      <c r="B222">
        <v>1112</v>
      </c>
    </row>
    <row r="223" spans="1:2" x14ac:dyDescent="0.35">
      <c r="A223" s="1">
        <v>44377.25</v>
      </c>
      <c r="B223">
        <v>1056</v>
      </c>
    </row>
    <row r="224" spans="1:2" x14ac:dyDescent="0.35">
      <c r="A224" s="1">
        <v>44377.256944444445</v>
      </c>
      <c r="B224">
        <v>1424</v>
      </c>
    </row>
    <row r="225" spans="1:2" x14ac:dyDescent="0.35">
      <c r="A225" s="1">
        <v>44377.263888888891</v>
      </c>
      <c r="B225">
        <v>4048</v>
      </c>
    </row>
    <row r="226" spans="1:2" x14ac:dyDescent="0.35">
      <c r="A226" s="1">
        <v>44377.270833333336</v>
      </c>
      <c r="B226">
        <v>9344</v>
      </c>
    </row>
    <row r="227" spans="1:2" x14ac:dyDescent="0.35">
      <c r="A227" s="1">
        <v>44377.277777777781</v>
      </c>
      <c r="B227">
        <v>14208</v>
      </c>
    </row>
    <row r="228" spans="1:2" x14ac:dyDescent="0.35">
      <c r="A228" s="1">
        <v>44377.284722222219</v>
      </c>
      <c r="B228">
        <v>20480</v>
      </c>
    </row>
    <row r="229" spans="1:2" x14ac:dyDescent="0.35">
      <c r="A229" s="1">
        <v>44377.291666666664</v>
      </c>
      <c r="B229">
        <v>24192</v>
      </c>
    </row>
    <row r="230" spans="1:2" x14ac:dyDescent="0.35">
      <c r="A230" s="1">
        <v>44377.298611111109</v>
      </c>
      <c r="B230">
        <v>22784</v>
      </c>
    </row>
    <row r="231" spans="1:2" x14ac:dyDescent="0.35">
      <c r="A231" s="1">
        <v>44377.305555555555</v>
      </c>
      <c r="B231">
        <v>9024</v>
      </c>
    </row>
    <row r="232" spans="1:2" x14ac:dyDescent="0.35">
      <c r="A232" s="1">
        <v>44377.3125</v>
      </c>
      <c r="B232">
        <v>3392</v>
      </c>
    </row>
    <row r="233" spans="1:2" x14ac:dyDescent="0.35">
      <c r="A233" s="1">
        <v>44377.319444444445</v>
      </c>
      <c r="B233">
        <v>1928</v>
      </c>
    </row>
    <row r="234" spans="1:2" x14ac:dyDescent="0.35">
      <c r="A234" s="1">
        <v>44377.326388888891</v>
      </c>
      <c r="B234">
        <v>1544</v>
      </c>
    </row>
    <row r="235" spans="1:2" x14ac:dyDescent="0.35">
      <c r="A235" s="1">
        <v>44377.333333333336</v>
      </c>
      <c r="B235">
        <v>1584</v>
      </c>
    </row>
    <row r="236" spans="1:2" x14ac:dyDescent="0.35">
      <c r="A236" s="1">
        <v>44377.340277777781</v>
      </c>
      <c r="B236">
        <v>1192</v>
      </c>
    </row>
    <row r="237" spans="1:2" x14ac:dyDescent="0.35">
      <c r="A237" s="1">
        <v>44377.347222222219</v>
      </c>
      <c r="B237">
        <v>1264</v>
      </c>
    </row>
    <row r="238" spans="1:2" x14ac:dyDescent="0.35">
      <c r="A238" s="1">
        <v>44377.354166666664</v>
      </c>
      <c r="B238">
        <v>1224</v>
      </c>
    </row>
    <row r="239" spans="1:2" x14ac:dyDescent="0.35">
      <c r="A239" s="1">
        <v>44377.361111111109</v>
      </c>
      <c r="B239">
        <v>1032</v>
      </c>
    </row>
    <row r="240" spans="1:2" x14ac:dyDescent="0.35">
      <c r="A240" s="1">
        <v>44377.368055555555</v>
      </c>
      <c r="B240">
        <v>860</v>
      </c>
    </row>
    <row r="241" spans="1:2" x14ac:dyDescent="0.35">
      <c r="A241" s="1">
        <v>44377.375</v>
      </c>
      <c r="B241">
        <v>712</v>
      </c>
    </row>
    <row r="242" spans="1:2" x14ac:dyDescent="0.35">
      <c r="A242" s="1">
        <v>44377.381944444445</v>
      </c>
      <c r="B242">
        <v>1408</v>
      </c>
    </row>
    <row r="243" spans="1:2" x14ac:dyDescent="0.35">
      <c r="A243" s="1">
        <v>44377.388888888891</v>
      </c>
      <c r="B243">
        <v>4992</v>
      </c>
    </row>
    <row r="244" spans="1:2" x14ac:dyDescent="0.35">
      <c r="A244" s="1">
        <v>44377.395833333336</v>
      </c>
      <c r="B244">
        <v>11072</v>
      </c>
    </row>
    <row r="245" spans="1:2" x14ac:dyDescent="0.35">
      <c r="A245" s="1">
        <v>44377.402777777781</v>
      </c>
      <c r="B245">
        <v>17664</v>
      </c>
    </row>
    <row r="246" spans="1:2" x14ac:dyDescent="0.35">
      <c r="A246" s="1">
        <v>44377.409722222219</v>
      </c>
      <c r="B246">
        <v>24832</v>
      </c>
    </row>
    <row r="247" spans="1:2" x14ac:dyDescent="0.35">
      <c r="A247" s="1">
        <v>44377.416666666664</v>
      </c>
      <c r="B247">
        <v>28032</v>
      </c>
    </row>
    <row r="248" spans="1:2" x14ac:dyDescent="0.35">
      <c r="A248" s="1">
        <v>44377.423611111109</v>
      </c>
      <c r="B248">
        <v>26368</v>
      </c>
    </row>
    <row r="249" spans="1:2" x14ac:dyDescent="0.35">
      <c r="A249" s="1">
        <v>44377.430555555555</v>
      </c>
      <c r="B249">
        <v>9664</v>
      </c>
    </row>
    <row r="250" spans="1:2" x14ac:dyDescent="0.35">
      <c r="A250" s="1">
        <v>44377.4375</v>
      </c>
      <c r="B250">
        <v>3616</v>
      </c>
    </row>
    <row r="251" spans="1:2" x14ac:dyDescent="0.35">
      <c r="A251" s="1">
        <v>44377.444444444445</v>
      </c>
      <c r="B251">
        <v>1920</v>
      </c>
    </row>
    <row r="252" spans="1:2" x14ac:dyDescent="0.35">
      <c r="A252" s="1">
        <v>44377.451388888891</v>
      </c>
      <c r="B252">
        <v>1752</v>
      </c>
    </row>
    <row r="253" spans="1:2" x14ac:dyDescent="0.35">
      <c r="A253" s="1">
        <v>44377.458333333336</v>
      </c>
      <c r="B253">
        <v>1768</v>
      </c>
    </row>
    <row r="254" spans="1:2" x14ac:dyDescent="0.35">
      <c r="A254" s="1">
        <v>44377.465277777781</v>
      </c>
      <c r="B254">
        <v>1808</v>
      </c>
    </row>
    <row r="255" spans="1:2" x14ac:dyDescent="0.35">
      <c r="A255" s="1">
        <v>44377.472222222219</v>
      </c>
      <c r="B255">
        <v>1672</v>
      </c>
    </row>
    <row r="256" spans="1:2" x14ac:dyDescent="0.35">
      <c r="A256" s="1">
        <v>44377.479166666664</v>
      </c>
      <c r="B256">
        <v>1408</v>
      </c>
    </row>
    <row r="257" spans="1:2" x14ac:dyDescent="0.35">
      <c r="A257" s="1">
        <v>44377.486111111109</v>
      </c>
      <c r="B257">
        <v>1336</v>
      </c>
    </row>
    <row r="258" spans="1:2" x14ac:dyDescent="0.35">
      <c r="A258" s="1">
        <v>44377.493055555555</v>
      </c>
      <c r="B258">
        <v>1160</v>
      </c>
    </row>
    <row r="259" spans="1:2" x14ac:dyDescent="0.35">
      <c r="A259" s="1">
        <v>44377.5</v>
      </c>
      <c r="B259">
        <v>972</v>
      </c>
    </row>
    <row r="260" spans="1:2" x14ac:dyDescent="0.35">
      <c r="A260" s="1">
        <v>44377.506944444445</v>
      </c>
      <c r="B260">
        <v>1440</v>
      </c>
    </row>
    <row r="261" spans="1:2" x14ac:dyDescent="0.35">
      <c r="A261" s="1">
        <v>44377.513888888891</v>
      </c>
      <c r="B261">
        <v>4832</v>
      </c>
    </row>
    <row r="262" spans="1:2" x14ac:dyDescent="0.35">
      <c r="A262" s="1">
        <v>44377.520833333336</v>
      </c>
      <c r="B262">
        <v>9984</v>
      </c>
    </row>
    <row r="263" spans="1:2" x14ac:dyDescent="0.35">
      <c r="A263" s="1">
        <v>44377.527777777781</v>
      </c>
      <c r="B263">
        <v>16384</v>
      </c>
    </row>
    <row r="264" spans="1:2" x14ac:dyDescent="0.35">
      <c r="A264" s="1">
        <v>44377.534722222219</v>
      </c>
      <c r="B264">
        <v>21504</v>
      </c>
    </row>
    <row r="265" spans="1:2" x14ac:dyDescent="0.35">
      <c r="A265" s="1">
        <v>44377.541666666664</v>
      </c>
      <c r="B265">
        <v>27904</v>
      </c>
    </row>
    <row r="266" spans="1:2" x14ac:dyDescent="0.35">
      <c r="A266" s="1">
        <v>44377.548611111109</v>
      </c>
      <c r="B266">
        <v>25600</v>
      </c>
    </row>
    <row r="267" spans="1:2" x14ac:dyDescent="0.35">
      <c r="A267" s="1">
        <v>44377.555555555555</v>
      </c>
      <c r="B267">
        <v>9472</v>
      </c>
    </row>
    <row r="268" spans="1:2" x14ac:dyDescent="0.35">
      <c r="A268" s="1">
        <v>44377.5625</v>
      </c>
      <c r="B268">
        <v>3392</v>
      </c>
    </row>
    <row r="269" spans="1:2" x14ac:dyDescent="0.35">
      <c r="A269" s="1">
        <v>44377.569444444445</v>
      </c>
      <c r="B269">
        <v>2040</v>
      </c>
    </row>
    <row r="270" spans="1:2" x14ac:dyDescent="0.35">
      <c r="A270" s="1">
        <v>44377.576388888891</v>
      </c>
      <c r="B270">
        <v>1864</v>
      </c>
    </row>
    <row r="271" spans="1:2" x14ac:dyDescent="0.35">
      <c r="A271" s="1">
        <v>44377.583333333336</v>
      </c>
      <c r="B271">
        <v>1808</v>
      </c>
    </row>
    <row r="272" spans="1:2" x14ac:dyDescent="0.35">
      <c r="A272" s="1">
        <v>44377.590277777781</v>
      </c>
      <c r="B272">
        <v>1784</v>
      </c>
    </row>
    <row r="273" spans="1:2" x14ac:dyDescent="0.35">
      <c r="A273" s="1">
        <v>44377.597222222219</v>
      </c>
      <c r="B273">
        <v>1696</v>
      </c>
    </row>
    <row r="274" spans="1:2" x14ac:dyDescent="0.35">
      <c r="A274" s="1">
        <v>44377.604166666664</v>
      </c>
      <c r="B274">
        <v>1152</v>
      </c>
    </row>
    <row r="275" spans="1:2" x14ac:dyDescent="0.35">
      <c r="A275" s="1">
        <v>44377.611111111109</v>
      </c>
      <c r="B275">
        <v>1440</v>
      </c>
    </row>
    <row r="276" spans="1:2" x14ac:dyDescent="0.35">
      <c r="A276" s="1">
        <v>44377.618055555555</v>
      </c>
      <c r="B276">
        <v>868</v>
      </c>
    </row>
    <row r="277" spans="1:2" x14ac:dyDescent="0.35">
      <c r="A277" s="1">
        <v>44377.625</v>
      </c>
      <c r="B277">
        <v>844</v>
      </c>
    </row>
    <row r="278" spans="1:2" x14ac:dyDescent="0.35">
      <c r="A278" s="1">
        <v>44377.631944444445</v>
      </c>
      <c r="B278">
        <v>1152</v>
      </c>
    </row>
    <row r="279" spans="1:2" x14ac:dyDescent="0.35">
      <c r="A279" s="1">
        <v>44377.638888888891</v>
      </c>
      <c r="B279">
        <v>4064</v>
      </c>
    </row>
    <row r="280" spans="1:2" x14ac:dyDescent="0.35">
      <c r="A280" s="1">
        <v>44377.645833333336</v>
      </c>
      <c r="B280">
        <v>9344</v>
      </c>
    </row>
    <row r="281" spans="1:2" x14ac:dyDescent="0.35">
      <c r="A281" s="1">
        <v>44377.652777777781</v>
      </c>
      <c r="B281">
        <v>14336</v>
      </c>
    </row>
    <row r="282" spans="1:2" x14ac:dyDescent="0.35">
      <c r="A282" s="1">
        <v>44377.659722222219</v>
      </c>
      <c r="B282">
        <v>19712</v>
      </c>
    </row>
    <row r="283" spans="1:2" x14ac:dyDescent="0.35">
      <c r="A283" s="1">
        <v>44377.666666666664</v>
      </c>
      <c r="B283">
        <v>23552</v>
      </c>
    </row>
    <row r="284" spans="1:2" x14ac:dyDescent="0.35">
      <c r="A284" s="1">
        <v>44377.673611111109</v>
      </c>
      <c r="B284">
        <v>25344</v>
      </c>
    </row>
    <row r="285" spans="1:2" x14ac:dyDescent="0.35">
      <c r="A285" s="1">
        <v>44377.680555555555</v>
      </c>
      <c r="B285">
        <v>8832</v>
      </c>
    </row>
    <row r="286" spans="1:2" x14ac:dyDescent="0.35">
      <c r="A286" s="1">
        <v>44377.6875</v>
      </c>
      <c r="B286">
        <v>2912</v>
      </c>
    </row>
    <row r="287" spans="1:2" x14ac:dyDescent="0.35">
      <c r="A287" s="1">
        <v>44377.694444444445</v>
      </c>
      <c r="B287">
        <v>1896</v>
      </c>
    </row>
    <row r="288" spans="1:2" x14ac:dyDescent="0.35">
      <c r="A288" s="1">
        <v>44377.701388888891</v>
      </c>
      <c r="B288">
        <v>1560</v>
      </c>
    </row>
    <row r="289" spans="1:2" x14ac:dyDescent="0.35">
      <c r="A289" s="1">
        <v>44377.708333333336</v>
      </c>
      <c r="B289">
        <v>1320</v>
      </c>
    </row>
    <row r="290" spans="1:2" x14ac:dyDescent="0.35">
      <c r="A290" s="1">
        <v>44377.715277777781</v>
      </c>
      <c r="B290">
        <v>1200</v>
      </c>
    </row>
    <row r="291" spans="1:2" x14ac:dyDescent="0.35">
      <c r="A291" s="1">
        <v>44377.722222222219</v>
      </c>
      <c r="B291">
        <v>1224</v>
      </c>
    </row>
    <row r="292" spans="1:2" x14ac:dyDescent="0.35">
      <c r="A292" s="1">
        <v>44377.729166666664</v>
      </c>
      <c r="B292">
        <v>1040</v>
      </c>
    </row>
    <row r="293" spans="1:2" x14ac:dyDescent="0.35">
      <c r="A293" s="1">
        <v>44377.736111111109</v>
      </c>
      <c r="B293">
        <v>1040</v>
      </c>
    </row>
    <row r="294" spans="1:2" x14ac:dyDescent="0.35">
      <c r="A294" s="1">
        <v>44377.743055555555</v>
      </c>
      <c r="B294">
        <v>1040</v>
      </c>
    </row>
    <row r="295" spans="1:2" x14ac:dyDescent="0.35">
      <c r="A295" s="1">
        <v>44377.75</v>
      </c>
      <c r="B295">
        <v>960</v>
      </c>
    </row>
    <row r="296" spans="1:2" x14ac:dyDescent="0.35">
      <c r="A296" s="1">
        <v>44377.756944444445</v>
      </c>
      <c r="B296">
        <v>1456</v>
      </c>
    </row>
    <row r="297" spans="1:2" x14ac:dyDescent="0.35">
      <c r="A297" s="1">
        <v>44377.763888888891</v>
      </c>
      <c r="B297">
        <v>5184</v>
      </c>
    </row>
    <row r="298" spans="1:2" x14ac:dyDescent="0.35">
      <c r="A298" s="1">
        <v>44377.770833333336</v>
      </c>
      <c r="B298">
        <v>10432</v>
      </c>
    </row>
    <row r="299" spans="1:2" x14ac:dyDescent="0.35">
      <c r="A299" s="1">
        <v>44377.777777777781</v>
      </c>
      <c r="B299">
        <v>16384</v>
      </c>
    </row>
    <row r="300" spans="1:2" x14ac:dyDescent="0.35">
      <c r="A300" s="1">
        <v>44377.784722222219</v>
      </c>
      <c r="B300">
        <v>20992</v>
      </c>
    </row>
    <row r="301" spans="1:2" x14ac:dyDescent="0.35">
      <c r="A301" s="1">
        <v>44377.791666666664</v>
      </c>
      <c r="B301">
        <v>28416</v>
      </c>
    </row>
    <row r="302" spans="1:2" x14ac:dyDescent="0.35">
      <c r="A302" s="1">
        <v>44377.798611111109</v>
      </c>
      <c r="B302">
        <v>26880</v>
      </c>
    </row>
    <row r="303" spans="1:2" x14ac:dyDescent="0.35">
      <c r="A303" s="1">
        <v>44377.805555555555</v>
      </c>
      <c r="B303">
        <v>9216</v>
      </c>
    </row>
    <row r="304" spans="1:2" x14ac:dyDescent="0.35">
      <c r="A304" s="1">
        <v>44377.8125</v>
      </c>
      <c r="B304">
        <v>3488</v>
      </c>
    </row>
    <row r="305" spans="1:2" x14ac:dyDescent="0.35">
      <c r="A305" s="1">
        <v>44377.819444444445</v>
      </c>
      <c r="B305">
        <v>1976</v>
      </c>
    </row>
    <row r="306" spans="1:2" x14ac:dyDescent="0.35">
      <c r="A306" s="1">
        <v>44377.826388888891</v>
      </c>
      <c r="B306">
        <v>1808</v>
      </c>
    </row>
    <row r="307" spans="1:2" x14ac:dyDescent="0.35">
      <c r="A307" s="1">
        <v>44377.833333333336</v>
      </c>
      <c r="B307">
        <v>1560</v>
      </c>
    </row>
    <row r="308" spans="1:2" x14ac:dyDescent="0.35">
      <c r="A308" s="1">
        <v>44377.840277777781</v>
      </c>
      <c r="B308">
        <v>1800</v>
      </c>
    </row>
    <row r="309" spans="1:2" x14ac:dyDescent="0.35">
      <c r="A309" s="1">
        <v>44377.847222222219</v>
      </c>
      <c r="B309">
        <v>1760</v>
      </c>
    </row>
    <row r="310" spans="1:2" x14ac:dyDescent="0.35">
      <c r="A310" s="1">
        <v>44377.854166666664</v>
      </c>
      <c r="B310">
        <v>1000</v>
      </c>
    </row>
    <row r="311" spans="1:2" x14ac:dyDescent="0.35">
      <c r="A311" s="1">
        <v>44377.861111111109</v>
      </c>
      <c r="B311">
        <v>1360</v>
      </c>
    </row>
    <row r="312" spans="1:2" x14ac:dyDescent="0.35">
      <c r="A312" s="1">
        <v>44377.868055555555</v>
      </c>
      <c r="B312">
        <v>944</v>
      </c>
    </row>
    <row r="313" spans="1:2" x14ac:dyDescent="0.35">
      <c r="A313" s="1">
        <v>44377.875</v>
      </c>
      <c r="B313">
        <v>1160</v>
      </c>
    </row>
    <row r="314" spans="1:2" x14ac:dyDescent="0.35">
      <c r="A314" s="1">
        <v>44377.881944444445</v>
      </c>
      <c r="B314">
        <v>1696</v>
      </c>
    </row>
    <row r="315" spans="1:2" x14ac:dyDescent="0.35">
      <c r="A315" s="1">
        <v>44377.888888888891</v>
      </c>
      <c r="B315">
        <v>5248</v>
      </c>
    </row>
    <row r="316" spans="1:2" x14ac:dyDescent="0.35">
      <c r="A316" s="1">
        <v>44377.895833333336</v>
      </c>
      <c r="B316">
        <v>10176</v>
      </c>
    </row>
    <row r="317" spans="1:2" x14ac:dyDescent="0.35">
      <c r="A317" s="1">
        <v>44377.902777777781</v>
      </c>
      <c r="B317">
        <v>16000</v>
      </c>
    </row>
    <row r="318" spans="1:2" x14ac:dyDescent="0.35">
      <c r="A318" s="1">
        <v>44377.909722222219</v>
      </c>
      <c r="B318">
        <v>22528</v>
      </c>
    </row>
    <row r="319" spans="1:2" x14ac:dyDescent="0.35">
      <c r="A319" s="1">
        <v>44377.916666666664</v>
      </c>
      <c r="B319">
        <v>25856</v>
      </c>
    </row>
    <row r="320" spans="1:2" x14ac:dyDescent="0.35">
      <c r="A320" s="1">
        <v>44377.923611111109</v>
      </c>
      <c r="B320">
        <v>24448</v>
      </c>
    </row>
    <row r="321" spans="1:2" x14ac:dyDescent="0.35">
      <c r="A321" s="1">
        <v>44377.930555555555</v>
      </c>
      <c r="B321">
        <v>9088</v>
      </c>
    </row>
    <row r="322" spans="1:2" x14ac:dyDescent="0.35">
      <c r="A322" s="1">
        <v>44377.9375</v>
      </c>
      <c r="B322">
        <v>3408</v>
      </c>
    </row>
    <row r="323" spans="1:2" x14ac:dyDescent="0.35">
      <c r="A323" s="1">
        <v>44377.944444444445</v>
      </c>
      <c r="B323">
        <v>1720</v>
      </c>
    </row>
    <row r="324" spans="1:2" x14ac:dyDescent="0.35">
      <c r="A324" s="1">
        <v>44377.951388888891</v>
      </c>
      <c r="B324">
        <v>1728</v>
      </c>
    </row>
    <row r="325" spans="1:2" x14ac:dyDescent="0.35">
      <c r="A325" s="1">
        <v>44377.958333333336</v>
      </c>
      <c r="B325">
        <v>1400</v>
      </c>
    </row>
    <row r="326" spans="1:2" x14ac:dyDescent="0.35">
      <c r="A326" s="1">
        <v>44377.965277777781</v>
      </c>
      <c r="B326">
        <v>1368</v>
      </c>
    </row>
    <row r="327" spans="1:2" x14ac:dyDescent="0.35">
      <c r="A327" s="1">
        <v>44377.972222222219</v>
      </c>
      <c r="B327">
        <v>1280</v>
      </c>
    </row>
    <row r="328" spans="1:2" x14ac:dyDescent="0.35">
      <c r="A328" s="1">
        <v>44377.979166666664</v>
      </c>
      <c r="B328">
        <v>996</v>
      </c>
    </row>
    <row r="329" spans="1:2" x14ac:dyDescent="0.35">
      <c r="A329" s="1">
        <v>44377.986111111109</v>
      </c>
      <c r="B329">
        <v>1112</v>
      </c>
    </row>
    <row r="330" spans="1:2" x14ac:dyDescent="0.35">
      <c r="A330" s="1">
        <v>44377.993055555555</v>
      </c>
      <c r="B330">
        <v>764</v>
      </c>
    </row>
    <row r="331" spans="1:2" x14ac:dyDescent="0.35">
      <c r="A331" s="1">
        <v>44378</v>
      </c>
      <c r="B331">
        <v>1872</v>
      </c>
    </row>
    <row r="332" spans="1:2" x14ac:dyDescent="0.35">
      <c r="A332" s="1">
        <v>44378.006944444445</v>
      </c>
      <c r="B332">
        <v>1896</v>
      </c>
    </row>
    <row r="333" spans="1:2" x14ac:dyDescent="0.35">
      <c r="A333" s="1">
        <v>44378.013888888891</v>
      </c>
      <c r="B333">
        <v>4864</v>
      </c>
    </row>
    <row r="334" spans="1:2" x14ac:dyDescent="0.35">
      <c r="A334" s="1">
        <v>44378.020833333336</v>
      </c>
      <c r="B334">
        <v>9920</v>
      </c>
    </row>
    <row r="335" spans="1:2" x14ac:dyDescent="0.35">
      <c r="A335" s="1">
        <v>44378.027777777781</v>
      </c>
      <c r="B335">
        <v>16000</v>
      </c>
    </row>
    <row r="336" spans="1:2" x14ac:dyDescent="0.35">
      <c r="A336" s="1">
        <v>44378.034722222219</v>
      </c>
      <c r="B336">
        <v>20736</v>
      </c>
    </row>
    <row r="337" spans="1:2" x14ac:dyDescent="0.35">
      <c r="A337" s="1">
        <v>44378.041666666664</v>
      </c>
      <c r="B337">
        <v>24320</v>
      </c>
    </row>
    <row r="338" spans="1:2" x14ac:dyDescent="0.35">
      <c r="A338" s="1">
        <v>44378.048611111109</v>
      </c>
      <c r="B338">
        <v>23936</v>
      </c>
    </row>
    <row r="339" spans="1:2" x14ac:dyDescent="0.35">
      <c r="A339" s="1">
        <v>44378.055555555555</v>
      </c>
      <c r="B339">
        <v>9536</v>
      </c>
    </row>
    <row r="340" spans="1:2" x14ac:dyDescent="0.35">
      <c r="A340" s="1">
        <v>44378.0625</v>
      </c>
      <c r="B340">
        <v>3824</v>
      </c>
    </row>
    <row r="341" spans="1:2" x14ac:dyDescent="0.35">
      <c r="A341" s="1">
        <v>44378.069444444445</v>
      </c>
      <c r="B341">
        <v>2320</v>
      </c>
    </row>
    <row r="342" spans="1:2" x14ac:dyDescent="0.35">
      <c r="A342" s="1">
        <v>44378.076388888891</v>
      </c>
      <c r="B342">
        <v>1832</v>
      </c>
    </row>
    <row r="343" spans="1:2" x14ac:dyDescent="0.35">
      <c r="A343" s="1">
        <v>44378.083333333336</v>
      </c>
      <c r="B343">
        <v>1792</v>
      </c>
    </row>
    <row r="344" spans="1:2" x14ac:dyDescent="0.35">
      <c r="A344" s="1">
        <v>44378.090277777781</v>
      </c>
      <c r="B344">
        <v>1376</v>
      </c>
    </row>
    <row r="345" spans="1:2" x14ac:dyDescent="0.35">
      <c r="A345" s="1">
        <v>44378.097222222219</v>
      </c>
      <c r="B345">
        <v>1520</v>
      </c>
    </row>
    <row r="346" spans="1:2" x14ac:dyDescent="0.35">
      <c r="A346" s="1">
        <v>44378.104166666664</v>
      </c>
      <c r="B346">
        <v>1072</v>
      </c>
    </row>
    <row r="347" spans="1:2" x14ac:dyDescent="0.35">
      <c r="A347" s="1">
        <v>44378.111111111109</v>
      </c>
      <c r="B347">
        <v>1416</v>
      </c>
    </row>
    <row r="348" spans="1:2" x14ac:dyDescent="0.35">
      <c r="A348" s="1">
        <v>44378.118055555555</v>
      </c>
      <c r="B348">
        <v>1152</v>
      </c>
    </row>
    <row r="349" spans="1:2" x14ac:dyDescent="0.35">
      <c r="A349" s="1">
        <v>44378.125</v>
      </c>
      <c r="B349">
        <v>1152</v>
      </c>
    </row>
    <row r="350" spans="1:2" x14ac:dyDescent="0.35">
      <c r="A350" s="1">
        <v>44378.131944444445</v>
      </c>
      <c r="B350">
        <v>1576</v>
      </c>
    </row>
    <row r="351" spans="1:2" x14ac:dyDescent="0.35">
      <c r="A351" s="1">
        <v>44378.138888888891</v>
      </c>
      <c r="B351">
        <v>4576</v>
      </c>
    </row>
    <row r="352" spans="1:2" x14ac:dyDescent="0.35">
      <c r="A352" s="1">
        <v>44378.145833333336</v>
      </c>
      <c r="B352">
        <v>9984</v>
      </c>
    </row>
    <row r="353" spans="1:2" x14ac:dyDescent="0.35">
      <c r="A353" s="1">
        <v>44378.152777777781</v>
      </c>
      <c r="B353">
        <v>15872</v>
      </c>
    </row>
    <row r="354" spans="1:2" x14ac:dyDescent="0.35">
      <c r="A354" s="1">
        <v>44378.159722222219</v>
      </c>
      <c r="B354">
        <v>20992</v>
      </c>
    </row>
    <row r="355" spans="1:2" x14ac:dyDescent="0.35">
      <c r="A355" s="1">
        <v>44378.166666666664</v>
      </c>
      <c r="B355">
        <v>26880</v>
      </c>
    </row>
    <row r="356" spans="1:2" x14ac:dyDescent="0.35">
      <c r="A356" s="1">
        <v>44378.173611111109</v>
      </c>
      <c r="B356">
        <v>25344</v>
      </c>
    </row>
    <row r="357" spans="1:2" x14ac:dyDescent="0.35">
      <c r="A357" s="1">
        <v>44378.180555555555</v>
      </c>
      <c r="B357">
        <v>9984</v>
      </c>
    </row>
    <row r="358" spans="1:2" x14ac:dyDescent="0.35">
      <c r="A358" s="1">
        <v>44378.1875</v>
      </c>
      <c r="B358">
        <v>3520</v>
      </c>
    </row>
    <row r="359" spans="1:2" x14ac:dyDescent="0.35">
      <c r="A359" s="1">
        <v>44378.194444444445</v>
      </c>
      <c r="B359">
        <v>1992</v>
      </c>
    </row>
    <row r="360" spans="1:2" x14ac:dyDescent="0.35">
      <c r="A360" s="1">
        <v>44378.201388888891</v>
      </c>
      <c r="B360">
        <v>1624</v>
      </c>
    </row>
    <row r="361" spans="1:2" x14ac:dyDescent="0.35">
      <c r="A361" s="1">
        <v>44378.208333333336</v>
      </c>
      <c r="B361">
        <v>1736</v>
      </c>
    </row>
    <row r="362" spans="1:2" x14ac:dyDescent="0.35">
      <c r="A362" s="1">
        <v>44378.215277777781</v>
      </c>
      <c r="B362">
        <v>1672</v>
      </c>
    </row>
    <row r="363" spans="1:2" x14ac:dyDescent="0.35">
      <c r="A363" s="1">
        <v>44378.222222222219</v>
      </c>
      <c r="B363">
        <v>1352</v>
      </c>
    </row>
    <row r="364" spans="1:2" x14ac:dyDescent="0.35">
      <c r="A364" s="1">
        <v>44378.229166666664</v>
      </c>
      <c r="B364">
        <v>1360</v>
      </c>
    </row>
    <row r="365" spans="1:2" x14ac:dyDescent="0.35">
      <c r="A365" s="1">
        <v>44378.236111111109</v>
      </c>
      <c r="B365">
        <v>1344</v>
      </c>
    </row>
    <row r="366" spans="1:2" x14ac:dyDescent="0.35">
      <c r="A366" s="1">
        <v>44378.243055555555</v>
      </c>
      <c r="B366">
        <v>1136</v>
      </c>
    </row>
    <row r="367" spans="1:2" x14ac:dyDescent="0.35">
      <c r="A367" s="1">
        <v>44378.25</v>
      </c>
      <c r="B367">
        <v>1232</v>
      </c>
    </row>
    <row r="368" spans="1:2" x14ac:dyDescent="0.35">
      <c r="A368" s="1">
        <v>44378.256944444445</v>
      </c>
      <c r="B368">
        <v>1384</v>
      </c>
    </row>
    <row r="369" spans="1:2" x14ac:dyDescent="0.35">
      <c r="A369" s="1">
        <v>44378.263888888891</v>
      </c>
      <c r="B369">
        <v>4544</v>
      </c>
    </row>
    <row r="370" spans="1:2" x14ac:dyDescent="0.35">
      <c r="A370" s="1">
        <v>44378.270833333336</v>
      </c>
      <c r="B370">
        <v>9472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Fluxes</vt:lpstr>
      <vt:lpstr>Sheet3</vt:lpstr>
      <vt:lpstr>Sheet4</vt:lpstr>
      <vt:lpstr>Chart1</vt:lpstr>
      <vt:lpstr>Chart2</vt:lpstr>
      <vt:lpstr>Sheet1!_20210701_UC</vt:lpstr>
      <vt:lpstr>Sheet3!data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2022-09-06T11:45:20Z</dcterms:modified>
</cp:coreProperties>
</file>