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1AED2BDD-1FA3-CEF2-32D4-FBADEFEB71EE}"/>
  <workbookPr codeName="ThisWorkbook" autoCompressPictures="0"/>
  <bookViews>
    <workbookView xWindow="240" yWindow="0" windowWidth="20190" windowHeight="10920" tabRatio="857" activeTab="1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32" i="38"/>
  <c r="CI31" l="1"/>
  <c r="E96" i="8" l="1"/>
  <c r="D96"/>
  <c r="C96" s="1"/>
  <c r="D95" i="41"/>
  <c r="D93"/>
  <c r="D92"/>
  <c r="D91"/>
  <c r="D82" i="42" l="1"/>
  <c r="E82"/>
  <c r="D82" i="38" l="1"/>
  <c r="D78"/>
  <c r="D85" i="41" l="1"/>
  <c r="T163"/>
  <c r="T152"/>
  <c r="E218"/>
  <c r="F222"/>
  <c r="E221"/>
  <c r="E210"/>
  <c r="E239"/>
  <c r="N279"/>
  <c r="P275"/>
  <c r="V279"/>
  <c r="U279"/>
  <c r="V278"/>
  <c r="U278"/>
  <c r="V277"/>
  <c r="U277"/>
  <c r="V276"/>
  <c r="U276"/>
  <c r="V275"/>
  <c r="U275"/>
  <c r="T275"/>
  <c r="T279"/>
  <c r="T278"/>
  <c r="T277"/>
  <c r="T276"/>
  <c r="S279"/>
  <c r="S278"/>
  <c r="S277"/>
  <c r="S276"/>
  <c r="S275"/>
  <c r="R275"/>
  <c r="Q275"/>
  <c r="B278" i="37"/>
  <c r="B272"/>
  <c r="B323"/>
  <c r="B301"/>
  <c r="K163" i="41"/>
  <c r="G163"/>
  <c r="S152"/>
  <c r="R152"/>
  <c r="Q152"/>
  <c r="P152"/>
  <c r="O152"/>
  <c r="N152"/>
  <c r="L152"/>
  <c r="CI34" i="38" l="1"/>
  <c r="CI33"/>
  <c r="D104" i="31" l="1"/>
  <c r="B12" i="8" l="1"/>
  <c r="B70"/>
  <c r="B69"/>
  <c r="B68"/>
  <c r="B67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1"/>
  <c r="E245" i="41" l="1"/>
  <c r="F224"/>
  <c r="F223"/>
  <c r="F221"/>
  <c r="E224"/>
  <c r="E223"/>
  <c r="E222"/>
  <c r="F220"/>
  <c r="E220"/>
  <c r="D220" l="1"/>
  <c r="D288"/>
  <c r="CG12" i="8"/>
  <c r="CG13"/>
  <c r="CG14"/>
  <c r="CG15"/>
  <c r="CG16"/>
  <c r="CG17"/>
  <c r="CG18"/>
  <c r="CG19"/>
  <c r="CG20"/>
  <c r="CG21"/>
  <c r="CG22"/>
  <c r="CG23"/>
  <c r="CG24"/>
  <c r="CG25"/>
  <c r="CG26"/>
  <c r="CG27"/>
  <c r="CG28"/>
  <c r="CG29"/>
  <c r="CG30"/>
  <c r="CG31"/>
  <c r="CG32"/>
  <c r="CG33"/>
  <c r="CG34"/>
  <c r="CG36"/>
  <c r="CG37"/>
  <c r="CG38"/>
  <c r="CG39"/>
  <c r="CG40"/>
  <c r="CG41"/>
  <c r="CG42"/>
  <c r="CG43"/>
  <c r="CG44"/>
  <c r="CG45"/>
  <c r="CG46"/>
  <c r="CG47"/>
  <c r="CG48"/>
  <c r="CG49"/>
  <c r="CG50"/>
  <c r="CG51"/>
  <c r="CG52"/>
  <c r="CG53"/>
  <c r="CG54"/>
  <c r="CG55"/>
  <c r="CG56"/>
  <c r="CG57"/>
  <c r="CG58"/>
  <c r="CG59"/>
  <c r="CG60"/>
  <c r="CG61"/>
  <c r="CG62"/>
  <c r="CG63"/>
  <c r="CG64"/>
  <c r="CG65"/>
  <c r="CG67"/>
  <c r="CG68"/>
  <c r="CG69"/>
  <c r="CG70"/>
  <c r="B251" i="45" l="1"/>
  <c r="J54" i="48" l="1"/>
  <c r="J55"/>
  <c r="J56"/>
  <c r="J57"/>
  <c r="D255" i="52" l="1"/>
  <c r="C255"/>
  <c r="I47" i="36"/>
  <c r="E159" i="41"/>
  <c r="CB255" i="52" l="1"/>
  <c r="DB255"/>
  <c r="B266" i="37"/>
  <c r="AB12" i="48"/>
  <c r="AA12"/>
  <c r="I251" i="39"/>
  <c r="G251"/>
  <c r="W57" i="32"/>
  <c r="S163" i="41" l="1"/>
  <c r="R163"/>
  <c r="Q163"/>
  <c r="P163"/>
  <c r="O163"/>
  <c r="N163"/>
  <c r="M163"/>
  <c r="L163"/>
  <c r="J163"/>
  <c r="I163"/>
  <c r="E163" s="1"/>
  <c r="H163"/>
  <c r="F163" l="1"/>
  <c r="D163" s="1"/>
  <c r="D91" i="38"/>
  <c r="C88"/>
  <c r="C91"/>
  <c r="D90"/>
  <c r="C90"/>
  <c r="D89"/>
  <c r="C89"/>
  <c r="D88"/>
  <c r="B89" l="1"/>
  <c r="B91"/>
  <c r="B88"/>
  <c r="B90"/>
  <c r="CH163" i="41" l="1"/>
  <c r="CA163" s="1"/>
  <c r="CI163"/>
  <c r="CB163" s="1"/>
  <c r="CJ163"/>
  <c r="CC163" s="1"/>
  <c r="CK163"/>
  <c r="CD163" s="1"/>
  <c r="D96" i="45"/>
  <c r="D97"/>
  <c r="D100"/>
  <c r="E100"/>
  <c r="E303" i="39"/>
  <c r="D299"/>
  <c r="F141" i="46"/>
  <c r="F31"/>
  <c r="B31"/>
  <c r="AS71" i="8"/>
  <c r="AW71"/>
  <c r="W35"/>
  <c r="B66"/>
  <c r="B35"/>
  <c r="CH16"/>
  <c r="CH15"/>
  <c r="CH14"/>
  <c r="CH13"/>
  <c r="E94"/>
  <c r="C94" s="1"/>
  <c r="G48" i="49"/>
  <c r="D48"/>
  <c r="C46"/>
  <c r="C39"/>
  <c r="C35"/>
  <c r="C36"/>
  <c r="C11"/>
  <c r="C32"/>
  <c r="CH35" i="8" l="1"/>
  <c r="CG35"/>
  <c r="CH66"/>
  <c r="CG66"/>
  <c r="CH11"/>
  <c r="CG11"/>
  <c r="U163" i="41"/>
  <c r="B81" i="49"/>
  <c r="B125" i="31"/>
  <c r="B119"/>
  <c r="D111"/>
  <c r="E99"/>
  <c r="L109" i="50"/>
  <c r="J109"/>
  <c r="F125"/>
  <c r="D18" i="36"/>
  <c r="AV29"/>
  <c r="B34" l="1"/>
  <c r="C51"/>
  <c r="C86"/>
  <c r="G86"/>
  <c r="C66" i="49"/>
  <c r="C61" l="1"/>
  <c r="D104" i="42"/>
  <c r="E100"/>
  <c r="D98"/>
  <c r="D95"/>
  <c r="D94"/>
  <c r="E81"/>
  <c r="D81"/>
  <c r="D100" i="41"/>
  <c r="D90"/>
  <c r="F44"/>
  <c r="E41"/>
  <c r="E33"/>
  <c r="E12" l="1"/>
  <c r="G36"/>
  <c r="F33"/>
  <c r="E20"/>
  <c r="E19"/>
  <c r="E47"/>
  <c r="F57"/>
  <c r="E57"/>
  <c r="F56"/>
  <c r="E56"/>
  <c r="F55"/>
  <c r="E55"/>
  <c r="E48"/>
  <c r="F47"/>
  <c r="E44"/>
  <c r="E42"/>
  <c r="G132"/>
  <c r="F132"/>
  <c r="E132"/>
  <c r="D119"/>
  <c r="D118"/>
  <c r="D117"/>
  <c r="D116"/>
  <c r="D115"/>
  <c r="D114"/>
  <c r="D113"/>
  <c r="D112"/>
  <c r="D109"/>
  <c r="D108"/>
  <c r="D107"/>
  <c r="D102"/>
  <c r="D101"/>
  <c r="D99"/>
  <c r="D98"/>
  <c r="D97"/>
  <c r="D96"/>
  <c r="D80"/>
  <c r="D143"/>
  <c r="D141"/>
  <c r="S144"/>
  <c r="F181"/>
  <c r="E180"/>
  <c r="F177"/>
  <c r="E177"/>
  <c r="F176"/>
  <c r="E176"/>
  <c r="F175"/>
  <c r="E175"/>
  <c r="F174"/>
  <c r="E174"/>
  <c r="F173"/>
  <c r="E173"/>
  <c r="F172"/>
  <c r="E172"/>
  <c r="F171"/>
  <c r="E171"/>
  <c r="F170"/>
  <c r="E170"/>
  <c r="F169"/>
  <c r="E169"/>
  <c r="F168"/>
  <c r="E168"/>
  <c r="F167"/>
  <c r="E167"/>
  <c r="F166"/>
  <c r="E166"/>
  <c r="F165"/>
  <c r="E165"/>
  <c r="F164"/>
  <c r="E164"/>
  <c r="E162"/>
  <c r="F158"/>
  <c r="F157"/>
  <c r="F156"/>
  <c r="F155"/>
  <c r="F154"/>
  <c r="D154" s="1"/>
  <c r="F153"/>
  <c r="F152" s="1"/>
  <c r="F151"/>
  <c r="F150"/>
  <c r="F149"/>
  <c r="D149" s="1"/>
  <c r="E187"/>
  <c r="D196"/>
  <c r="CH196" s="1"/>
  <c r="AE279"/>
  <c r="AD279"/>
  <c r="AC279"/>
  <c r="AB279"/>
  <c r="AA279"/>
  <c r="AE278"/>
  <c r="AD278"/>
  <c r="AC278"/>
  <c r="AB278"/>
  <c r="AA278"/>
  <c r="AE277"/>
  <c r="AD277"/>
  <c r="AC277"/>
  <c r="AB277"/>
  <c r="AA277"/>
  <c r="AE276"/>
  <c r="AD276"/>
  <c r="AC276"/>
  <c r="AB276"/>
  <c r="AA276"/>
  <c r="AE275"/>
  <c r="AD275"/>
  <c r="AC275"/>
  <c r="AB275"/>
  <c r="AA275"/>
  <c r="Z275"/>
  <c r="Y275"/>
  <c r="X278"/>
  <c r="X277"/>
  <c r="X276"/>
  <c r="X275"/>
  <c r="W278"/>
  <c r="W277"/>
  <c r="W276"/>
  <c r="W275"/>
  <c r="R278"/>
  <c r="R277"/>
  <c r="R276"/>
  <c r="Q279"/>
  <c r="Q278"/>
  <c r="Q277"/>
  <c r="Q276"/>
  <c r="P279"/>
  <c r="O279"/>
  <c r="M279"/>
  <c r="L279"/>
  <c r="K279"/>
  <c r="J279"/>
  <c r="I279"/>
  <c r="H279"/>
  <c r="P278"/>
  <c r="O278"/>
  <c r="N278"/>
  <c r="M278"/>
  <c r="L278"/>
  <c r="K278"/>
  <c r="J278"/>
  <c r="I278"/>
  <c r="H278"/>
  <c r="P277"/>
  <c r="O277"/>
  <c r="N277"/>
  <c r="M277"/>
  <c r="L277"/>
  <c r="K277"/>
  <c r="J277"/>
  <c r="I277"/>
  <c r="H277"/>
  <c r="P276"/>
  <c r="O276"/>
  <c r="N276"/>
  <c r="M276"/>
  <c r="L276"/>
  <c r="K276"/>
  <c r="J276"/>
  <c r="I276"/>
  <c r="H276"/>
  <c r="O275"/>
  <c r="N275"/>
  <c r="M275"/>
  <c r="L275"/>
  <c r="K275"/>
  <c r="J275"/>
  <c r="I275"/>
  <c r="H275"/>
  <c r="G279"/>
  <c r="G278"/>
  <c r="G277"/>
  <c r="G276"/>
  <c r="G275"/>
  <c r="CH154" l="1"/>
  <c r="CA154" s="1"/>
  <c r="CI154"/>
  <c r="CB154" s="1"/>
  <c r="CJ154"/>
  <c r="CC154" s="1"/>
  <c r="CK154"/>
  <c r="CD154" s="1"/>
  <c r="CH149"/>
  <c r="CA149" s="1"/>
  <c r="CK149"/>
  <c r="CD149" s="1"/>
  <c r="CI149"/>
  <c r="CB149" s="1"/>
  <c r="CJ149"/>
  <c r="CC149" s="1"/>
  <c r="F58"/>
  <c r="E58"/>
  <c r="D172"/>
  <c r="D102" i="42"/>
  <c r="D123"/>
  <c r="D122"/>
  <c r="D121"/>
  <c r="E123"/>
  <c r="E122"/>
  <c r="E121"/>
  <c r="B305" i="37"/>
  <c r="C93" i="44"/>
  <c r="U149" i="41" l="1"/>
  <c r="CI172"/>
  <c r="CB172" s="1"/>
  <c r="CJ172"/>
  <c r="CC172" s="1"/>
  <c r="CK172"/>
  <c r="CD172" s="1"/>
  <c r="CH172"/>
  <c r="CA172" s="1"/>
  <c r="U154"/>
  <c r="C121" i="42"/>
  <c r="C25" i="49"/>
  <c r="CG11"/>
  <c r="CA11" s="1"/>
  <c r="C10"/>
  <c r="CG36"/>
  <c r="CA36" s="1"/>
  <c r="CG35"/>
  <c r="CA35" s="1"/>
  <c r="C34"/>
  <c r="CG34" s="1"/>
  <c r="CA34" s="1"/>
  <c r="C33"/>
  <c r="CG33" s="1"/>
  <c r="CA33" s="1"/>
  <c r="CG32"/>
  <c r="CA32" s="1"/>
  <c r="C31"/>
  <c r="C30"/>
  <c r="C29"/>
  <c r="C28"/>
  <c r="CG28" s="1"/>
  <c r="CA28" s="1"/>
  <c r="C27"/>
  <c r="CG27" s="1"/>
  <c r="CA27" s="1"/>
  <c r="C26"/>
  <c r="CG26" s="1"/>
  <c r="CA26" s="1"/>
  <c r="C24"/>
  <c r="C23"/>
  <c r="C22"/>
  <c r="C21"/>
  <c r="CG21" s="1"/>
  <c r="CA21" s="1"/>
  <c r="C20"/>
  <c r="C19"/>
  <c r="C18"/>
  <c r="C17"/>
  <c r="CG17" s="1"/>
  <c r="CA17" s="1"/>
  <c r="C16"/>
  <c r="CG16" s="1"/>
  <c r="CA16" s="1"/>
  <c r="C15"/>
  <c r="CG15" s="1"/>
  <c r="CA15" s="1"/>
  <c r="C14"/>
  <c r="CG14" s="1"/>
  <c r="CA14" s="1"/>
  <c r="C13"/>
  <c r="CG13" s="1"/>
  <c r="CA13" s="1"/>
  <c r="C12"/>
  <c r="CG12" s="1"/>
  <c r="CA12" s="1"/>
  <c r="U172" i="41" l="1"/>
  <c r="CG10" i="49"/>
  <c r="CG23"/>
  <c r="CA23" s="1"/>
  <c r="CH23"/>
  <c r="CG24"/>
  <c r="CA24" s="1"/>
  <c r="CH24"/>
  <c r="CG18"/>
  <c r="CA18" s="1"/>
  <c r="CH18"/>
  <c r="CG19"/>
  <c r="CA19" s="1"/>
  <c r="CH19"/>
  <c r="CG20"/>
  <c r="CA20" s="1"/>
  <c r="CH20"/>
  <c r="CG29"/>
  <c r="CA29" s="1"/>
  <c r="CH29"/>
  <c r="CG30"/>
  <c r="CA30" s="1"/>
  <c r="CH30"/>
  <c r="CG31"/>
  <c r="CA31" s="1"/>
  <c r="CH31"/>
  <c r="CG25"/>
  <c r="CA25" s="1"/>
  <c r="CH25"/>
  <c r="CG22"/>
  <c r="CA22" s="1"/>
  <c r="D91" i="40"/>
  <c r="E91"/>
  <c r="CA10" i="49" l="1"/>
  <c r="CG63" i="48"/>
  <c r="CA63" s="1"/>
  <c r="J63" s="1"/>
  <c r="CG64"/>
  <c r="CA64" s="1"/>
  <c r="J64" s="1"/>
  <c r="CG65"/>
  <c r="CA65" s="1"/>
  <c r="J65" s="1"/>
  <c r="CG66"/>
  <c r="CG67"/>
  <c r="CA67" s="1"/>
  <c r="J67" s="1"/>
  <c r="CG68"/>
  <c r="CA68" s="1"/>
  <c r="J68" s="1"/>
  <c r="CG69"/>
  <c r="CA69" s="1"/>
  <c r="J69" s="1"/>
  <c r="CG70"/>
  <c r="CA70" s="1"/>
  <c r="J70" s="1"/>
  <c r="CG71"/>
  <c r="CA71" s="1"/>
  <c r="J71" s="1"/>
  <c r="CG72"/>
  <c r="CA72" s="1"/>
  <c r="J72" s="1"/>
  <c r="CG73"/>
  <c r="CA73" s="1"/>
  <c r="J73" s="1"/>
  <c r="CG62"/>
  <c r="CA62" s="1"/>
  <c r="J62" s="1"/>
  <c r="CA66"/>
  <c r="J66" s="1"/>
  <c r="AH190" i="41"/>
  <c r="D94" i="40" l="1"/>
  <c r="E92"/>
  <c r="E93"/>
  <c r="CH31" i="37"/>
  <c r="CB31" s="1"/>
  <c r="CI31"/>
  <c r="CC31" s="1"/>
  <c r="CJ31"/>
  <c r="CD31" s="1"/>
  <c r="CK31"/>
  <c r="CE31" s="1"/>
  <c r="CL31"/>
  <c r="CF31" s="1"/>
  <c r="CJ98" i="32"/>
  <c r="CD98" s="1"/>
  <c r="CI98"/>
  <c r="CC98" s="1"/>
  <c r="CH98"/>
  <c r="CB98" s="1"/>
  <c r="CH99"/>
  <c r="CB99" s="1"/>
  <c r="CI99"/>
  <c r="CC99" s="1"/>
  <c r="CJ99"/>
  <c r="CD99" s="1"/>
  <c r="CH100"/>
  <c r="CB100" s="1"/>
  <c r="CI100"/>
  <c r="CC100" s="1"/>
  <c r="CJ100"/>
  <c r="CD100" s="1"/>
  <c r="CG99"/>
  <c r="CA99" s="1"/>
  <c r="CG100"/>
  <c r="CA100" s="1"/>
  <c r="CG98"/>
  <c r="CA98" l="1"/>
  <c r="K98" s="1"/>
  <c r="B208"/>
  <c r="K100"/>
  <c r="K99"/>
  <c r="A5" i="36"/>
  <c r="A4"/>
  <c r="A3"/>
  <c r="A2"/>
  <c r="A5" i="50"/>
  <c r="A4"/>
  <c r="A3"/>
  <c r="A2"/>
  <c r="A5" i="44"/>
  <c r="A4"/>
  <c r="A3"/>
  <c r="A2"/>
  <c r="A5" i="37"/>
  <c r="A4"/>
  <c r="A3"/>
  <c r="A2"/>
  <c r="A5" i="31"/>
  <c r="A4"/>
  <c r="A3"/>
  <c r="A2"/>
  <c r="A5" i="49"/>
  <c r="A4"/>
  <c r="A3"/>
  <c r="A2"/>
  <c r="A5" i="55"/>
  <c r="A4"/>
  <c r="A3"/>
  <c r="A2"/>
  <c r="A5" i="43"/>
  <c r="A4"/>
  <c r="A3"/>
  <c r="A2"/>
  <c r="A5" i="54"/>
  <c r="A4"/>
  <c r="A3"/>
  <c r="A2"/>
  <c r="A5" i="48"/>
  <c r="A4"/>
  <c r="A3"/>
  <c r="A2"/>
  <c r="A5" i="53"/>
  <c r="A4"/>
  <c r="A3"/>
  <c r="A2"/>
  <c r="A5" i="42"/>
  <c r="A4"/>
  <c r="A3"/>
  <c r="A2"/>
  <c r="A5" i="52"/>
  <c r="A4"/>
  <c r="A3"/>
  <c r="A2"/>
  <c r="A5" i="41"/>
  <c r="A4"/>
  <c r="A3"/>
  <c r="A2"/>
  <c r="A5" i="40"/>
  <c r="A4"/>
  <c r="A3"/>
  <c r="A2"/>
  <c r="A5" i="8"/>
  <c r="A4"/>
  <c r="A3"/>
  <c r="A2"/>
  <c r="A5" i="46"/>
  <c r="A4"/>
  <c r="A3"/>
  <c r="A2"/>
  <c r="A5" i="39"/>
  <c r="A4"/>
  <c r="A3"/>
  <c r="A2"/>
  <c r="A5" i="45"/>
  <c r="A4"/>
  <c r="A3"/>
  <c r="A2"/>
  <c r="A5" i="32"/>
  <c r="A4"/>
  <c r="A3"/>
  <c r="A2"/>
  <c r="A5" i="51"/>
  <c r="A4"/>
  <c r="A3"/>
  <c r="A2"/>
  <c r="A5" i="38"/>
  <c r="A4"/>
  <c r="A3"/>
  <c r="A2"/>
  <c r="D28" i="28"/>
  <c r="C53" i="48" l="1"/>
  <c r="D284" i="41" l="1"/>
  <c r="E294"/>
  <c r="D294"/>
  <c r="CI288"/>
  <c r="CB288" s="1"/>
  <c r="CC288"/>
  <c r="CI287"/>
  <c r="CB287" s="1"/>
  <c r="D287"/>
  <c r="CI286"/>
  <c r="CB286" s="1"/>
  <c r="D286"/>
  <c r="CI285"/>
  <c r="CB285" s="1"/>
  <c r="D285"/>
  <c r="CI284"/>
  <c r="CB284" s="1"/>
  <c r="CC284"/>
  <c r="X279"/>
  <c r="W279"/>
  <c r="R279"/>
  <c r="CJ278"/>
  <c r="CC278" s="1"/>
  <c r="CH278"/>
  <c r="CA278" s="1"/>
  <c r="F278"/>
  <c r="E278"/>
  <c r="CH277"/>
  <c r="CA277" s="1"/>
  <c r="F277"/>
  <c r="E277"/>
  <c r="CH276"/>
  <c r="CA276" s="1"/>
  <c r="F276"/>
  <c r="E276"/>
  <c r="CH275"/>
  <c r="CA275" s="1"/>
  <c r="F275"/>
  <c r="E275"/>
  <c r="CH274"/>
  <c r="CA274" s="1"/>
  <c r="F274"/>
  <c r="E274"/>
  <c r="CH273"/>
  <c r="CA273" s="1"/>
  <c r="F273"/>
  <c r="E273"/>
  <c r="CH272"/>
  <c r="CA272" s="1"/>
  <c r="F272"/>
  <c r="E272"/>
  <c r="CH271"/>
  <c r="CA271" s="1"/>
  <c r="F271"/>
  <c r="E271"/>
  <c r="CH270"/>
  <c r="CA270" s="1"/>
  <c r="F270"/>
  <c r="E270"/>
  <c r="CH269"/>
  <c r="CA269" s="1"/>
  <c r="F269"/>
  <c r="E269"/>
  <c r="CH268"/>
  <c r="CA268" s="1"/>
  <c r="F268"/>
  <c r="E268"/>
  <c r="CH267"/>
  <c r="CA267" s="1"/>
  <c r="F267"/>
  <c r="E267"/>
  <c r="CH266"/>
  <c r="CA266" s="1"/>
  <c r="F266"/>
  <c r="E266"/>
  <c r="CH265"/>
  <c r="CA265" s="1"/>
  <c r="F265"/>
  <c r="E265"/>
  <c r="CH264"/>
  <c r="CA264" s="1"/>
  <c r="F264"/>
  <c r="E264"/>
  <c r="CH263"/>
  <c r="CA263" s="1"/>
  <c r="F263"/>
  <c r="E263"/>
  <c r="CH262"/>
  <c r="CA262" s="1"/>
  <c r="F262"/>
  <c r="E262"/>
  <c r="CH261"/>
  <c r="CA261" s="1"/>
  <c r="F261"/>
  <c r="E261"/>
  <c r="CH260"/>
  <c r="CA260" s="1"/>
  <c r="F260"/>
  <c r="E260"/>
  <c r="CH259"/>
  <c r="CA259" s="1"/>
  <c r="F259"/>
  <c r="E259"/>
  <c r="CH258"/>
  <c r="CA258" s="1"/>
  <c r="F258"/>
  <c r="E258"/>
  <c r="CH257"/>
  <c r="CA257" s="1"/>
  <c r="F257"/>
  <c r="E257"/>
  <c r="CH256"/>
  <c r="CA256" s="1"/>
  <c r="F256"/>
  <c r="E256"/>
  <c r="CH255"/>
  <c r="CA255" s="1"/>
  <c r="F255"/>
  <c r="E255"/>
  <c r="CH254"/>
  <c r="CA254" s="1"/>
  <c r="F254"/>
  <c r="E254"/>
  <c r="CH253"/>
  <c r="CA253" s="1"/>
  <c r="F253"/>
  <c r="E253"/>
  <c r="CH252"/>
  <c r="CA252" s="1"/>
  <c r="F252"/>
  <c r="E252"/>
  <c r="CH251"/>
  <c r="CA251" s="1"/>
  <c r="F251"/>
  <c r="E251"/>
  <c r="CH250"/>
  <c r="CA250" s="1"/>
  <c r="F250"/>
  <c r="E250"/>
  <c r="D250" s="1"/>
  <c r="CH249"/>
  <c r="CA249" s="1"/>
  <c r="F249"/>
  <c r="E249"/>
  <c r="CH248"/>
  <c r="CA248" s="1"/>
  <c r="F248"/>
  <c r="E248"/>
  <c r="CH247"/>
  <c r="CA247" s="1"/>
  <c r="F247"/>
  <c r="E247"/>
  <c r="CH246"/>
  <c r="CA246" s="1"/>
  <c r="F246"/>
  <c r="E246"/>
  <c r="CH245"/>
  <c r="CA245" s="1"/>
  <c r="F245"/>
  <c r="CH244"/>
  <c r="CA244" s="1"/>
  <c r="F244"/>
  <c r="E244"/>
  <c r="CH243"/>
  <c r="CA243" s="1"/>
  <c r="F243"/>
  <c r="E243"/>
  <c r="CH242"/>
  <c r="CA242" s="1"/>
  <c r="F242"/>
  <c r="E242"/>
  <c r="CH241"/>
  <c r="CA241" s="1"/>
  <c r="F241"/>
  <c r="E241"/>
  <c r="CH240"/>
  <c r="CA240" s="1"/>
  <c r="F240"/>
  <c r="E240"/>
  <c r="F239"/>
  <c r="F238"/>
  <c r="E238"/>
  <c r="F237"/>
  <c r="E237"/>
  <c r="F236"/>
  <c r="E236"/>
  <c r="F235"/>
  <c r="E235"/>
  <c r="F234"/>
  <c r="E234"/>
  <c r="F233"/>
  <c r="E233"/>
  <c r="F232"/>
  <c r="E232"/>
  <c r="F231"/>
  <c r="E231"/>
  <c r="F230"/>
  <c r="E230"/>
  <c r="CH229"/>
  <c r="CA229" s="1"/>
  <c r="F229"/>
  <c r="E229"/>
  <c r="CH228"/>
  <c r="CA228" s="1"/>
  <c r="F228"/>
  <c r="E228"/>
  <c r="D228" s="1"/>
  <c r="CJ226" s="1"/>
  <c r="CC226" s="1"/>
  <c r="CH227"/>
  <c r="CA227" s="1"/>
  <c r="F227"/>
  <c r="E227"/>
  <c r="CH226"/>
  <c r="CA226" s="1"/>
  <c r="F226"/>
  <c r="E226"/>
  <c r="CH225"/>
  <c r="CA225" s="1"/>
  <c r="F225"/>
  <c r="E225"/>
  <c r="D224"/>
  <c r="CJ222" s="1"/>
  <c r="CC222" s="1"/>
  <c r="CH219"/>
  <c r="CA219" s="1"/>
  <c r="F219"/>
  <c r="E219"/>
  <c r="CH218"/>
  <c r="CA218" s="1"/>
  <c r="F218"/>
  <c r="CH217"/>
  <c r="CA217" s="1"/>
  <c r="F217"/>
  <c r="E217"/>
  <c r="CH216"/>
  <c r="CA216" s="1"/>
  <c r="F216"/>
  <c r="E216"/>
  <c r="CH215"/>
  <c r="CA215" s="1"/>
  <c r="F215"/>
  <c r="E215"/>
  <c r="CH214"/>
  <c r="CA214" s="1"/>
  <c r="F214"/>
  <c r="E214"/>
  <c r="CH213"/>
  <c r="CA213" s="1"/>
  <c r="F213"/>
  <c r="E213"/>
  <c r="CH212"/>
  <c r="CA212" s="1"/>
  <c r="F212"/>
  <c r="E212"/>
  <c r="CH211"/>
  <c r="CA211" s="1"/>
  <c r="F211"/>
  <c r="E211"/>
  <c r="CH210"/>
  <c r="CA210" s="1"/>
  <c r="F210"/>
  <c r="CH209"/>
  <c r="CA209" s="1"/>
  <c r="F209"/>
  <c r="E209"/>
  <c r="CH208"/>
  <c r="CA208" s="1"/>
  <c r="F208"/>
  <c r="E208"/>
  <c r="CH207"/>
  <c r="CA207" s="1"/>
  <c r="F207"/>
  <c r="E207"/>
  <c r="CH206"/>
  <c r="CA206" s="1"/>
  <c r="F206"/>
  <c r="E206"/>
  <c r="CH205"/>
  <c r="CA205" s="1"/>
  <c r="F205"/>
  <c r="E205"/>
  <c r="CH204"/>
  <c r="CA204" s="1"/>
  <c r="F204"/>
  <c r="E204"/>
  <c r="CH203"/>
  <c r="CA203" s="1"/>
  <c r="F203"/>
  <c r="E203"/>
  <c r="D198"/>
  <c r="D197"/>
  <c r="CA196"/>
  <c r="K196" s="1"/>
  <c r="D195"/>
  <c r="CH195" s="1"/>
  <c r="CA195" s="1"/>
  <c r="K195" s="1"/>
  <c r="AD190"/>
  <c r="AD189"/>
  <c r="F189"/>
  <c r="E189"/>
  <c r="AD188"/>
  <c r="F188"/>
  <c r="E188"/>
  <c r="AD187"/>
  <c r="F187"/>
  <c r="AD186"/>
  <c r="F186"/>
  <c r="E186"/>
  <c r="E181"/>
  <c r="F180"/>
  <c r="F179"/>
  <c r="E179"/>
  <c r="F178"/>
  <c r="E178"/>
  <c r="D176"/>
  <c r="D174"/>
  <c r="D173"/>
  <c r="D168"/>
  <c r="D166"/>
  <c r="D165"/>
  <c r="E161"/>
  <c r="D161" s="1"/>
  <c r="E160"/>
  <c r="D159"/>
  <c r="D157"/>
  <c r="D155"/>
  <c r="D150"/>
  <c r="U144"/>
  <c r="T144"/>
  <c r="R144"/>
  <c r="Q144"/>
  <c r="P144"/>
  <c r="O144"/>
  <c r="N144"/>
  <c r="M144"/>
  <c r="L144"/>
  <c r="K144"/>
  <c r="J144"/>
  <c r="I144"/>
  <c r="H144"/>
  <c r="G144"/>
  <c r="F144"/>
  <c r="E144"/>
  <c r="CM143"/>
  <c r="D142"/>
  <c r="CM142" s="1"/>
  <c r="CI141"/>
  <c r="CM141"/>
  <c r="D140"/>
  <c r="CM140" s="1"/>
  <c r="D139"/>
  <c r="CM139" s="1"/>
  <c r="D138"/>
  <c r="CM138" s="1"/>
  <c r="D137"/>
  <c r="CM137" s="1"/>
  <c r="D136"/>
  <c r="CM136" s="1"/>
  <c r="V132"/>
  <c r="U132"/>
  <c r="T132"/>
  <c r="S132"/>
  <c r="R132"/>
  <c r="Q132"/>
  <c r="P132"/>
  <c r="O132"/>
  <c r="N132"/>
  <c r="M132"/>
  <c r="L132"/>
  <c r="K132"/>
  <c r="J132"/>
  <c r="I132"/>
  <c r="H132"/>
  <c r="D131"/>
  <c r="CK131" s="1"/>
  <c r="D130"/>
  <c r="CK130" s="1"/>
  <c r="D129"/>
  <c r="CK129" s="1"/>
  <c r="D128"/>
  <c r="CK128" s="1"/>
  <c r="D127"/>
  <c r="CK127" s="1"/>
  <c r="D126"/>
  <c r="CK126" s="1"/>
  <c r="D125"/>
  <c r="CK125" s="1"/>
  <c r="D124"/>
  <c r="CK124" s="1"/>
  <c r="D123"/>
  <c r="CK123" s="1"/>
  <c r="D122"/>
  <c r="CK122" s="1"/>
  <c r="D121"/>
  <c r="CK121" s="1"/>
  <c r="D120"/>
  <c r="CK120" s="1"/>
  <c r="CK119"/>
  <c r="CH117"/>
  <c r="CH115"/>
  <c r="CH113"/>
  <c r="CL112"/>
  <c r="D111"/>
  <c r="CK111" s="1"/>
  <c r="D110"/>
  <c r="CN110" s="1"/>
  <c r="CG110" s="1"/>
  <c r="CH109"/>
  <c r="CN108"/>
  <c r="CG108" s="1"/>
  <c r="CL107"/>
  <c r="D106"/>
  <c r="CH106" s="1"/>
  <c r="D105"/>
  <c r="CC105" s="1"/>
  <c r="D104"/>
  <c r="CL104" s="1"/>
  <c r="D103"/>
  <c r="CH103" s="1"/>
  <c r="CH102"/>
  <c r="CH101"/>
  <c r="CC101"/>
  <c r="CN101"/>
  <c r="CG101" s="1"/>
  <c r="CE100"/>
  <c r="CH99"/>
  <c r="CH98"/>
  <c r="CC98"/>
  <c r="CH97"/>
  <c r="CM96"/>
  <c r="CM95"/>
  <c r="D94"/>
  <c r="CM94" s="1"/>
  <c r="CE93"/>
  <c r="CM92"/>
  <c r="CH91"/>
  <c r="CB90"/>
  <c r="CN90"/>
  <c r="CG90" s="1"/>
  <c r="D89"/>
  <c r="CK89" s="1"/>
  <c r="D88"/>
  <c r="CL88" s="1"/>
  <c r="D87"/>
  <c r="CN87" s="1"/>
  <c r="CG87" s="1"/>
  <c r="D86"/>
  <c r="CN86" s="1"/>
  <c r="CG86" s="1"/>
  <c r="CL85"/>
  <c r="CK85"/>
  <c r="D84"/>
  <c r="CL84" s="1"/>
  <c r="D83"/>
  <c r="CN83" s="1"/>
  <c r="CG83" s="1"/>
  <c r="D82"/>
  <c r="CN82" s="1"/>
  <c r="CG82" s="1"/>
  <c r="D81"/>
  <c r="CK81" s="1"/>
  <c r="CL80"/>
  <c r="D76"/>
  <c r="D75"/>
  <c r="CL71"/>
  <c r="CE71" s="1"/>
  <c r="CK71"/>
  <c r="CD71" s="1"/>
  <c r="CJ71"/>
  <c r="CC71" s="1"/>
  <c r="CI71"/>
  <c r="CB71" s="1"/>
  <c r="CH71"/>
  <c r="CA71" s="1"/>
  <c r="CL70"/>
  <c r="CE70" s="1"/>
  <c r="CK70"/>
  <c r="CD70" s="1"/>
  <c r="CJ70"/>
  <c r="CC70" s="1"/>
  <c r="CI70"/>
  <c r="CB70" s="1"/>
  <c r="CH70"/>
  <c r="CA70" s="1"/>
  <c r="CL69"/>
  <c r="CE69" s="1"/>
  <c r="CK69"/>
  <c r="CD69" s="1"/>
  <c r="CJ69"/>
  <c r="CC69" s="1"/>
  <c r="CI69"/>
  <c r="CB69" s="1"/>
  <c r="CH69"/>
  <c r="CA69" s="1"/>
  <c r="CL68"/>
  <c r="CE68" s="1"/>
  <c r="CK68"/>
  <c r="CD68" s="1"/>
  <c r="CJ68"/>
  <c r="CC68" s="1"/>
  <c r="CI68"/>
  <c r="CB68" s="1"/>
  <c r="CH68"/>
  <c r="CA68" s="1"/>
  <c r="CL67"/>
  <c r="CE67" s="1"/>
  <c r="CK67"/>
  <c r="CD67" s="1"/>
  <c r="CJ67"/>
  <c r="CC67" s="1"/>
  <c r="CI67"/>
  <c r="CB67" s="1"/>
  <c r="CH67"/>
  <c r="CA67" s="1"/>
  <c r="CL66"/>
  <c r="CE66" s="1"/>
  <c r="CK66"/>
  <c r="CD66" s="1"/>
  <c r="CJ66"/>
  <c r="CC66" s="1"/>
  <c r="CI66"/>
  <c r="CB66" s="1"/>
  <c r="CH66"/>
  <c r="CA66" s="1"/>
  <c r="CL65"/>
  <c r="CE65" s="1"/>
  <c r="CK65"/>
  <c r="CD65" s="1"/>
  <c r="CJ65"/>
  <c r="CC65" s="1"/>
  <c r="CI65"/>
  <c r="CB65" s="1"/>
  <c r="CH65"/>
  <c r="CA65" s="1"/>
  <c r="CL64"/>
  <c r="CE64" s="1"/>
  <c r="CK64"/>
  <c r="CD64" s="1"/>
  <c r="CJ64"/>
  <c r="CC64" s="1"/>
  <c r="CI64"/>
  <c r="CB64" s="1"/>
  <c r="CH64"/>
  <c r="CA64" s="1"/>
  <c r="CL63"/>
  <c r="CE63" s="1"/>
  <c r="CK63"/>
  <c r="CD63" s="1"/>
  <c r="CJ63"/>
  <c r="CC63" s="1"/>
  <c r="CI63"/>
  <c r="CB63" s="1"/>
  <c r="CH63"/>
  <c r="CA63" s="1"/>
  <c r="CL62"/>
  <c r="CE62" s="1"/>
  <c r="CK62"/>
  <c r="CD62" s="1"/>
  <c r="CJ62"/>
  <c r="CC62" s="1"/>
  <c r="CI62"/>
  <c r="CB62" s="1"/>
  <c r="CH62"/>
  <c r="CA62" s="1"/>
  <c r="CL61"/>
  <c r="CE61" s="1"/>
  <c r="CK61"/>
  <c r="CD61" s="1"/>
  <c r="CJ61"/>
  <c r="CC61" s="1"/>
  <c r="CI61"/>
  <c r="CB61" s="1"/>
  <c r="CH61"/>
  <c r="CA61" s="1"/>
  <c r="AI58"/>
  <c r="AH58"/>
  <c r="AG58"/>
  <c r="AF58"/>
  <c r="AE58"/>
  <c r="AD58"/>
  <c r="AC58"/>
  <c r="AB58"/>
  <c r="AA58"/>
  <c r="Z58"/>
  <c r="Y58"/>
  <c r="X58"/>
  <c r="W58"/>
  <c r="V58"/>
  <c r="U58"/>
  <c r="CH57"/>
  <c r="CA57" s="1"/>
  <c r="CH56"/>
  <c r="CA56" s="1"/>
  <c r="D56"/>
  <c r="CH55"/>
  <c r="CA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CH53"/>
  <c r="CA53" s="1"/>
  <c r="F53"/>
  <c r="E53"/>
  <c r="CH52"/>
  <c r="CA52" s="1"/>
  <c r="F52"/>
  <c r="E52"/>
  <c r="CH51"/>
  <c r="CA51" s="1"/>
  <c r="F51"/>
  <c r="E51"/>
  <c r="CH50"/>
  <c r="CA50" s="1"/>
  <c r="F50"/>
  <c r="E50"/>
  <c r="CH49"/>
  <c r="CA49" s="1"/>
  <c r="F49"/>
  <c r="E49"/>
  <c r="CH48"/>
  <c r="CA48" s="1"/>
  <c r="F48"/>
  <c r="D48" s="1"/>
  <c r="CL48" s="1"/>
  <c r="CH47"/>
  <c r="CA47" s="1"/>
  <c r="AI46"/>
  <c r="AH46"/>
  <c r="AG46"/>
  <c r="AF46"/>
  <c r="AE46"/>
  <c r="AD46"/>
  <c r="AC46"/>
  <c r="AB46"/>
  <c r="AA46"/>
  <c r="Z46"/>
  <c r="Y46"/>
  <c r="X46"/>
  <c r="W46"/>
  <c r="V46"/>
  <c r="U46"/>
  <c r="F45"/>
  <c r="E45"/>
  <c r="CH44"/>
  <c r="CA44" s="1"/>
  <c r="D44"/>
  <c r="CJ44" s="1"/>
  <c r="F43"/>
  <c r="E43"/>
  <c r="F42"/>
  <c r="D42" s="1"/>
  <c r="CI42" s="1"/>
  <c r="CB42" s="1"/>
  <c r="CH41"/>
  <c r="CA41" s="1"/>
  <c r="F41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CH35"/>
  <c r="CA35" s="1"/>
  <c r="F35"/>
  <c r="E35"/>
  <c r="CH34"/>
  <c r="CA34" s="1"/>
  <c r="F34"/>
  <c r="E34"/>
  <c r="CH33"/>
  <c r="CA33" s="1"/>
  <c r="D33"/>
  <c r="CM33" s="1"/>
  <c r="CH32"/>
  <c r="CA32" s="1"/>
  <c r="F32"/>
  <c r="E32"/>
  <c r="CH31"/>
  <c r="CA31" s="1"/>
  <c r="F31"/>
  <c r="E31"/>
  <c r="CH30"/>
  <c r="CA30" s="1"/>
  <c r="F30"/>
  <c r="E30"/>
  <c r="CH29"/>
  <c r="CA29" s="1"/>
  <c r="F29"/>
  <c r="E29"/>
  <c r="CH28"/>
  <c r="CA28" s="1"/>
  <c r="F28"/>
  <c r="E28"/>
  <c r="CH27"/>
  <c r="CA27" s="1"/>
  <c r="F27"/>
  <c r="E27"/>
  <c r="CH26"/>
  <c r="CA26" s="1"/>
  <c r="F26"/>
  <c r="E26"/>
  <c r="CH25"/>
  <c r="CA25" s="1"/>
  <c r="F25"/>
  <c r="E25"/>
  <c r="CH24"/>
  <c r="CA24" s="1"/>
  <c r="F24"/>
  <c r="E24"/>
  <c r="CH23"/>
  <c r="CA23" s="1"/>
  <c r="F23"/>
  <c r="E23"/>
  <c r="CH22"/>
  <c r="CA22" s="1"/>
  <c r="F22"/>
  <c r="E22"/>
  <c r="CH21"/>
  <c r="CA21" s="1"/>
  <c r="F21"/>
  <c r="E21"/>
  <c r="CH20"/>
  <c r="CA20" s="1"/>
  <c r="F20"/>
  <c r="D20" s="1"/>
  <c r="CM20" s="1"/>
  <c r="CH19"/>
  <c r="AL19"/>
  <c r="F19"/>
  <c r="CH15"/>
  <c r="CA15" s="1"/>
  <c r="F15"/>
  <c r="E15"/>
  <c r="CH14"/>
  <c r="CA14" s="1"/>
  <c r="F14"/>
  <c r="E14"/>
  <c r="CH13"/>
  <c r="CA13" s="1"/>
  <c r="F13"/>
  <c r="E13"/>
  <c r="CH12"/>
  <c r="F12"/>
  <c r="CA12" l="1"/>
  <c r="CH165"/>
  <c r="CA165" s="1"/>
  <c r="CI165"/>
  <c r="CB165" s="1"/>
  <c r="CJ165"/>
  <c r="CC165" s="1"/>
  <c r="CK165"/>
  <c r="CD165" s="1"/>
  <c r="CH166"/>
  <c r="CA166" s="1"/>
  <c r="CI166"/>
  <c r="CB166" s="1"/>
  <c r="CJ166"/>
  <c r="CC166" s="1"/>
  <c r="CK166"/>
  <c r="CD166" s="1"/>
  <c r="CC103"/>
  <c r="CK168"/>
  <c r="CD168" s="1"/>
  <c r="CJ168"/>
  <c r="CC168" s="1"/>
  <c r="CI168"/>
  <c r="CB168" s="1"/>
  <c r="CH168"/>
  <c r="CA168" s="1"/>
  <c r="CH161"/>
  <c r="CA161" s="1"/>
  <c r="CI161"/>
  <c r="CB161" s="1"/>
  <c r="CJ161"/>
  <c r="CC161" s="1"/>
  <c r="CK161"/>
  <c r="CD161" s="1"/>
  <c r="CH155"/>
  <c r="CA155" s="1"/>
  <c r="CI155"/>
  <c r="CB155" s="1"/>
  <c r="CJ155"/>
  <c r="CC155" s="1"/>
  <c r="CK155"/>
  <c r="CD155" s="1"/>
  <c r="CH173"/>
  <c r="CA173" s="1"/>
  <c r="CI173"/>
  <c r="CB173" s="1"/>
  <c r="CJ173"/>
  <c r="CC173" s="1"/>
  <c r="CK173"/>
  <c r="CD173" s="1"/>
  <c r="CH150"/>
  <c r="CA150" s="1"/>
  <c r="CI150"/>
  <c r="CB150" s="1"/>
  <c r="CJ150"/>
  <c r="CC150" s="1"/>
  <c r="CK150"/>
  <c r="CD150" s="1"/>
  <c r="CH157"/>
  <c r="CA157" s="1"/>
  <c r="CI157"/>
  <c r="CB157" s="1"/>
  <c r="CJ157"/>
  <c r="CC157" s="1"/>
  <c r="CK157"/>
  <c r="CD157" s="1"/>
  <c r="CH174"/>
  <c r="CA174" s="1"/>
  <c r="CJ174"/>
  <c r="CC174" s="1"/>
  <c r="CI174"/>
  <c r="CB174" s="1"/>
  <c r="CK174"/>
  <c r="CD174" s="1"/>
  <c r="CH159"/>
  <c r="CA159" s="1"/>
  <c r="CI159"/>
  <c r="CB159" s="1"/>
  <c r="CJ159"/>
  <c r="CC159" s="1"/>
  <c r="CK159"/>
  <c r="CD159" s="1"/>
  <c r="CH176"/>
  <c r="CA176" s="1"/>
  <c r="CI176"/>
  <c r="CB176" s="1"/>
  <c r="CJ176"/>
  <c r="CC176" s="1"/>
  <c r="CK176"/>
  <c r="CD176" s="1"/>
  <c r="CI136"/>
  <c r="D160"/>
  <c r="CH197"/>
  <c r="CA197" s="1"/>
  <c r="K197" s="1"/>
  <c r="CH198"/>
  <c r="CA198" s="1"/>
  <c r="K198" s="1"/>
  <c r="D50"/>
  <c r="CL50" s="1"/>
  <c r="D207"/>
  <c r="CI207" s="1"/>
  <c r="CB207" s="1"/>
  <c r="D25"/>
  <c r="CM25" s="1"/>
  <c r="CL106"/>
  <c r="D261"/>
  <c r="CK261" s="1"/>
  <c r="D28"/>
  <c r="CM28" s="1"/>
  <c r="D273"/>
  <c r="CI273" s="1"/>
  <c r="CB273" s="1"/>
  <c r="D31"/>
  <c r="CM31" s="1"/>
  <c r="F36"/>
  <c r="D52"/>
  <c r="CC52" s="1"/>
  <c r="D222"/>
  <c r="CJ220" s="1"/>
  <c r="CC220" s="1"/>
  <c r="D178"/>
  <c r="D189"/>
  <c r="D232"/>
  <c r="CI232" s="1"/>
  <c r="CB232" s="1"/>
  <c r="D236"/>
  <c r="D248"/>
  <c r="CI248" s="1"/>
  <c r="CB248" s="1"/>
  <c r="D269"/>
  <c r="D209"/>
  <c r="CI209" s="1"/>
  <c r="CB209" s="1"/>
  <c r="D254"/>
  <c r="D14"/>
  <c r="CL14" s="1"/>
  <c r="E54"/>
  <c r="D205"/>
  <c r="CI205" s="1"/>
  <c r="CB205" s="1"/>
  <c r="CF82"/>
  <c r="CB103"/>
  <c r="CA136"/>
  <c r="D243"/>
  <c r="CG243" s="1"/>
  <c r="D252"/>
  <c r="CI252" s="1"/>
  <c r="CB252" s="1"/>
  <c r="D260"/>
  <c r="CI260" s="1"/>
  <c r="CB260" s="1"/>
  <c r="E36"/>
  <c r="D24"/>
  <c r="CM24" s="1"/>
  <c r="D29"/>
  <c r="CM29" s="1"/>
  <c r="CI94"/>
  <c r="D275"/>
  <c r="CM275" s="1"/>
  <c r="D276"/>
  <c r="CG276" s="1"/>
  <c r="D277"/>
  <c r="CD277" s="1"/>
  <c r="D32"/>
  <c r="CM32" s="1"/>
  <c r="D47"/>
  <c r="CI47" s="1"/>
  <c r="CB47" s="1"/>
  <c r="D51"/>
  <c r="CL51" s="1"/>
  <c r="CL81"/>
  <c r="CB86"/>
  <c r="CF90"/>
  <c r="CL103"/>
  <c r="CN107"/>
  <c r="CG107" s="1"/>
  <c r="D211"/>
  <c r="CI211" s="1"/>
  <c r="CB211" s="1"/>
  <c r="D242"/>
  <c r="CN242" s="1"/>
  <c r="D55"/>
  <c r="CL55" s="1"/>
  <c r="CF86"/>
  <c r="D169"/>
  <c r="D214"/>
  <c r="CN214" s="1"/>
  <c r="D264"/>
  <c r="CI264" s="1"/>
  <c r="CB264" s="1"/>
  <c r="CI92"/>
  <c r="CC97"/>
  <c r="CH105"/>
  <c r="D262"/>
  <c r="CK262" s="1"/>
  <c r="D13"/>
  <c r="CJ13" s="1"/>
  <c r="CN92"/>
  <c r="CG92" s="1"/>
  <c r="CN97"/>
  <c r="CG97" s="1"/>
  <c r="CC110"/>
  <c r="CI140"/>
  <c r="D229"/>
  <c r="CL229" s="1"/>
  <c r="D21"/>
  <c r="CM21" s="1"/>
  <c r="D23"/>
  <c r="CM23" s="1"/>
  <c r="CL89"/>
  <c r="CB106"/>
  <c r="D218"/>
  <c r="CN218" s="1"/>
  <c r="D268"/>
  <c r="CI268" s="1"/>
  <c r="CB268" s="1"/>
  <c r="D171"/>
  <c r="D186"/>
  <c r="CI186" s="1"/>
  <c r="CB186" s="1"/>
  <c r="D234"/>
  <c r="CL234" s="1"/>
  <c r="D271"/>
  <c r="CM271" s="1"/>
  <c r="CE56"/>
  <c r="CC56"/>
  <c r="J62"/>
  <c r="D27"/>
  <c r="CM27" s="1"/>
  <c r="D45"/>
  <c r="CJ45" s="1"/>
  <c r="CH46"/>
  <c r="CA46" s="1"/>
  <c r="J67"/>
  <c r="CB83"/>
  <c r="CB87"/>
  <c r="CB91"/>
  <c r="CN94"/>
  <c r="CG94" s="1"/>
  <c r="CF100"/>
  <c r="D151"/>
  <c r="D177"/>
  <c r="D212"/>
  <c r="CD212" s="1"/>
  <c r="D238"/>
  <c r="CM238" s="1"/>
  <c r="D258"/>
  <c r="CG258" s="1"/>
  <c r="D265"/>
  <c r="CJ263" s="1"/>
  <c r="CC263" s="1"/>
  <c r="D267"/>
  <c r="CM267" s="1"/>
  <c r="J65"/>
  <c r="CB82"/>
  <c r="CC83"/>
  <c r="CC87"/>
  <c r="CD91"/>
  <c r="CL100"/>
  <c r="F279"/>
  <c r="D15"/>
  <c r="CJ15" s="1"/>
  <c r="D35"/>
  <c r="CM35" s="1"/>
  <c r="D43"/>
  <c r="CE43" s="1"/>
  <c r="CC82"/>
  <c r="CH83"/>
  <c r="CC86"/>
  <c r="CH87"/>
  <c r="CC90"/>
  <c r="CI91"/>
  <c r="CI93"/>
  <c r="CN95"/>
  <c r="CG95" s="1"/>
  <c r="CD98"/>
  <c r="CN103"/>
  <c r="CG103" s="1"/>
  <c r="CC106"/>
  <c r="CI137"/>
  <c r="D156"/>
  <c r="D158"/>
  <c r="D162"/>
  <c r="D203"/>
  <c r="CF203" s="1"/>
  <c r="CF220"/>
  <c r="D226"/>
  <c r="CD226" s="1"/>
  <c r="D244"/>
  <c r="CM244" s="1"/>
  <c r="D255"/>
  <c r="CM255" s="1"/>
  <c r="D263"/>
  <c r="CG263" s="1"/>
  <c r="D274"/>
  <c r="CK274" s="1"/>
  <c r="E279"/>
  <c r="CK83"/>
  <c r="CK87"/>
  <c r="CM91"/>
  <c r="E46"/>
  <c r="D57"/>
  <c r="CE57" s="1"/>
  <c r="CH82"/>
  <c r="CH86"/>
  <c r="CH90"/>
  <c r="CA94"/>
  <c r="CE96"/>
  <c r="CC104"/>
  <c r="CN106"/>
  <c r="CG106" s="1"/>
  <c r="D175"/>
  <c r="D246"/>
  <c r="CE246" s="1"/>
  <c r="D259"/>
  <c r="CK259" s="1"/>
  <c r="D22"/>
  <c r="CM22" s="1"/>
  <c r="CK82"/>
  <c r="CK86"/>
  <c r="CK90"/>
  <c r="CA92"/>
  <c r="CB94"/>
  <c r="CK96"/>
  <c r="CC99"/>
  <c r="CN104"/>
  <c r="CG104" s="1"/>
  <c r="D180"/>
  <c r="D216"/>
  <c r="D240"/>
  <c r="CD240" s="1"/>
  <c r="D26"/>
  <c r="CM26" s="1"/>
  <c r="D30"/>
  <c r="CM30" s="1"/>
  <c r="D34"/>
  <c r="CM34" s="1"/>
  <c r="J70"/>
  <c r="CF81"/>
  <c r="CL82"/>
  <c r="CF85"/>
  <c r="CL86"/>
  <c r="CF89"/>
  <c r="CL90"/>
  <c r="CB92"/>
  <c r="CN99"/>
  <c r="CG99" s="1"/>
  <c r="CC107"/>
  <c r="CA140"/>
  <c r="D233"/>
  <c r="CI233" s="1"/>
  <c r="CB233" s="1"/>
  <c r="D247"/>
  <c r="CI247" s="1"/>
  <c r="CB247" s="1"/>
  <c r="D256"/>
  <c r="CE256" s="1"/>
  <c r="CI236"/>
  <c r="CB236" s="1"/>
  <c r="CN236"/>
  <c r="CG236"/>
  <c r="CF236"/>
  <c r="CM246"/>
  <c r="CL246"/>
  <c r="CN80"/>
  <c r="CG80" s="1"/>
  <c r="CN84"/>
  <c r="CG84" s="1"/>
  <c r="CN88"/>
  <c r="CG88" s="1"/>
  <c r="CH112"/>
  <c r="CB80"/>
  <c r="CH80"/>
  <c r="CN81"/>
  <c r="CG81" s="1"/>
  <c r="CB84"/>
  <c r="CH84"/>
  <c r="CN85"/>
  <c r="CG85" s="1"/>
  <c r="CB88"/>
  <c r="CH88"/>
  <c r="CN89"/>
  <c r="CG89" s="1"/>
  <c r="CL93"/>
  <c r="CH95"/>
  <c r="CF96"/>
  <c r="CL96"/>
  <c r="CB102"/>
  <c r="CL102"/>
  <c r="CL105"/>
  <c r="CH108"/>
  <c r="CB109"/>
  <c r="CN109"/>
  <c r="CG109" s="1"/>
  <c r="CB111"/>
  <c r="CJ111"/>
  <c r="CB112"/>
  <c r="CK114"/>
  <c r="CL114"/>
  <c r="CD114"/>
  <c r="CJ114"/>
  <c r="CB114"/>
  <c r="CN114"/>
  <c r="CG114" s="1"/>
  <c r="CF114"/>
  <c r="CK116"/>
  <c r="CL116"/>
  <c r="CD116"/>
  <c r="CJ116"/>
  <c r="CB116"/>
  <c r="CN116"/>
  <c r="CG116" s="1"/>
  <c r="CF116"/>
  <c r="CK118"/>
  <c r="CL118"/>
  <c r="CD118"/>
  <c r="CJ118"/>
  <c r="CB118"/>
  <c r="CN118"/>
  <c r="CG118" s="1"/>
  <c r="CF118"/>
  <c r="CD250"/>
  <c r="CI250"/>
  <c r="CB250" s="1"/>
  <c r="CK112"/>
  <c r="CJ112"/>
  <c r="F46"/>
  <c r="D49"/>
  <c r="CD49" s="1"/>
  <c r="CL56"/>
  <c r="J61"/>
  <c r="J69"/>
  <c r="CC80"/>
  <c r="CK80"/>
  <c r="CB81"/>
  <c r="CH81"/>
  <c r="CF83"/>
  <c r="CL83"/>
  <c r="CC84"/>
  <c r="CK84"/>
  <c r="CB85"/>
  <c r="CH85"/>
  <c r="CF87"/>
  <c r="CL87"/>
  <c r="CC88"/>
  <c r="CK88"/>
  <c r="CB89"/>
  <c r="CH89"/>
  <c r="CN91"/>
  <c r="CG91" s="1"/>
  <c r="CE92"/>
  <c r="CK92"/>
  <c r="CD93"/>
  <c r="CM93"/>
  <c r="CE94"/>
  <c r="CK94"/>
  <c r="CB95"/>
  <c r="CI95"/>
  <c r="CA96"/>
  <c r="CN96"/>
  <c r="CG96" s="1"/>
  <c r="CN98"/>
  <c r="CG98" s="1"/>
  <c r="CL101"/>
  <c r="CC102"/>
  <c r="CN102"/>
  <c r="CG102" s="1"/>
  <c r="CH104"/>
  <c r="CB105"/>
  <c r="CN105"/>
  <c r="CG105" s="1"/>
  <c r="CH107"/>
  <c r="CB108"/>
  <c r="CL108"/>
  <c r="CC109"/>
  <c r="CH110"/>
  <c r="CD111"/>
  <c r="CL111"/>
  <c r="CD112"/>
  <c r="CN112"/>
  <c r="CG112" s="1"/>
  <c r="CH114"/>
  <c r="CH116"/>
  <c r="CH118"/>
  <c r="CL109"/>
  <c r="CH111"/>
  <c r="D12"/>
  <c r="CL12" s="1"/>
  <c r="D41"/>
  <c r="CC41" s="1"/>
  <c r="F54"/>
  <c r="D53"/>
  <c r="CJ53" s="1"/>
  <c r="CH54"/>
  <c r="CA54" s="1"/>
  <c r="CF80"/>
  <c r="CC81"/>
  <c r="CF84"/>
  <c r="CC85"/>
  <c r="CF88"/>
  <c r="CC89"/>
  <c r="CF92"/>
  <c r="CL92"/>
  <c r="CF94"/>
  <c r="CL94"/>
  <c r="CD95"/>
  <c r="CB96"/>
  <c r="CI96"/>
  <c r="CB101"/>
  <c r="CB104"/>
  <c r="CB107"/>
  <c r="CC108"/>
  <c r="CB110"/>
  <c r="CF111"/>
  <c r="CN111"/>
  <c r="CG111" s="1"/>
  <c r="CF112"/>
  <c r="CK113"/>
  <c r="CL113"/>
  <c r="CD113"/>
  <c r="CJ113"/>
  <c r="CB113"/>
  <c r="CN113"/>
  <c r="CG113" s="1"/>
  <c r="CF113"/>
  <c r="CK115"/>
  <c r="CL115"/>
  <c r="CD115"/>
  <c r="CJ115"/>
  <c r="CB115"/>
  <c r="CN115"/>
  <c r="CG115" s="1"/>
  <c r="CF115"/>
  <c r="CK117"/>
  <c r="CL117"/>
  <c r="CD117"/>
  <c r="CJ117"/>
  <c r="CB117"/>
  <c r="CN117"/>
  <c r="CG117" s="1"/>
  <c r="CF117"/>
  <c r="CF207"/>
  <c r="CE254"/>
  <c r="CM254"/>
  <c r="CD254"/>
  <c r="CL254"/>
  <c r="CF119"/>
  <c r="CN119"/>
  <c r="CG119" s="1"/>
  <c r="CF120"/>
  <c r="CN120"/>
  <c r="CG120" s="1"/>
  <c r="CF121"/>
  <c r="CN121"/>
  <c r="CG121" s="1"/>
  <c r="CF122"/>
  <c r="CN122"/>
  <c r="CG122" s="1"/>
  <c r="CF123"/>
  <c r="CN123"/>
  <c r="CG123" s="1"/>
  <c r="CF124"/>
  <c r="CN124"/>
  <c r="CG124" s="1"/>
  <c r="CF125"/>
  <c r="CN125"/>
  <c r="CG125" s="1"/>
  <c r="CF126"/>
  <c r="CN126"/>
  <c r="CG126" s="1"/>
  <c r="CF127"/>
  <c r="CN127"/>
  <c r="CG127" s="1"/>
  <c r="CF128"/>
  <c r="CN128"/>
  <c r="CG128" s="1"/>
  <c r="CF129"/>
  <c r="CN129"/>
  <c r="CG129" s="1"/>
  <c r="CF130"/>
  <c r="CN130"/>
  <c r="CG130" s="1"/>
  <c r="CF131"/>
  <c r="CN131"/>
  <c r="CG131" s="1"/>
  <c r="D213"/>
  <c r="CF213" s="1"/>
  <c r="D215"/>
  <c r="CF215" s="1"/>
  <c r="D217"/>
  <c r="CN217" s="1"/>
  <c r="D219"/>
  <c r="CF219" s="1"/>
  <c r="D221"/>
  <c r="CJ219" s="1"/>
  <c r="CC219" s="1"/>
  <c r="D225"/>
  <c r="CJ223" s="1"/>
  <c r="CC223" s="1"/>
  <c r="D227"/>
  <c r="CI227" s="1"/>
  <c r="CB227" s="1"/>
  <c r="CL233"/>
  <c r="D237"/>
  <c r="CE237" s="1"/>
  <c r="CM248"/>
  <c r="CE252"/>
  <c r="CM262"/>
  <c r="D266"/>
  <c r="CG266" s="1"/>
  <c r="CI271"/>
  <c r="CB271" s="1"/>
  <c r="CM273"/>
  <c r="D278"/>
  <c r="CG278" s="1"/>
  <c r="CH119"/>
  <c r="CH120"/>
  <c r="CH121"/>
  <c r="CH122"/>
  <c r="CH123"/>
  <c r="CH124"/>
  <c r="CH125"/>
  <c r="CH126"/>
  <c r="CH127"/>
  <c r="CH128"/>
  <c r="CH129"/>
  <c r="CH130"/>
  <c r="CH131"/>
  <c r="CA139"/>
  <c r="CA143"/>
  <c r="D179"/>
  <c r="D188"/>
  <c r="CG262"/>
  <c r="CB119"/>
  <c r="CJ119"/>
  <c r="CB120"/>
  <c r="CJ120"/>
  <c r="CB121"/>
  <c r="CJ121"/>
  <c r="CB122"/>
  <c r="CJ122"/>
  <c r="CB123"/>
  <c r="CJ123"/>
  <c r="CB124"/>
  <c r="CJ124"/>
  <c r="CB125"/>
  <c r="CJ125"/>
  <c r="CB126"/>
  <c r="CJ126"/>
  <c r="CB127"/>
  <c r="CJ127"/>
  <c r="CB128"/>
  <c r="CJ128"/>
  <c r="CB129"/>
  <c r="CJ129"/>
  <c r="CB130"/>
  <c r="CJ130"/>
  <c r="CB131"/>
  <c r="CJ131"/>
  <c r="CA138"/>
  <c r="CI139"/>
  <c r="CA142"/>
  <c r="CI143"/>
  <c r="D223"/>
  <c r="CJ221" s="1"/>
  <c r="CC221" s="1"/>
  <c r="CE248"/>
  <c r="CD119"/>
  <c r="CL119"/>
  <c r="CD120"/>
  <c r="CL120"/>
  <c r="CD121"/>
  <c r="CL121"/>
  <c r="CD122"/>
  <c r="CL122"/>
  <c r="CD123"/>
  <c r="CL123"/>
  <c r="CD124"/>
  <c r="CL124"/>
  <c r="CD125"/>
  <c r="CL125"/>
  <c r="CD126"/>
  <c r="CL126"/>
  <c r="CD127"/>
  <c r="CL127"/>
  <c r="CD128"/>
  <c r="CL128"/>
  <c r="CD129"/>
  <c r="CL129"/>
  <c r="CD130"/>
  <c r="CL130"/>
  <c r="CD131"/>
  <c r="CL131"/>
  <c r="CA137"/>
  <c r="CI138"/>
  <c r="CA141"/>
  <c r="CI142"/>
  <c r="D167"/>
  <c r="D170"/>
  <c r="D181"/>
  <c r="D187"/>
  <c r="D270"/>
  <c r="CG270" s="1"/>
  <c r="D272"/>
  <c r="CF272" s="1"/>
  <c r="CK53"/>
  <c r="CC53"/>
  <c r="CC57"/>
  <c r="CJ57"/>
  <c r="CL47"/>
  <c r="CE47"/>
  <c r="CL41"/>
  <c r="CJ41"/>
  <c r="CE15"/>
  <c r="CE20"/>
  <c r="CE25"/>
  <c r="CJ29"/>
  <c r="CJ30"/>
  <c r="CE31"/>
  <c r="CE33"/>
  <c r="CK42"/>
  <c r="CK44"/>
  <c r="CL13"/>
  <c r="CF20"/>
  <c r="CK20"/>
  <c r="CF24"/>
  <c r="CF25"/>
  <c r="CK25"/>
  <c r="CF28"/>
  <c r="CF29"/>
  <c r="CK29"/>
  <c r="CF30"/>
  <c r="CK30"/>
  <c r="CF31"/>
  <c r="CK31"/>
  <c r="CK32"/>
  <c r="CF33"/>
  <c r="CK33"/>
  <c r="CD42"/>
  <c r="CL42"/>
  <c r="CL44"/>
  <c r="CC50"/>
  <c r="CI50"/>
  <c r="CB50" s="1"/>
  <c r="CC51"/>
  <c r="CK51"/>
  <c r="CD52"/>
  <c r="CJ52"/>
  <c r="CK55"/>
  <c r="CK93"/>
  <c r="CF93"/>
  <c r="CA93"/>
  <c r="CN93"/>
  <c r="CG93" s="1"/>
  <c r="CH93"/>
  <c r="CB93"/>
  <c r="CD97"/>
  <c r="CM98"/>
  <c r="CI98"/>
  <c r="CE98"/>
  <c r="CA98"/>
  <c r="CL98"/>
  <c r="CB98"/>
  <c r="CK98"/>
  <c r="CF98"/>
  <c r="CJ98"/>
  <c r="CD99"/>
  <c r="CM100"/>
  <c r="CB100"/>
  <c r="CK100"/>
  <c r="CD100"/>
  <c r="CI100"/>
  <c r="CN100"/>
  <c r="CG100" s="1"/>
  <c r="CI13"/>
  <c r="CB13" s="1"/>
  <c r="D19"/>
  <c r="CC20"/>
  <c r="CL20"/>
  <c r="CL22"/>
  <c r="CC24"/>
  <c r="CL24"/>
  <c r="CC25"/>
  <c r="CL25"/>
  <c r="CC29"/>
  <c r="CL29"/>
  <c r="CC30"/>
  <c r="CL30"/>
  <c r="CC31"/>
  <c r="CL31"/>
  <c r="CC33"/>
  <c r="CL33"/>
  <c r="CE42"/>
  <c r="CC44"/>
  <c r="CI44"/>
  <c r="CB44" s="1"/>
  <c r="CC48"/>
  <c r="CI48"/>
  <c r="CB48" s="1"/>
  <c r="CD50"/>
  <c r="CJ50"/>
  <c r="CE51"/>
  <c r="CE52"/>
  <c r="CK52"/>
  <c r="CE55"/>
  <c r="J63"/>
  <c r="J64"/>
  <c r="J71"/>
  <c r="CJ20"/>
  <c r="CE24"/>
  <c r="CJ25"/>
  <c r="CE29"/>
  <c r="CE30"/>
  <c r="CJ31"/>
  <c r="CJ33"/>
  <c r="CE44"/>
  <c r="CE48"/>
  <c r="CK48"/>
  <c r="CJ51"/>
  <c r="CD51"/>
  <c r="CI51"/>
  <c r="CB51" s="1"/>
  <c r="CJ55"/>
  <c r="CD55"/>
  <c r="CI55"/>
  <c r="CB55" s="1"/>
  <c r="J66"/>
  <c r="CD20"/>
  <c r="CI20"/>
  <c r="CB20" s="1"/>
  <c r="CI23"/>
  <c r="CB23" s="1"/>
  <c r="CD24"/>
  <c r="CI24"/>
  <c r="CB24" s="1"/>
  <c r="CD25"/>
  <c r="CI25"/>
  <c r="CB25" s="1"/>
  <c r="CI27"/>
  <c r="CB27" s="1"/>
  <c r="CD29"/>
  <c r="CI29"/>
  <c r="CB29" s="1"/>
  <c r="CD30"/>
  <c r="CI30"/>
  <c r="CB30" s="1"/>
  <c r="CD31"/>
  <c r="CI31"/>
  <c r="CB31" s="1"/>
  <c r="CD33"/>
  <c r="CI33"/>
  <c r="CB33" s="1"/>
  <c r="CD44"/>
  <c r="CD48"/>
  <c r="CJ48"/>
  <c r="CE50"/>
  <c r="CK50"/>
  <c r="CJ56"/>
  <c r="CD56"/>
  <c r="CI56"/>
  <c r="CB56" s="1"/>
  <c r="CK56"/>
  <c r="CM97"/>
  <c r="CI97"/>
  <c r="CE97"/>
  <c r="CA97"/>
  <c r="CL97"/>
  <c r="CB97"/>
  <c r="CK97"/>
  <c r="CF97"/>
  <c r="CJ97"/>
  <c r="CM99"/>
  <c r="CI99"/>
  <c r="CE99"/>
  <c r="CA99"/>
  <c r="CL99"/>
  <c r="CB99"/>
  <c r="CK99"/>
  <c r="CF99"/>
  <c r="CJ99"/>
  <c r="CM101"/>
  <c r="CI101"/>
  <c r="CE101"/>
  <c r="CA101"/>
  <c r="CD101"/>
  <c r="CJ101"/>
  <c r="CM102"/>
  <c r="CI102"/>
  <c r="CE102"/>
  <c r="CA102"/>
  <c r="CD102"/>
  <c r="CJ102"/>
  <c r="CM103"/>
  <c r="CI103"/>
  <c r="CE103"/>
  <c r="CA103"/>
  <c r="CD103"/>
  <c r="CJ103"/>
  <c r="CM104"/>
  <c r="CI104"/>
  <c r="CE104"/>
  <c r="CA104"/>
  <c r="CD104"/>
  <c r="CJ104"/>
  <c r="CM105"/>
  <c r="CI105"/>
  <c r="CE105"/>
  <c r="CA105"/>
  <c r="CD105"/>
  <c r="CJ105"/>
  <c r="CM106"/>
  <c r="CI106"/>
  <c r="CE106"/>
  <c r="CA106"/>
  <c r="CD106"/>
  <c r="CJ106"/>
  <c r="CM107"/>
  <c r="CI107"/>
  <c r="CE107"/>
  <c r="CA107"/>
  <c r="CD107"/>
  <c r="CJ107"/>
  <c r="CM108"/>
  <c r="CI108"/>
  <c r="CE108"/>
  <c r="CA108"/>
  <c r="CD108"/>
  <c r="CJ108"/>
  <c r="CM109"/>
  <c r="CI109"/>
  <c r="CE109"/>
  <c r="CA109"/>
  <c r="CD109"/>
  <c r="CJ109"/>
  <c r="CK110"/>
  <c r="CM110"/>
  <c r="CI110"/>
  <c r="CE110"/>
  <c r="CA110"/>
  <c r="CD110"/>
  <c r="CJ110"/>
  <c r="CC136"/>
  <c r="CK136"/>
  <c r="CC137"/>
  <c r="CK137"/>
  <c r="CC138"/>
  <c r="CK138"/>
  <c r="CC139"/>
  <c r="CK139"/>
  <c r="CC140"/>
  <c r="CK140"/>
  <c r="CC141"/>
  <c r="CK141"/>
  <c r="CC142"/>
  <c r="CK142"/>
  <c r="CC143"/>
  <c r="CK143"/>
  <c r="D164"/>
  <c r="CH186"/>
  <c r="CA186" s="1"/>
  <c r="CH189"/>
  <c r="CA189" s="1"/>
  <c r="CK205"/>
  <c r="CG205"/>
  <c r="CE205"/>
  <c r="CJ203"/>
  <c r="CC203" s="1"/>
  <c r="CM205"/>
  <c r="CD205"/>
  <c r="CL205"/>
  <c r="CK209"/>
  <c r="CG209"/>
  <c r="CE209"/>
  <c r="CJ207"/>
  <c r="CC207" s="1"/>
  <c r="CM209"/>
  <c r="CD209"/>
  <c r="CL209"/>
  <c r="CM213"/>
  <c r="CI213"/>
  <c r="CB213" s="1"/>
  <c r="CD213"/>
  <c r="CK213"/>
  <c r="CJ211"/>
  <c r="CC211" s="1"/>
  <c r="CK216"/>
  <c r="CG216"/>
  <c r="CN216"/>
  <c r="CF216"/>
  <c r="CJ214"/>
  <c r="CC214" s="1"/>
  <c r="CM216"/>
  <c r="CI216"/>
  <c r="CB216" s="1"/>
  <c r="CE216"/>
  <c r="CL216"/>
  <c r="CD216"/>
  <c r="CL220"/>
  <c r="CM222"/>
  <c r="CD222"/>
  <c r="CL222"/>
  <c r="CG222"/>
  <c r="CF222"/>
  <c r="CN222"/>
  <c r="CE222"/>
  <c r="CM224"/>
  <c r="CI224"/>
  <c r="CB224" s="1"/>
  <c r="CD224"/>
  <c r="CL224"/>
  <c r="CG224"/>
  <c r="CK224"/>
  <c r="CF224"/>
  <c r="CN224"/>
  <c r="CE224"/>
  <c r="CE226"/>
  <c r="CL226"/>
  <c r="CG242"/>
  <c r="CF242"/>
  <c r="CD242"/>
  <c r="J68"/>
  <c r="D132"/>
  <c r="CM80"/>
  <c r="CI80"/>
  <c r="CE80"/>
  <c r="CA80"/>
  <c r="CD80"/>
  <c r="CJ80"/>
  <c r="CM81"/>
  <c r="CI81"/>
  <c r="CE81"/>
  <c r="CA81"/>
  <c r="CD81"/>
  <c r="CJ81"/>
  <c r="CM82"/>
  <c r="CI82"/>
  <c r="CE82"/>
  <c r="CA82"/>
  <c r="CD82"/>
  <c r="CJ82"/>
  <c r="CM83"/>
  <c r="CI83"/>
  <c r="CE83"/>
  <c r="CA83"/>
  <c r="CD83"/>
  <c r="CJ83"/>
  <c r="CM84"/>
  <c r="CI84"/>
  <c r="CE84"/>
  <c r="CA84"/>
  <c r="CD84"/>
  <c r="CJ84"/>
  <c r="CM85"/>
  <c r="CI85"/>
  <c r="CE85"/>
  <c r="CA85"/>
  <c r="CD85"/>
  <c r="CJ85"/>
  <c r="CM86"/>
  <c r="CI86"/>
  <c r="CE86"/>
  <c r="CA86"/>
  <c r="CD86"/>
  <c r="CJ86"/>
  <c r="CM87"/>
  <c r="CI87"/>
  <c r="CE87"/>
  <c r="CA87"/>
  <c r="CD87"/>
  <c r="CJ87"/>
  <c r="CM88"/>
  <c r="CI88"/>
  <c r="CE88"/>
  <c r="CA88"/>
  <c r="CD88"/>
  <c r="CJ88"/>
  <c r="CM89"/>
  <c r="CI89"/>
  <c r="CE89"/>
  <c r="CA89"/>
  <c r="CD89"/>
  <c r="CJ89"/>
  <c r="CM90"/>
  <c r="CI90"/>
  <c r="CE90"/>
  <c r="CA90"/>
  <c r="CD90"/>
  <c r="CJ90"/>
  <c r="CK91"/>
  <c r="CF91"/>
  <c r="CA91"/>
  <c r="CE91"/>
  <c r="CL91"/>
  <c r="CK95"/>
  <c r="CF95"/>
  <c r="CA95"/>
  <c r="CE95"/>
  <c r="CL95"/>
  <c r="CF101"/>
  <c r="CK101"/>
  <c r="CF102"/>
  <c r="CK102"/>
  <c r="CF103"/>
  <c r="CK103"/>
  <c r="CF104"/>
  <c r="CK104"/>
  <c r="CF105"/>
  <c r="CK105"/>
  <c r="CF106"/>
  <c r="CK106"/>
  <c r="CF107"/>
  <c r="CK107"/>
  <c r="CF108"/>
  <c r="CK108"/>
  <c r="CF109"/>
  <c r="CK109"/>
  <c r="CF110"/>
  <c r="CL110"/>
  <c r="CE136"/>
  <c r="CE137"/>
  <c r="CE138"/>
  <c r="CE139"/>
  <c r="CE140"/>
  <c r="CE141"/>
  <c r="CE142"/>
  <c r="CE143"/>
  <c r="D153"/>
  <c r="CH187"/>
  <c r="CA187" s="1"/>
  <c r="CF205"/>
  <c r="CN205"/>
  <c r="CF209"/>
  <c r="CN209"/>
  <c r="CJ217"/>
  <c r="CC217" s="1"/>
  <c r="CL261"/>
  <c r="CD261"/>
  <c r="CN261"/>
  <c r="CF261"/>
  <c r="CJ259"/>
  <c r="CC259" s="1"/>
  <c r="CM261"/>
  <c r="CG261"/>
  <c r="CI261"/>
  <c r="CB261" s="1"/>
  <c r="CE261"/>
  <c r="CL136"/>
  <c r="CH136"/>
  <c r="CD136"/>
  <c r="CN136"/>
  <c r="CG136" s="1"/>
  <c r="CJ136"/>
  <c r="CF136"/>
  <c r="CB136"/>
  <c r="CL137"/>
  <c r="CH137"/>
  <c r="CD137"/>
  <c r="CN137"/>
  <c r="CG137" s="1"/>
  <c r="CJ137"/>
  <c r="CF137"/>
  <c r="CB137"/>
  <c r="CL138"/>
  <c r="CH138"/>
  <c r="CD138"/>
  <c r="CN138"/>
  <c r="CG138" s="1"/>
  <c r="CJ138"/>
  <c r="CF138"/>
  <c r="CB138"/>
  <c r="CL139"/>
  <c r="CH139"/>
  <c r="CD139"/>
  <c r="CN139"/>
  <c r="CG139" s="1"/>
  <c r="CJ139"/>
  <c r="CF139"/>
  <c r="CB139"/>
  <c r="CL140"/>
  <c r="CH140"/>
  <c r="CD140"/>
  <c r="CN140"/>
  <c r="CG140" s="1"/>
  <c r="CJ140"/>
  <c r="CF140"/>
  <c r="CB140"/>
  <c r="CL141"/>
  <c r="CH141"/>
  <c r="CD141"/>
  <c r="CN141"/>
  <c r="CG141" s="1"/>
  <c r="CJ141"/>
  <c r="CF141"/>
  <c r="CB141"/>
  <c r="CL142"/>
  <c r="CH142"/>
  <c r="CD142"/>
  <c r="CN142"/>
  <c r="CG142" s="1"/>
  <c r="CJ142"/>
  <c r="CF142"/>
  <c r="CB142"/>
  <c r="CL143"/>
  <c r="CH143"/>
  <c r="CD143"/>
  <c r="CN143"/>
  <c r="CG143" s="1"/>
  <c r="CJ143"/>
  <c r="CF143"/>
  <c r="CB143"/>
  <c r="D144"/>
  <c r="CI189"/>
  <c r="CB189" s="1"/>
  <c r="CJ189"/>
  <c r="CC189" s="1"/>
  <c r="CK207"/>
  <c r="CG207"/>
  <c r="CE207"/>
  <c r="CJ205"/>
  <c r="CC205" s="1"/>
  <c r="CM207"/>
  <c r="CD207"/>
  <c r="CL207"/>
  <c r="CM212"/>
  <c r="CK212"/>
  <c r="CI215"/>
  <c r="CB215" s="1"/>
  <c r="CK215"/>
  <c r="CG218"/>
  <c r="CM218"/>
  <c r="CL218"/>
  <c r="CM219"/>
  <c r="CI219"/>
  <c r="CB219" s="1"/>
  <c r="CE219"/>
  <c r="CL219"/>
  <c r="CD219"/>
  <c r="CK219"/>
  <c r="CG219"/>
  <c r="CN219"/>
  <c r="CF227"/>
  <c r="CL228"/>
  <c r="CD228"/>
  <c r="CN228"/>
  <c r="CI228"/>
  <c r="CB228" s="1"/>
  <c r="CE228"/>
  <c r="CM228"/>
  <c r="CK228"/>
  <c r="CG228"/>
  <c r="CF228"/>
  <c r="CE229"/>
  <c r="CJ236"/>
  <c r="CC236" s="1"/>
  <c r="CL238"/>
  <c r="CD92"/>
  <c r="CH92"/>
  <c r="CD94"/>
  <c r="CH94"/>
  <c r="CD96"/>
  <c r="CH96"/>
  <c r="CA111"/>
  <c r="CE111"/>
  <c r="CI111"/>
  <c r="CM111"/>
  <c r="CA112"/>
  <c r="CE112"/>
  <c r="CI112"/>
  <c r="CM112"/>
  <c r="CA113"/>
  <c r="CE113"/>
  <c r="CI113"/>
  <c r="CM113"/>
  <c r="CA114"/>
  <c r="CE114"/>
  <c r="CI114"/>
  <c r="CM114"/>
  <c r="CA115"/>
  <c r="CE115"/>
  <c r="CI115"/>
  <c r="CM115"/>
  <c r="CA116"/>
  <c r="CE116"/>
  <c r="CI116"/>
  <c r="CM116"/>
  <c r="CA117"/>
  <c r="CE117"/>
  <c r="CI117"/>
  <c r="CM117"/>
  <c r="CA118"/>
  <c r="CE118"/>
  <c r="CI118"/>
  <c r="CM118"/>
  <c r="CA119"/>
  <c r="CE119"/>
  <c r="CI119"/>
  <c r="CM119"/>
  <c r="CA120"/>
  <c r="CE120"/>
  <c r="CI120"/>
  <c r="CM120"/>
  <c r="CA121"/>
  <c r="CE121"/>
  <c r="CI121"/>
  <c r="CM121"/>
  <c r="CA122"/>
  <c r="CE122"/>
  <c r="CI122"/>
  <c r="CM122"/>
  <c r="CA123"/>
  <c r="CE123"/>
  <c r="CI123"/>
  <c r="CM123"/>
  <c r="CA124"/>
  <c r="CE124"/>
  <c r="CI124"/>
  <c r="CM124"/>
  <c r="CA125"/>
  <c r="CE125"/>
  <c r="CI125"/>
  <c r="CM125"/>
  <c r="CA126"/>
  <c r="CE126"/>
  <c r="CI126"/>
  <c r="CM126"/>
  <c r="CA127"/>
  <c r="CE127"/>
  <c r="CI127"/>
  <c r="CM127"/>
  <c r="CA128"/>
  <c r="CE128"/>
  <c r="CI128"/>
  <c r="CM128"/>
  <c r="CA129"/>
  <c r="CE129"/>
  <c r="CI129"/>
  <c r="CM129"/>
  <c r="CA130"/>
  <c r="CE130"/>
  <c r="CI130"/>
  <c r="CM130"/>
  <c r="CA131"/>
  <c r="CE131"/>
  <c r="CI131"/>
  <c r="CM131"/>
  <c r="D230"/>
  <c r="CN234"/>
  <c r="CM234"/>
  <c r="CC111"/>
  <c r="CC112"/>
  <c r="CC113"/>
  <c r="CC114"/>
  <c r="CC115"/>
  <c r="CC116"/>
  <c r="CC117"/>
  <c r="CC118"/>
  <c r="CC119"/>
  <c r="CC120"/>
  <c r="CC121"/>
  <c r="CC122"/>
  <c r="CC123"/>
  <c r="CC124"/>
  <c r="CC125"/>
  <c r="CC126"/>
  <c r="CC127"/>
  <c r="CC128"/>
  <c r="CC129"/>
  <c r="CC130"/>
  <c r="CC131"/>
  <c r="D204"/>
  <c r="D206"/>
  <c r="D208"/>
  <c r="D210"/>
  <c r="CG237"/>
  <c r="CN237"/>
  <c r="CL237"/>
  <c r="CI237"/>
  <c r="CB237" s="1"/>
  <c r="CM243"/>
  <c r="CI243"/>
  <c r="CB243" s="1"/>
  <c r="CE243"/>
  <c r="CL243"/>
  <c r="CD243"/>
  <c r="CN243"/>
  <c r="CF243"/>
  <c r="CK243"/>
  <c r="CJ241"/>
  <c r="CC241" s="1"/>
  <c r="CG232"/>
  <c r="CM233"/>
  <c r="CG233"/>
  <c r="CN233"/>
  <c r="CF233"/>
  <c r="CJ231"/>
  <c r="CC231" s="1"/>
  <c r="CE233"/>
  <c r="D239"/>
  <c r="CK240"/>
  <c r="CG240"/>
  <c r="CN240"/>
  <c r="D245"/>
  <c r="CK250"/>
  <c r="CG250"/>
  <c r="CN250"/>
  <c r="CF250"/>
  <c r="CJ248"/>
  <c r="CC248" s="1"/>
  <c r="CM250"/>
  <c r="CE250"/>
  <c r="CL250"/>
  <c r="CL255"/>
  <c r="CF255"/>
  <c r="CF256"/>
  <c r="CN260"/>
  <c r="CF260"/>
  <c r="CE260"/>
  <c r="CN266"/>
  <c r="CD270"/>
  <c r="CN272"/>
  <c r="CM272"/>
  <c r="CI272"/>
  <c r="CB272" s="1"/>
  <c r="CD272"/>
  <c r="CG272"/>
  <c r="CJ287"/>
  <c r="CH287"/>
  <c r="CA287" s="1"/>
  <c r="CC287"/>
  <c r="D235"/>
  <c r="CE236"/>
  <c r="CJ234"/>
  <c r="CC234" s="1"/>
  <c r="CL236"/>
  <c r="CM236"/>
  <c r="D241"/>
  <c r="D251"/>
  <c r="CG252"/>
  <c r="CD252"/>
  <c r="CN264"/>
  <c r="CF264"/>
  <c r="CJ262"/>
  <c r="CC262" s="1"/>
  <c r="CL264"/>
  <c r="CD264"/>
  <c r="CM264"/>
  <c r="CG264"/>
  <c r="CK264"/>
  <c r="CE264"/>
  <c r="CL269"/>
  <c r="CD269"/>
  <c r="CK269"/>
  <c r="CG269"/>
  <c r="CN269"/>
  <c r="CF269"/>
  <c r="CJ267"/>
  <c r="CC267" s="1"/>
  <c r="CM269"/>
  <c r="CI269"/>
  <c r="CB269" s="1"/>
  <c r="CE269"/>
  <c r="D231"/>
  <c r="CE232"/>
  <c r="CJ230"/>
  <c r="CC230" s="1"/>
  <c r="CK248"/>
  <c r="CG248"/>
  <c r="CN248"/>
  <c r="CF248"/>
  <c r="CJ246"/>
  <c r="CC246" s="1"/>
  <c r="CD248"/>
  <c r="CL248"/>
  <c r="D253"/>
  <c r="CL258"/>
  <c r="CJ256"/>
  <c r="CC256" s="1"/>
  <c r="CM258"/>
  <c r="CN267"/>
  <c r="CE267"/>
  <c r="CN268"/>
  <c r="CF268"/>
  <c r="CJ266"/>
  <c r="CC266" s="1"/>
  <c r="CL268"/>
  <c r="CD268"/>
  <c r="CM268"/>
  <c r="CG268"/>
  <c r="CK268"/>
  <c r="CE268"/>
  <c r="CJ286"/>
  <c r="CH286"/>
  <c r="CA286" s="1"/>
  <c r="CC286"/>
  <c r="CK246"/>
  <c r="CG246"/>
  <c r="CN246"/>
  <c r="CF246"/>
  <c r="CJ244"/>
  <c r="CC244" s="1"/>
  <c r="CI246"/>
  <c r="CB246" s="1"/>
  <c r="D249"/>
  <c r="CK254"/>
  <c r="CG254"/>
  <c r="CN254"/>
  <c r="CF254"/>
  <c r="CJ252"/>
  <c r="CC252" s="1"/>
  <c r="CI254"/>
  <c r="CB254" s="1"/>
  <c r="D257"/>
  <c r="CN262"/>
  <c r="CF262"/>
  <c r="CJ260"/>
  <c r="CC260" s="1"/>
  <c r="CL262"/>
  <c r="CD262"/>
  <c r="CI262"/>
  <c r="CB262" s="1"/>
  <c r="CL263"/>
  <c r="CD263"/>
  <c r="CN263"/>
  <c r="CF263"/>
  <c r="CJ261"/>
  <c r="CC261" s="1"/>
  <c r="CK263"/>
  <c r="CE263"/>
  <c r="CI263"/>
  <c r="CB263" s="1"/>
  <c r="CM263"/>
  <c r="CF265"/>
  <c r="CL273"/>
  <c r="CD273"/>
  <c r="CK273"/>
  <c r="CG273"/>
  <c r="CN273"/>
  <c r="CF273"/>
  <c r="CJ271"/>
  <c r="CC271" s="1"/>
  <c r="CE273"/>
  <c r="CJ285"/>
  <c r="CH285"/>
  <c r="CA285" s="1"/>
  <c r="CL271"/>
  <c r="CD271"/>
  <c r="CK271"/>
  <c r="CG271"/>
  <c r="CN271"/>
  <c r="CF271"/>
  <c r="CJ269"/>
  <c r="CC269" s="1"/>
  <c r="CE271"/>
  <c r="CN274"/>
  <c r="CM274"/>
  <c r="CJ284"/>
  <c r="CH284"/>
  <c r="CA284" s="1"/>
  <c r="Q284" s="1"/>
  <c r="CC285"/>
  <c r="CJ288"/>
  <c r="Q288"/>
  <c r="CK24" l="1"/>
  <c r="CJ24"/>
  <c r="CN207"/>
  <c r="CD246"/>
  <c r="CG217"/>
  <c r="CI52"/>
  <c r="CB52" s="1"/>
  <c r="CJ225"/>
  <c r="CC225" s="1"/>
  <c r="CC55"/>
  <c r="CE262"/>
  <c r="CL52"/>
  <c r="CE34"/>
  <c r="CK27"/>
  <c r="CL27"/>
  <c r="CL23"/>
  <c r="CE23"/>
  <c r="CF23"/>
  <c r="CD27"/>
  <c r="CJ27"/>
  <c r="CC27"/>
  <c r="CF27"/>
  <c r="CE27"/>
  <c r="CD23"/>
  <c r="CJ23"/>
  <c r="CC23"/>
  <c r="CK23"/>
  <c r="CI21"/>
  <c r="CB21" s="1"/>
  <c r="CF21"/>
  <c r="CJ12"/>
  <c r="CD12"/>
  <c r="U176"/>
  <c r="U174"/>
  <c r="U150"/>
  <c r="U155"/>
  <c r="CF275"/>
  <c r="CD275"/>
  <c r="U159"/>
  <c r="U157"/>
  <c r="U173"/>
  <c r="U161"/>
  <c r="CL225"/>
  <c r="CL223"/>
  <c r="CK222"/>
  <c r="CI222"/>
  <c r="CB222" s="1"/>
  <c r="AF222" s="1"/>
  <c r="CK221"/>
  <c r="CD221"/>
  <c r="CI223"/>
  <c r="CB223" s="1"/>
  <c r="CE223"/>
  <c r="CI221"/>
  <c r="CB221" s="1"/>
  <c r="CK223"/>
  <c r="CF221"/>
  <c r="CK220"/>
  <c r="CN223"/>
  <c r="CG223"/>
  <c r="CM223"/>
  <c r="CF223"/>
  <c r="CD223"/>
  <c r="CH171"/>
  <c r="CA171" s="1"/>
  <c r="CI171"/>
  <c r="CB171" s="1"/>
  <c r="CJ171"/>
  <c r="CC171" s="1"/>
  <c r="CK171"/>
  <c r="CD171" s="1"/>
  <c r="CL252"/>
  <c r="CD203"/>
  <c r="CH167"/>
  <c r="CA167" s="1"/>
  <c r="CI167"/>
  <c r="CB167" s="1"/>
  <c r="CJ167"/>
  <c r="CC167" s="1"/>
  <c r="CK167"/>
  <c r="CD167" s="1"/>
  <c r="CJ162"/>
  <c r="CC162" s="1"/>
  <c r="CK162"/>
  <c r="CD162" s="1"/>
  <c r="CH162"/>
  <c r="CA162" s="1"/>
  <c r="CI162"/>
  <c r="CB162" s="1"/>
  <c r="U168"/>
  <c r="U166"/>
  <c r="CH180"/>
  <c r="CA180" s="1"/>
  <c r="CI180"/>
  <c r="CB180" s="1"/>
  <c r="CJ180"/>
  <c r="CC180" s="1"/>
  <c r="CK180"/>
  <c r="CD180" s="1"/>
  <c r="CJ250"/>
  <c r="CC250" s="1"/>
  <c r="CK203"/>
  <c r="CH179"/>
  <c r="CA179" s="1"/>
  <c r="CI179"/>
  <c r="CB179" s="1"/>
  <c r="CJ179"/>
  <c r="CC179" s="1"/>
  <c r="CK179"/>
  <c r="CD179" s="1"/>
  <c r="CK12"/>
  <c r="CK158"/>
  <c r="CD158" s="1"/>
  <c r="CH158"/>
  <c r="CA158" s="1"/>
  <c r="CJ158"/>
  <c r="CC158" s="1"/>
  <c r="CI158"/>
  <c r="CB158" s="1"/>
  <c r="CH151"/>
  <c r="CA151" s="1"/>
  <c r="CI151"/>
  <c r="CB151" s="1"/>
  <c r="CJ151"/>
  <c r="CC151" s="1"/>
  <c r="CK151"/>
  <c r="CD151" s="1"/>
  <c r="CJ178"/>
  <c r="CC178" s="1"/>
  <c r="CK178"/>
  <c r="CD178" s="1"/>
  <c r="CH178"/>
  <c r="CA178" s="1"/>
  <c r="CI178"/>
  <c r="CB178" s="1"/>
  <c r="CF252"/>
  <c r="CI156"/>
  <c r="CB156" s="1"/>
  <c r="CJ156"/>
  <c r="CC156" s="1"/>
  <c r="CH156"/>
  <c r="CA156" s="1"/>
  <c r="U156" s="1"/>
  <c r="CK156"/>
  <c r="CD156" s="1"/>
  <c r="CH169"/>
  <c r="CA169" s="1"/>
  <c r="CI169"/>
  <c r="CB169" s="1"/>
  <c r="CJ169"/>
  <c r="CC169" s="1"/>
  <c r="CK169"/>
  <c r="CD169" s="1"/>
  <c r="CH164"/>
  <c r="CA164" s="1"/>
  <c r="CK164"/>
  <c r="CD164" s="1"/>
  <c r="CI164"/>
  <c r="CB164" s="1"/>
  <c r="CJ164"/>
  <c r="CC164" s="1"/>
  <c r="CH170"/>
  <c r="CA170" s="1"/>
  <c r="CI170"/>
  <c r="CB170" s="1"/>
  <c r="CJ170"/>
  <c r="CC170" s="1"/>
  <c r="CK170"/>
  <c r="CD170" s="1"/>
  <c r="CN252"/>
  <c r="CH175"/>
  <c r="CA175" s="1"/>
  <c r="CI175"/>
  <c r="CB175" s="1"/>
  <c r="CJ175"/>
  <c r="CC175" s="1"/>
  <c r="CK175"/>
  <c r="CD175" s="1"/>
  <c r="CI203"/>
  <c r="CB203" s="1"/>
  <c r="U165"/>
  <c r="CH153"/>
  <c r="CA153" s="1"/>
  <c r="CI153"/>
  <c r="CB153" s="1"/>
  <c r="CJ153"/>
  <c r="CC153" s="1"/>
  <c r="CK153"/>
  <c r="CD153" s="1"/>
  <c r="CK252"/>
  <c r="CI45"/>
  <c r="CB45" s="1"/>
  <c r="CM252"/>
  <c r="CD43"/>
  <c r="CH181"/>
  <c r="CA181" s="1"/>
  <c r="CI181"/>
  <c r="CB181" s="1"/>
  <c r="CJ181"/>
  <c r="CC181" s="1"/>
  <c r="CK181"/>
  <c r="CD181" s="1"/>
  <c r="CH177"/>
  <c r="CA177" s="1"/>
  <c r="CI177"/>
  <c r="CB177" s="1"/>
  <c r="CJ177"/>
  <c r="CC177" s="1"/>
  <c r="CK177"/>
  <c r="CD177" s="1"/>
  <c r="CH160"/>
  <c r="CA160" s="1"/>
  <c r="CI160"/>
  <c r="CB160" s="1"/>
  <c r="CJ160"/>
  <c r="CC160" s="1"/>
  <c r="CK160"/>
  <c r="CD160" s="1"/>
  <c r="CK189"/>
  <c r="CD189" s="1"/>
  <c r="CL189"/>
  <c r="CE189" s="1"/>
  <c r="AH189" s="1"/>
  <c r="CI187"/>
  <c r="CB187" s="1"/>
  <c r="CL187"/>
  <c r="CE187" s="1"/>
  <c r="CI240"/>
  <c r="CB240" s="1"/>
  <c r="CH188"/>
  <c r="CA188" s="1"/>
  <c r="CL188"/>
  <c r="CE188" s="1"/>
  <c r="CL186"/>
  <c r="CE186" s="1"/>
  <c r="CD260"/>
  <c r="CG229"/>
  <c r="CD211"/>
  <c r="CC49"/>
  <c r="CE14"/>
  <c r="CM229"/>
  <c r="CJ28"/>
  <c r="CK28"/>
  <c r="CM232"/>
  <c r="CD259"/>
  <c r="CK229"/>
  <c r="CL217"/>
  <c r="CE32"/>
  <c r="CE240"/>
  <c r="CL232"/>
  <c r="CN229"/>
  <c r="CN232"/>
  <c r="CL240"/>
  <c r="CN211"/>
  <c r="CI28"/>
  <c r="CB28" s="1"/>
  <c r="CJ32"/>
  <c r="CF232"/>
  <c r="CJ209"/>
  <c r="CC209" s="1"/>
  <c r="CD28"/>
  <c r="CL28"/>
  <c r="CC14"/>
  <c r="CM260"/>
  <c r="CK211"/>
  <c r="CC28"/>
  <c r="CK35"/>
  <c r="CE28"/>
  <c r="CJ14"/>
  <c r="D46"/>
  <c r="AJ51"/>
  <c r="D279"/>
  <c r="CJ277" s="1"/>
  <c r="CC277" s="1"/>
  <c r="CK267"/>
  <c r="CE275"/>
  <c r="CL256"/>
  <c r="CG255"/>
  <c r="CE255"/>
  <c r="CJ232"/>
  <c r="CC232" s="1"/>
  <c r="CJ216"/>
  <c r="CC216" s="1"/>
  <c r="AF216" s="1"/>
  <c r="CM215"/>
  <c r="CJ187"/>
  <c r="CC187" s="1"/>
  <c r="CI242"/>
  <c r="CB242" s="1"/>
  <c r="CK242"/>
  <c r="CI225"/>
  <c r="CB225" s="1"/>
  <c r="AJ42"/>
  <c r="CI43"/>
  <c r="CB43" s="1"/>
  <c r="CL43"/>
  <c r="CE41"/>
  <c r="CG267"/>
  <c r="CJ265"/>
  <c r="CC265" s="1"/>
  <c r="CL267"/>
  <c r="CL247"/>
  <c r="CI275"/>
  <c r="CB275" s="1"/>
  <c r="CG275"/>
  <c r="CL272"/>
  <c r="CJ270"/>
  <c r="CC270" s="1"/>
  <c r="CK266"/>
  <c r="CK260"/>
  <c r="CL260"/>
  <c r="CI259"/>
  <c r="CB259" s="1"/>
  <c r="CD256"/>
  <c r="CG256"/>
  <c r="CN255"/>
  <c r="CI255"/>
  <c r="CB255" s="1"/>
  <c r="CM240"/>
  <c r="CL244"/>
  <c r="CJ235"/>
  <c r="CC235" s="1"/>
  <c r="CM237"/>
  <c r="CI234"/>
  <c r="CB234" s="1"/>
  <c r="CE234"/>
  <c r="CD229"/>
  <c r="CJ227"/>
  <c r="CC227" s="1"/>
  <c r="CE218"/>
  <c r="CF218"/>
  <c r="CN215"/>
  <c r="CL215"/>
  <c r="CL214"/>
  <c r="CE212"/>
  <c r="CF212"/>
  <c r="CE203"/>
  <c r="CJ213"/>
  <c r="CC213" s="1"/>
  <c r="CE211"/>
  <c r="CL211"/>
  <c r="CK187"/>
  <c r="CD187" s="1"/>
  <c r="CE242"/>
  <c r="CM242"/>
  <c r="CK225"/>
  <c r="CN221"/>
  <c r="CG221"/>
  <c r="CM221"/>
  <c r="CN213"/>
  <c r="CL213"/>
  <c r="CK186"/>
  <c r="CD186" s="1"/>
  <c r="CI35"/>
  <c r="CB35" s="1"/>
  <c r="CI32"/>
  <c r="CB32" s="1"/>
  <c r="CE35"/>
  <c r="CE21"/>
  <c r="CL35"/>
  <c r="CL32"/>
  <c r="CC21"/>
  <c r="CF35"/>
  <c r="CF32"/>
  <c r="CJ35"/>
  <c r="CJ21"/>
  <c r="CK43"/>
  <c r="CI41"/>
  <c r="CB41" s="1"/>
  <c r="CK41"/>
  <c r="CD47"/>
  <c r="AJ47" s="1"/>
  <c r="CC47"/>
  <c r="CI14"/>
  <c r="CB14" s="1"/>
  <c r="CK14"/>
  <c r="CC12"/>
  <c r="CE12"/>
  <c r="CF211"/>
  <c r="CN203"/>
  <c r="CF240"/>
  <c r="CD267"/>
  <c r="CN275"/>
  <c r="CL275"/>
  <c r="CN256"/>
  <c r="CF234"/>
  <c r="CD218"/>
  <c r="CK218"/>
  <c r="CD215"/>
  <c r="CG212"/>
  <c r="CJ210"/>
  <c r="CC210" s="1"/>
  <c r="CM203"/>
  <c r="CL242"/>
  <c r="CD21"/>
  <c r="CL21"/>
  <c r="CK47"/>
  <c r="CI267"/>
  <c r="CB267" s="1"/>
  <c r="CF267"/>
  <c r="CM247"/>
  <c r="CJ273"/>
  <c r="CC273" s="1"/>
  <c r="AF273" s="1"/>
  <c r="CK275"/>
  <c r="AF269"/>
  <c r="CK272"/>
  <c r="CE272"/>
  <c r="CL266"/>
  <c r="CG260"/>
  <c r="AF260" s="1"/>
  <c r="CJ258"/>
  <c r="CC258" s="1"/>
  <c r="CJ254"/>
  <c r="CC254" s="1"/>
  <c r="AF254" s="1"/>
  <c r="CK256"/>
  <c r="CD255"/>
  <c r="CJ238"/>
  <c r="CC238" s="1"/>
  <c r="CF237"/>
  <c r="CG234"/>
  <c r="CI229"/>
  <c r="CB229" s="1"/>
  <c r="CF229"/>
  <c r="CI218"/>
  <c r="CB218" s="1"/>
  <c r="CG215"/>
  <c r="CE215"/>
  <c r="CG214"/>
  <c r="CI212"/>
  <c r="CB212" s="1"/>
  <c r="CN212"/>
  <c r="CL203"/>
  <c r="CG203"/>
  <c r="CM211"/>
  <c r="CG211"/>
  <c r="CJ240"/>
  <c r="CC240" s="1"/>
  <c r="CE221"/>
  <c r="CL221"/>
  <c r="CG213"/>
  <c r="CE213"/>
  <c r="CJ186"/>
  <c r="CC186" s="1"/>
  <c r="CD35"/>
  <c r="CD32"/>
  <c r="CC35"/>
  <c r="CC32"/>
  <c r="CK21"/>
  <c r="CJ26"/>
  <c r="CD41"/>
  <c r="CJ47"/>
  <c r="CD14"/>
  <c r="CI12"/>
  <c r="CL212"/>
  <c r="AL33"/>
  <c r="CI57"/>
  <c r="CB57" s="1"/>
  <c r="CK57"/>
  <c r="CL57"/>
  <c r="CD57"/>
  <c r="CE276"/>
  <c r="CL276"/>
  <c r="CF276"/>
  <c r="CJ274"/>
  <c r="CC274" s="1"/>
  <c r="CK276"/>
  <c r="CN276"/>
  <c r="CD276"/>
  <c r="CM276"/>
  <c r="CJ275"/>
  <c r="CC275" s="1"/>
  <c r="CI276"/>
  <c r="CB276" s="1"/>
  <c r="CM277"/>
  <c r="CD278"/>
  <c r="CK277"/>
  <c r="CG277"/>
  <c r="CI278"/>
  <c r="CB278" s="1"/>
  <c r="CI277"/>
  <c r="CB277" s="1"/>
  <c r="CN277"/>
  <c r="CL277"/>
  <c r="CK278"/>
  <c r="CN278"/>
  <c r="CE277"/>
  <c r="CF277"/>
  <c r="CM278"/>
  <c r="CE278"/>
  <c r="CF278"/>
  <c r="CL278"/>
  <c r="CJ276"/>
  <c r="CC276" s="1"/>
  <c r="CD265"/>
  <c r="CI258"/>
  <c r="CB258" s="1"/>
  <c r="CE270"/>
  <c r="CN244"/>
  <c r="CK227"/>
  <c r="CE214"/>
  <c r="V143"/>
  <c r="V87"/>
  <c r="CI226"/>
  <c r="CB226" s="1"/>
  <c r="CD13"/>
  <c r="CJ22"/>
  <c r="CC22"/>
  <c r="CK22"/>
  <c r="CE53"/>
  <c r="CE265"/>
  <c r="CN265"/>
  <c r="CL265"/>
  <c r="AF246"/>
  <c r="CD258"/>
  <c r="CI270"/>
  <c r="CB270" s="1"/>
  <c r="CG244"/>
  <c r="CG227"/>
  <c r="CI214"/>
  <c r="CB214" s="1"/>
  <c r="CM226"/>
  <c r="CC13"/>
  <c r="CF22"/>
  <c r="CK13"/>
  <c r="CL53"/>
  <c r="CI265"/>
  <c r="CB265" s="1"/>
  <c r="CE13"/>
  <c r="CL270"/>
  <c r="CF244"/>
  <c r="CK214"/>
  <c r="CE244"/>
  <c r="CL227"/>
  <c r="CF258"/>
  <c r="CJ268"/>
  <c r="CC268" s="1"/>
  <c r="AF268" s="1"/>
  <c r="CJ242"/>
  <c r="CC242" s="1"/>
  <c r="V94"/>
  <c r="CM227"/>
  <c r="CN227"/>
  <c r="CJ212"/>
  <c r="CC212" s="1"/>
  <c r="CG226"/>
  <c r="CD22"/>
  <c r="CI53"/>
  <c r="CB53" s="1"/>
  <c r="CI256"/>
  <c r="CB256" s="1"/>
  <c r="AF256" s="1"/>
  <c r="D58"/>
  <c r="CK265"/>
  <c r="CK244"/>
  <c r="CN226"/>
  <c r="CI22"/>
  <c r="CB22" s="1"/>
  <c r="CM265"/>
  <c r="CK258"/>
  <c r="CN258"/>
  <c r="CF270"/>
  <c r="CI244"/>
  <c r="CB244" s="1"/>
  <c r="CE227"/>
  <c r="CF214"/>
  <c r="CK226"/>
  <c r="AJ56"/>
  <c r="AL25"/>
  <c r="CD53"/>
  <c r="CM256"/>
  <c r="CD214"/>
  <c r="CM270"/>
  <c r="CD227"/>
  <c r="CM214"/>
  <c r="CG265"/>
  <c r="CE258"/>
  <c r="CK270"/>
  <c r="CN270"/>
  <c r="CD244"/>
  <c r="AF261"/>
  <c r="CE22"/>
  <c r="D54"/>
  <c r="CI54" s="1"/>
  <c r="CB54" s="1"/>
  <c r="CJ49"/>
  <c r="CD45"/>
  <c r="CM259"/>
  <c r="CJ257"/>
  <c r="CC257" s="1"/>
  <c r="CJ272"/>
  <c r="CC272" s="1"/>
  <c r="AF272" s="1"/>
  <c r="CE247"/>
  <c r="CJ264"/>
  <c r="CC264" s="1"/>
  <c r="CF259"/>
  <c r="V96"/>
  <c r="CG238"/>
  <c r="AF205"/>
  <c r="CD225"/>
  <c r="CJ218"/>
  <c r="CC218" s="1"/>
  <c r="CK217"/>
  <c r="CI34"/>
  <c r="CB34" s="1"/>
  <c r="CI26"/>
  <c r="CB26" s="1"/>
  <c r="CE45"/>
  <c r="CF274"/>
  <c r="AF271"/>
  <c r="CF266"/>
  <c r="CN259"/>
  <c r="CN238"/>
  <c r="V139"/>
  <c r="AF209"/>
  <c r="V95"/>
  <c r="V89"/>
  <c r="V85"/>
  <c r="V81"/>
  <c r="CE225"/>
  <c r="CG220"/>
  <c r="CD217"/>
  <c r="CD34"/>
  <c r="CD26"/>
  <c r="CL15"/>
  <c r="CK15"/>
  <c r="CI49"/>
  <c r="CB49" s="1"/>
  <c r="CL45"/>
  <c r="CD274"/>
  <c r="CE266"/>
  <c r="CE238"/>
  <c r="CM225"/>
  <c r="CD220"/>
  <c r="CE217"/>
  <c r="CI15"/>
  <c r="CB15" s="1"/>
  <c r="CK34"/>
  <c r="CK26"/>
  <c r="CI188"/>
  <c r="CB188" s="1"/>
  <c r="CE26"/>
  <c r="CK49"/>
  <c r="CK45"/>
  <c r="CK247"/>
  <c r="CJ245"/>
  <c r="CC245" s="1"/>
  <c r="CF247"/>
  <c r="CL259"/>
  <c r="CL274"/>
  <c r="CG247"/>
  <c r="CM266"/>
  <c r="CG259"/>
  <c r="V92"/>
  <c r="CF225"/>
  <c r="CE220"/>
  <c r="CI220"/>
  <c r="CB220" s="1"/>
  <c r="CI217"/>
  <c r="CB217" s="1"/>
  <c r="CJ34"/>
  <c r="CL34"/>
  <c r="CL26"/>
  <c r="CC15"/>
  <c r="CF34"/>
  <c r="CF26"/>
  <c r="CK188"/>
  <c r="CD188" s="1"/>
  <c r="CE49"/>
  <c r="CC45"/>
  <c r="AJ45" s="1"/>
  <c r="CG274"/>
  <c r="CJ253"/>
  <c r="CC253" s="1"/>
  <c r="CK255"/>
  <c r="V141"/>
  <c r="V83"/>
  <c r="CN225"/>
  <c r="CN220"/>
  <c r="CM220"/>
  <c r="CM217"/>
  <c r="CC34"/>
  <c r="CC26"/>
  <c r="CJ188"/>
  <c r="CC188" s="1"/>
  <c r="CL49"/>
  <c r="CE274"/>
  <c r="CN247"/>
  <c r="CI266"/>
  <c r="CB266" s="1"/>
  <c r="CF238"/>
  <c r="CI274"/>
  <c r="CB274" s="1"/>
  <c r="CD247"/>
  <c r="CD266"/>
  <c r="CE259"/>
  <c r="CI238"/>
  <c r="CB238" s="1"/>
  <c r="CG225"/>
  <c r="AL31"/>
  <c r="CD15"/>
  <c r="CF226"/>
  <c r="CJ224"/>
  <c r="CC224" s="1"/>
  <c r="AF224" s="1"/>
  <c r="V142"/>
  <c r="V138"/>
  <c r="V108"/>
  <c r="V106"/>
  <c r="V104"/>
  <c r="V102"/>
  <c r="AL30"/>
  <c r="AL24"/>
  <c r="AL20"/>
  <c r="AJ52"/>
  <c r="AJ48"/>
  <c r="CF217"/>
  <c r="CJ215"/>
  <c r="CC215" s="1"/>
  <c r="AF264"/>
  <c r="AF236"/>
  <c r="AF207"/>
  <c r="V140"/>
  <c r="V136"/>
  <c r="AL29"/>
  <c r="AF263"/>
  <c r="AF262"/>
  <c r="AF252"/>
  <c r="AF248"/>
  <c r="AF219"/>
  <c r="V137"/>
  <c r="V90"/>
  <c r="V88"/>
  <c r="V86"/>
  <c r="V84"/>
  <c r="V82"/>
  <c r="V80"/>
  <c r="AJ55"/>
  <c r="AJ44"/>
  <c r="AJ50"/>
  <c r="CM231"/>
  <c r="CG231"/>
  <c r="CJ229"/>
  <c r="CC229" s="1"/>
  <c r="CF231"/>
  <c r="CN231"/>
  <c r="CE231"/>
  <c r="CL231"/>
  <c r="CI231"/>
  <c r="CB231" s="1"/>
  <c r="AF250"/>
  <c r="CM241"/>
  <c r="CI241"/>
  <c r="CB241" s="1"/>
  <c r="CE241"/>
  <c r="CK241"/>
  <c r="CF241"/>
  <c r="CJ239"/>
  <c r="CC239" s="1"/>
  <c r="CN241"/>
  <c r="CG241"/>
  <c r="CL241"/>
  <c r="CD241"/>
  <c r="CM245"/>
  <c r="CI245"/>
  <c r="CB245" s="1"/>
  <c r="CE245"/>
  <c r="CL245"/>
  <c r="CD245"/>
  <c r="CJ243"/>
  <c r="CC243" s="1"/>
  <c r="AF243" s="1"/>
  <c r="CN245"/>
  <c r="CG245"/>
  <c r="CK245"/>
  <c r="CF245"/>
  <c r="CD46"/>
  <c r="CI46"/>
  <c r="CB46" s="1"/>
  <c r="CK46"/>
  <c r="CE46"/>
  <c r="CM204"/>
  <c r="CI204"/>
  <c r="CB204" s="1"/>
  <c r="CE204"/>
  <c r="CN204"/>
  <c r="CK204"/>
  <c r="CF204"/>
  <c r="CG204"/>
  <c r="CL204"/>
  <c r="CD204"/>
  <c r="CL257"/>
  <c r="CN257"/>
  <c r="CI257"/>
  <c r="CB257" s="1"/>
  <c r="CE257"/>
  <c r="CM257"/>
  <c r="CD257"/>
  <c r="CK257"/>
  <c r="CF257"/>
  <c r="CG257"/>
  <c r="CJ255"/>
  <c r="CC255" s="1"/>
  <c r="CM249"/>
  <c r="CI249"/>
  <c r="CB249" s="1"/>
  <c r="CE249"/>
  <c r="CL249"/>
  <c r="CD249"/>
  <c r="CK249"/>
  <c r="CF249"/>
  <c r="CG249"/>
  <c r="CJ247"/>
  <c r="CC247" s="1"/>
  <c r="CN249"/>
  <c r="CM208"/>
  <c r="CI208"/>
  <c r="CB208" s="1"/>
  <c r="CE208"/>
  <c r="CN208"/>
  <c r="CK208"/>
  <c r="CF208"/>
  <c r="CG208"/>
  <c r="CJ206"/>
  <c r="CC206" s="1"/>
  <c r="CL208"/>
  <c r="CD208"/>
  <c r="Q285"/>
  <c r="Q286"/>
  <c r="CM251"/>
  <c r="CI251"/>
  <c r="CB251" s="1"/>
  <c r="CE251"/>
  <c r="CL251"/>
  <c r="CD251"/>
  <c r="CJ249"/>
  <c r="CC249" s="1"/>
  <c r="CG251"/>
  <c r="CN251"/>
  <c r="CF251"/>
  <c r="CK251"/>
  <c r="CM235"/>
  <c r="CG235"/>
  <c r="CI235"/>
  <c r="CB235" s="1"/>
  <c r="CJ233"/>
  <c r="CC233" s="1"/>
  <c r="AF233" s="1"/>
  <c r="CF235"/>
  <c r="CN235"/>
  <c r="CE235"/>
  <c r="CL235"/>
  <c r="CM206"/>
  <c r="CI206"/>
  <c r="CB206" s="1"/>
  <c r="CE206"/>
  <c r="CN206"/>
  <c r="CK206"/>
  <c r="CF206"/>
  <c r="CG206"/>
  <c r="CJ204"/>
  <c r="CC204" s="1"/>
  <c r="CL206"/>
  <c r="CD206"/>
  <c r="CE230"/>
  <c r="CN230"/>
  <c r="CG230"/>
  <c r="CF230"/>
  <c r="CM230"/>
  <c r="CL230"/>
  <c r="CI230"/>
  <c r="CB230" s="1"/>
  <c r="CJ228"/>
  <c r="CC228" s="1"/>
  <c r="AF228" s="1"/>
  <c r="V99"/>
  <c r="CC46"/>
  <c r="CM19"/>
  <c r="CI19"/>
  <c r="D36"/>
  <c r="CL19"/>
  <c r="CK19"/>
  <c r="CJ19"/>
  <c r="CL46"/>
  <c r="V109"/>
  <c r="V107"/>
  <c r="V105"/>
  <c r="V103"/>
  <c r="V101"/>
  <c r="V97"/>
  <c r="CJ46"/>
  <c r="CM253"/>
  <c r="CI253"/>
  <c r="CB253" s="1"/>
  <c r="CE253"/>
  <c r="CL253"/>
  <c r="CD253"/>
  <c r="CJ251"/>
  <c r="CC251" s="1"/>
  <c r="CN253"/>
  <c r="CG253"/>
  <c r="CK253"/>
  <c r="CF253"/>
  <c r="Q287"/>
  <c r="CM239"/>
  <c r="CG239"/>
  <c r="CL239"/>
  <c r="CI239"/>
  <c r="CB239" s="1"/>
  <c r="CJ237"/>
  <c r="CC237" s="1"/>
  <c r="AF237" s="1"/>
  <c r="CF239"/>
  <c r="CE239"/>
  <c r="CN239"/>
  <c r="CN210"/>
  <c r="CM210"/>
  <c r="CI210"/>
  <c r="CB210" s="1"/>
  <c r="CE210"/>
  <c r="CL210"/>
  <c r="CF210"/>
  <c r="CG210"/>
  <c r="CJ208"/>
  <c r="CC208" s="1"/>
  <c r="CD210"/>
  <c r="CK210"/>
  <c r="V131"/>
  <c r="V130"/>
  <c r="V129"/>
  <c r="V128"/>
  <c r="V127"/>
  <c r="V126"/>
  <c r="V125"/>
  <c r="V124"/>
  <c r="V123"/>
  <c r="V122"/>
  <c r="V121"/>
  <c r="V120"/>
  <c r="V119"/>
  <c r="V118"/>
  <c r="V117"/>
  <c r="V116"/>
  <c r="V115"/>
  <c r="V114"/>
  <c r="V113"/>
  <c r="V112"/>
  <c r="V111"/>
  <c r="D152"/>
  <c r="V91"/>
  <c r="V110"/>
  <c r="V100"/>
  <c r="V98"/>
  <c r="V93"/>
  <c r="AL27" l="1"/>
  <c r="AL23"/>
  <c r="AJ14"/>
  <c r="AJ43"/>
  <c r="AF203"/>
  <c r="A345"/>
  <c r="F16" i="28" s="1"/>
  <c r="U162" i="41"/>
  <c r="AF221"/>
  <c r="AF223"/>
  <c r="U170"/>
  <c r="U169"/>
  <c r="U158"/>
  <c r="CB12"/>
  <c r="AJ12" s="1"/>
  <c r="U167"/>
  <c r="U177"/>
  <c r="AL28"/>
  <c r="U175"/>
  <c r="U179"/>
  <c r="CK152"/>
  <c r="CD152" s="1"/>
  <c r="CI152"/>
  <c r="CB152" s="1"/>
  <c r="CJ152"/>
  <c r="CC152" s="1"/>
  <c r="CH152"/>
  <c r="CA152" s="1"/>
  <c r="AF232"/>
  <c r="U164"/>
  <c r="U178"/>
  <c r="U160"/>
  <c r="U181"/>
  <c r="U153"/>
  <c r="U151"/>
  <c r="U180"/>
  <c r="U171"/>
  <c r="AF226"/>
  <c r="AJ41"/>
  <c r="CE54"/>
  <c r="AF240"/>
  <c r="AL21"/>
  <c r="CJ54"/>
  <c r="AF213"/>
  <c r="AH186"/>
  <c r="AF227"/>
  <c r="AF217"/>
  <c r="AF220"/>
  <c r="AH187"/>
  <c r="AF211"/>
  <c r="AF255"/>
  <c r="AF242"/>
  <c r="AJ13"/>
  <c r="AL32"/>
  <c r="AF212"/>
  <c r="AL35"/>
  <c r="AF225"/>
  <c r="AL22"/>
  <c r="AF258"/>
  <c r="AF267"/>
  <c r="CC54"/>
  <c r="CD54"/>
  <c r="CL54"/>
  <c r="CK54"/>
  <c r="AL26"/>
  <c r="AF218"/>
  <c r="AJ53"/>
  <c r="AF265"/>
  <c r="AF244"/>
  <c r="AF214"/>
  <c r="AF275"/>
  <c r="AF234"/>
  <c r="AH188"/>
  <c r="AF229"/>
  <c r="AF259"/>
  <c r="AF215"/>
  <c r="AF270"/>
  <c r="AF274"/>
  <c r="AJ57"/>
  <c r="AF276"/>
  <c r="AF278"/>
  <c r="AF277"/>
  <c r="AF266"/>
  <c r="AJ15"/>
  <c r="AJ49"/>
  <c r="AL34"/>
  <c r="AF247"/>
  <c r="AF238"/>
  <c r="AF251"/>
  <c r="AF235"/>
  <c r="AF257"/>
  <c r="AF245"/>
  <c r="AF210"/>
  <c r="AF239"/>
  <c r="AF206"/>
  <c r="AF208"/>
  <c r="AF231"/>
  <c r="AF253"/>
  <c r="AF230"/>
  <c r="AF204"/>
  <c r="AF241"/>
  <c r="AF249"/>
  <c r="B345" l="1"/>
  <c r="D16" i="28" s="1"/>
  <c r="U152" i="41"/>
  <c r="B195" i="55"/>
  <c r="D23" i="28" s="1"/>
  <c r="B150" i="55"/>
  <c r="B149"/>
  <c r="B148"/>
  <c r="B147"/>
  <c r="B146"/>
  <c r="B145"/>
  <c r="B144"/>
  <c r="B143"/>
  <c r="B142"/>
  <c r="B141"/>
  <c r="G133"/>
  <c r="F133"/>
  <c r="E133"/>
  <c r="D133"/>
  <c r="C132"/>
  <c r="C131"/>
  <c r="C130"/>
  <c r="C129"/>
  <c r="C128"/>
  <c r="C127"/>
  <c r="C121"/>
  <c r="C120"/>
  <c r="C119"/>
  <c r="C118"/>
  <c r="C117"/>
  <c r="C116"/>
  <c r="H79"/>
  <c r="G79"/>
  <c r="F79"/>
  <c r="E79"/>
  <c r="D79"/>
  <c r="C79"/>
  <c r="H69"/>
  <c r="G69"/>
  <c r="F69"/>
  <c r="E69"/>
  <c r="D69"/>
  <c r="C69"/>
  <c r="B49"/>
  <c r="D43"/>
  <c r="D42"/>
  <c r="D41"/>
  <c r="D40"/>
  <c r="D39"/>
  <c r="D38"/>
  <c r="D37"/>
  <c r="D36"/>
  <c r="D35"/>
  <c r="D34"/>
  <c r="D33"/>
  <c r="D32"/>
  <c r="D31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7"/>
  <c r="E27"/>
  <c r="F26"/>
  <c r="E26"/>
  <c r="F25"/>
  <c r="E25"/>
  <c r="F24"/>
  <c r="E24"/>
  <c r="F23"/>
  <c r="E23"/>
  <c r="F22"/>
  <c r="E22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4"/>
  <c r="E14"/>
  <c r="F13"/>
  <c r="E13"/>
  <c r="F12"/>
  <c r="E12"/>
  <c r="B197" i="54"/>
  <c r="D21" i="28" s="1"/>
  <c r="C169" i="54"/>
  <c r="E160"/>
  <c r="D160"/>
  <c r="E159"/>
  <c r="D159"/>
  <c r="E158"/>
  <c r="D158"/>
  <c r="E157"/>
  <c r="D157"/>
  <c r="G152"/>
  <c r="F152"/>
  <c r="E152"/>
  <c r="D152"/>
  <c r="F140"/>
  <c r="E140"/>
  <c r="D139"/>
  <c r="D138"/>
  <c r="D137"/>
  <c r="D136"/>
  <c r="D135"/>
  <c r="D134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29"/>
  <c r="D129"/>
  <c r="E128"/>
  <c r="D128"/>
  <c r="E127"/>
  <c r="D127"/>
  <c r="E126"/>
  <c r="D126"/>
  <c r="E125"/>
  <c r="D125"/>
  <c r="E124"/>
  <c r="D124"/>
  <c r="C119"/>
  <c r="C118"/>
  <c r="C117"/>
  <c r="C116"/>
  <c r="C115"/>
  <c r="C112"/>
  <c r="C111"/>
  <c r="C110"/>
  <c r="E107"/>
  <c r="D107"/>
  <c r="E106"/>
  <c r="D106"/>
  <c r="E105"/>
  <c r="D105"/>
  <c r="E104"/>
  <c r="D104"/>
  <c r="E103"/>
  <c r="D103"/>
  <c r="E102"/>
  <c r="D102"/>
  <c r="E101"/>
  <c r="D101"/>
  <c r="E100"/>
  <c r="D100"/>
  <c r="E95"/>
  <c r="D95"/>
  <c r="C94"/>
  <c r="C93"/>
  <c r="C92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7"/>
  <c r="D87"/>
  <c r="E86"/>
  <c r="D86"/>
  <c r="E85"/>
  <c r="D85"/>
  <c r="E84"/>
  <c r="D84"/>
  <c r="E83"/>
  <c r="D83"/>
  <c r="E82"/>
  <c r="D82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6"/>
  <c r="D76"/>
  <c r="E75"/>
  <c r="D75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69"/>
  <c r="D69"/>
  <c r="E68"/>
  <c r="D68"/>
  <c r="E67"/>
  <c r="D67"/>
  <c r="E62"/>
  <c r="D62"/>
  <c r="E56"/>
  <c r="D56"/>
  <c r="E55"/>
  <c r="D55"/>
  <c r="E54"/>
  <c r="D54"/>
  <c r="E53"/>
  <c r="D53"/>
  <c r="E52"/>
  <c r="D52"/>
  <c r="E51"/>
  <c r="D51"/>
  <c r="E50"/>
  <c r="D50"/>
  <c r="E49"/>
  <c r="D49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B195" i="53"/>
  <c r="D19" i="28" s="1"/>
  <c r="CA48" i="53"/>
  <c r="K45"/>
  <c r="M44"/>
  <c r="L44"/>
  <c r="J44"/>
  <c r="I44"/>
  <c r="H44"/>
  <c r="G44"/>
  <c r="F44"/>
  <c r="E44"/>
  <c r="D44"/>
  <c r="C44"/>
  <c r="K43"/>
  <c r="K41"/>
  <c r="K36"/>
  <c r="K35"/>
  <c r="K34"/>
  <c r="K33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I11"/>
  <c r="H11"/>
  <c r="G11"/>
  <c r="F11"/>
  <c r="E11"/>
  <c r="D11"/>
  <c r="C11"/>
  <c r="DV264" i="52"/>
  <c r="CV264" s="1"/>
  <c r="DU264"/>
  <c r="CU264" s="1"/>
  <c r="DT264"/>
  <c r="CT264" s="1"/>
  <c r="DS264"/>
  <c r="CS264" s="1"/>
  <c r="DR264"/>
  <c r="CR264" s="1"/>
  <c r="DQ264"/>
  <c r="CQ264" s="1"/>
  <c r="DP264"/>
  <c r="CP264" s="1"/>
  <c r="DO264"/>
  <c r="CO264" s="1"/>
  <c r="DN264"/>
  <c r="CN264" s="1"/>
  <c r="DM264"/>
  <c r="CM264" s="1"/>
  <c r="DL264"/>
  <c r="CL264" s="1"/>
  <c r="DK264"/>
  <c r="CK264" s="1"/>
  <c r="DJ264"/>
  <c r="CJ264" s="1"/>
  <c r="DI264"/>
  <c r="CI264" s="1"/>
  <c r="DH264"/>
  <c r="CH264" s="1"/>
  <c r="DG264"/>
  <c r="CG264" s="1"/>
  <c r="DF264"/>
  <c r="CF264"/>
  <c r="D264"/>
  <c r="C264"/>
  <c r="DV263"/>
  <c r="CV263" s="1"/>
  <c r="DU263"/>
  <c r="CU263" s="1"/>
  <c r="DT263"/>
  <c r="DS263"/>
  <c r="CS263" s="1"/>
  <c r="DR263"/>
  <c r="CR263" s="1"/>
  <c r="DQ263"/>
  <c r="CQ263" s="1"/>
  <c r="DP263"/>
  <c r="CP263" s="1"/>
  <c r="DO263"/>
  <c r="CO263" s="1"/>
  <c r="DN263"/>
  <c r="CN263" s="1"/>
  <c r="DM263"/>
  <c r="CM263" s="1"/>
  <c r="DL263"/>
  <c r="CL263" s="1"/>
  <c r="DK263"/>
  <c r="CK263" s="1"/>
  <c r="DJ263"/>
  <c r="CJ263" s="1"/>
  <c r="DI263"/>
  <c r="CI263" s="1"/>
  <c r="DH263"/>
  <c r="CH263" s="1"/>
  <c r="DG263"/>
  <c r="CG263" s="1"/>
  <c r="DF263"/>
  <c r="CT263"/>
  <c r="CF263"/>
  <c r="D263"/>
  <c r="C263"/>
  <c r="DV262"/>
  <c r="CV262" s="1"/>
  <c r="DU262"/>
  <c r="CU262" s="1"/>
  <c r="DT262"/>
  <c r="CT262" s="1"/>
  <c r="DS262"/>
  <c r="CS262" s="1"/>
  <c r="DR262"/>
  <c r="CR262" s="1"/>
  <c r="DQ262"/>
  <c r="CQ262" s="1"/>
  <c r="DP262"/>
  <c r="CP262" s="1"/>
  <c r="DO262"/>
  <c r="CO262" s="1"/>
  <c r="DN262"/>
  <c r="CN262" s="1"/>
  <c r="DM262"/>
  <c r="CM262" s="1"/>
  <c r="DL262"/>
  <c r="CL262" s="1"/>
  <c r="DK262"/>
  <c r="CK262" s="1"/>
  <c r="DJ262"/>
  <c r="CJ262" s="1"/>
  <c r="DI262"/>
  <c r="CI262" s="1"/>
  <c r="DH262"/>
  <c r="CH262" s="1"/>
  <c r="DG262"/>
  <c r="CG262" s="1"/>
  <c r="DF262"/>
  <c r="CF262"/>
  <c r="D262"/>
  <c r="C262"/>
  <c r="DV261"/>
  <c r="CV261" s="1"/>
  <c r="DU261"/>
  <c r="CU261" s="1"/>
  <c r="DT261"/>
  <c r="CT261" s="1"/>
  <c r="DS261"/>
  <c r="CS261" s="1"/>
  <c r="DR261"/>
  <c r="CR261" s="1"/>
  <c r="DQ261"/>
  <c r="CQ261" s="1"/>
  <c r="DP261"/>
  <c r="CP261" s="1"/>
  <c r="DO261"/>
  <c r="CO261" s="1"/>
  <c r="DN261"/>
  <c r="CN261" s="1"/>
  <c r="DM261"/>
  <c r="CM261" s="1"/>
  <c r="DL261"/>
  <c r="CL261" s="1"/>
  <c r="DK261"/>
  <c r="CK261" s="1"/>
  <c r="DJ261"/>
  <c r="CJ261" s="1"/>
  <c r="DI261"/>
  <c r="CI261" s="1"/>
  <c r="DH261"/>
  <c r="CH261" s="1"/>
  <c r="DG261"/>
  <c r="CG261" s="1"/>
  <c r="DF261"/>
  <c r="CF261"/>
  <c r="D261"/>
  <c r="DX261" s="1"/>
  <c r="CX261" s="1"/>
  <c r="C261"/>
  <c r="DV260"/>
  <c r="CV260" s="1"/>
  <c r="DU260"/>
  <c r="CU260" s="1"/>
  <c r="DT260"/>
  <c r="CT260" s="1"/>
  <c r="DS260"/>
  <c r="CS260" s="1"/>
  <c r="DR260"/>
  <c r="CR260" s="1"/>
  <c r="DQ260"/>
  <c r="CQ260" s="1"/>
  <c r="DP260"/>
  <c r="CP260" s="1"/>
  <c r="DO260"/>
  <c r="CO260" s="1"/>
  <c r="DN260"/>
  <c r="CN260" s="1"/>
  <c r="DM260"/>
  <c r="CM260" s="1"/>
  <c r="DL260"/>
  <c r="CL260" s="1"/>
  <c r="DK260"/>
  <c r="CK260" s="1"/>
  <c r="DJ260"/>
  <c r="CJ260" s="1"/>
  <c r="DI260"/>
  <c r="CI260" s="1"/>
  <c r="DH260"/>
  <c r="CH260" s="1"/>
  <c r="DG260"/>
  <c r="CG260" s="1"/>
  <c r="DF260"/>
  <c r="CF260"/>
  <c r="D260"/>
  <c r="DX260" s="1"/>
  <c r="CX260" s="1"/>
  <c r="C260"/>
  <c r="DV259"/>
  <c r="CV259" s="1"/>
  <c r="DU259"/>
  <c r="DT259"/>
  <c r="CT259" s="1"/>
  <c r="DS259"/>
  <c r="CS259" s="1"/>
  <c r="DR259"/>
  <c r="CR259" s="1"/>
  <c r="DQ259"/>
  <c r="CQ259" s="1"/>
  <c r="DP259"/>
  <c r="CP259" s="1"/>
  <c r="DO259"/>
  <c r="CO259" s="1"/>
  <c r="DN259"/>
  <c r="CN259" s="1"/>
  <c r="DM259"/>
  <c r="CM259" s="1"/>
  <c r="DL259"/>
  <c r="CL259" s="1"/>
  <c r="DK259"/>
  <c r="CK259" s="1"/>
  <c r="DJ259"/>
  <c r="CJ259" s="1"/>
  <c r="DI259"/>
  <c r="CI259" s="1"/>
  <c r="DH259"/>
  <c r="CH259" s="1"/>
  <c r="DG259"/>
  <c r="CG259" s="1"/>
  <c r="DF259"/>
  <c r="CU259"/>
  <c r="CF259"/>
  <c r="D259"/>
  <c r="C259"/>
  <c r="DV258"/>
  <c r="CV258" s="1"/>
  <c r="DU258"/>
  <c r="DT258"/>
  <c r="CT258" s="1"/>
  <c r="DS258"/>
  <c r="CS258" s="1"/>
  <c r="DR258"/>
  <c r="CR258" s="1"/>
  <c r="DQ258"/>
  <c r="CQ258" s="1"/>
  <c r="DP258"/>
  <c r="CP258" s="1"/>
  <c r="DO258"/>
  <c r="CO258" s="1"/>
  <c r="DN258"/>
  <c r="CN258" s="1"/>
  <c r="DM258"/>
  <c r="CM258" s="1"/>
  <c r="DL258"/>
  <c r="CL258" s="1"/>
  <c r="DK258"/>
  <c r="CK258" s="1"/>
  <c r="DJ258"/>
  <c r="CJ258" s="1"/>
  <c r="DI258"/>
  <c r="CI258" s="1"/>
  <c r="DH258"/>
  <c r="CH258" s="1"/>
  <c r="DG258"/>
  <c r="CG258" s="1"/>
  <c r="DF258"/>
  <c r="CU258"/>
  <c r="CF258"/>
  <c r="D258"/>
  <c r="DX258" s="1"/>
  <c r="CX258" s="1"/>
  <c r="C258"/>
  <c r="DV257"/>
  <c r="CV257" s="1"/>
  <c r="DU257"/>
  <c r="CU257" s="1"/>
  <c r="DT257"/>
  <c r="CT257" s="1"/>
  <c r="DS257"/>
  <c r="CS257" s="1"/>
  <c r="DR257"/>
  <c r="CR257" s="1"/>
  <c r="DQ257"/>
  <c r="CQ257" s="1"/>
  <c r="DP257"/>
  <c r="CP257" s="1"/>
  <c r="DO257"/>
  <c r="CO257" s="1"/>
  <c r="DN257"/>
  <c r="CN257" s="1"/>
  <c r="DM257"/>
  <c r="CM257" s="1"/>
  <c r="DL257"/>
  <c r="CL257" s="1"/>
  <c r="DK257"/>
  <c r="CK257" s="1"/>
  <c r="DJ257"/>
  <c r="CJ257" s="1"/>
  <c r="DI257"/>
  <c r="CI257" s="1"/>
  <c r="DH257"/>
  <c r="CH257" s="1"/>
  <c r="DG257"/>
  <c r="CG257" s="1"/>
  <c r="DF257"/>
  <c r="CF257"/>
  <c r="D257"/>
  <c r="C257"/>
  <c r="DV256"/>
  <c r="CV256" s="1"/>
  <c r="DU256"/>
  <c r="CU256" s="1"/>
  <c r="DT256"/>
  <c r="CT256" s="1"/>
  <c r="DS256"/>
  <c r="CS256" s="1"/>
  <c r="DR256"/>
  <c r="CR256" s="1"/>
  <c r="DQ256"/>
  <c r="CQ256" s="1"/>
  <c r="DP256"/>
  <c r="CP256" s="1"/>
  <c r="DO256"/>
  <c r="CO256" s="1"/>
  <c r="DN256"/>
  <c r="CN256" s="1"/>
  <c r="DM256"/>
  <c r="CM256" s="1"/>
  <c r="DL256"/>
  <c r="CL256" s="1"/>
  <c r="DK256"/>
  <c r="CK256" s="1"/>
  <c r="DJ256"/>
  <c r="CJ256" s="1"/>
  <c r="DI256"/>
  <c r="CI256" s="1"/>
  <c r="DH256"/>
  <c r="CH256" s="1"/>
  <c r="DG256"/>
  <c r="CG256" s="1"/>
  <c r="DF256"/>
  <c r="CF256"/>
  <c r="D256"/>
  <c r="DX256" s="1"/>
  <c r="CX256" s="1"/>
  <c r="C256"/>
  <c r="DV255"/>
  <c r="CV255" s="1"/>
  <c r="DU255"/>
  <c r="CU255" s="1"/>
  <c r="DT255"/>
  <c r="CT255" s="1"/>
  <c r="DS255"/>
  <c r="CS255" s="1"/>
  <c r="DR255"/>
  <c r="CR255" s="1"/>
  <c r="DQ255"/>
  <c r="CQ255" s="1"/>
  <c r="DP255"/>
  <c r="CP255" s="1"/>
  <c r="DO255"/>
  <c r="CO255" s="1"/>
  <c r="DN255"/>
  <c r="CN255" s="1"/>
  <c r="DM255"/>
  <c r="CM255" s="1"/>
  <c r="DL255"/>
  <c r="CL255" s="1"/>
  <c r="DK255"/>
  <c r="CK255" s="1"/>
  <c r="DJ255"/>
  <c r="CJ255" s="1"/>
  <c r="DI255"/>
  <c r="CI255" s="1"/>
  <c r="DH255"/>
  <c r="CH255" s="1"/>
  <c r="DG255"/>
  <c r="CG255" s="1"/>
  <c r="DF255"/>
  <c r="CF255"/>
  <c r="DV254"/>
  <c r="CV254" s="1"/>
  <c r="DU254"/>
  <c r="DT254"/>
  <c r="CT254" s="1"/>
  <c r="DS254"/>
  <c r="CS254" s="1"/>
  <c r="DR254"/>
  <c r="CR254" s="1"/>
  <c r="DQ254"/>
  <c r="CQ254" s="1"/>
  <c r="DP254"/>
  <c r="CP254" s="1"/>
  <c r="DO254"/>
  <c r="CO254" s="1"/>
  <c r="DN254"/>
  <c r="CN254" s="1"/>
  <c r="DM254"/>
  <c r="CM254" s="1"/>
  <c r="DL254"/>
  <c r="CL254" s="1"/>
  <c r="DK254"/>
  <c r="CK254" s="1"/>
  <c r="DJ254"/>
  <c r="CJ254" s="1"/>
  <c r="DI254"/>
  <c r="CI254" s="1"/>
  <c r="DH254"/>
  <c r="CH254" s="1"/>
  <c r="DG254"/>
  <c r="CG254" s="1"/>
  <c r="DF254"/>
  <c r="CU254"/>
  <c r="CF254"/>
  <c r="D254"/>
  <c r="C254"/>
  <c r="DV253"/>
  <c r="CV253" s="1"/>
  <c r="DU253"/>
  <c r="CU253" s="1"/>
  <c r="DT253"/>
  <c r="CT253" s="1"/>
  <c r="DS253"/>
  <c r="CS253" s="1"/>
  <c r="DR253"/>
  <c r="CR253" s="1"/>
  <c r="DQ253"/>
  <c r="CQ253" s="1"/>
  <c r="DP253"/>
  <c r="CP253" s="1"/>
  <c r="DO253"/>
  <c r="CO253" s="1"/>
  <c r="DN253"/>
  <c r="CN253" s="1"/>
  <c r="DM253"/>
  <c r="CM253" s="1"/>
  <c r="DL253"/>
  <c r="CL253" s="1"/>
  <c r="DK253"/>
  <c r="CK253" s="1"/>
  <c r="DJ253"/>
  <c r="CJ253" s="1"/>
  <c r="DI253"/>
  <c r="CI253" s="1"/>
  <c r="DH253"/>
  <c r="CH253" s="1"/>
  <c r="DG253"/>
  <c r="CG253" s="1"/>
  <c r="DF253"/>
  <c r="CF253"/>
  <c r="D253"/>
  <c r="DX253" s="1"/>
  <c r="CX253" s="1"/>
  <c r="C253"/>
  <c r="DV252"/>
  <c r="CV252" s="1"/>
  <c r="DU252"/>
  <c r="CU252" s="1"/>
  <c r="DT252"/>
  <c r="CT252" s="1"/>
  <c r="DS252"/>
  <c r="CS252" s="1"/>
  <c r="DR252"/>
  <c r="CR252" s="1"/>
  <c r="DQ252"/>
  <c r="CQ252" s="1"/>
  <c r="DP252"/>
  <c r="CP252" s="1"/>
  <c r="DO252"/>
  <c r="CO252" s="1"/>
  <c r="DN252"/>
  <c r="CN252" s="1"/>
  <c r="DM252"/>
  <c r="CM252" s="1"/>
  <c r="DL252"/>
  <c r="DK252"/>
  <c r="CK252" s="1"/>
  <c r="DJ252"/>
  <c r="CJ252" s="1"/>
  <c r="DI252"/>
  <c r="CI252" s="1"/>
  <c r="DH252"/>
  <c r="CH252" s="1"/>
  <c r="DG252"/>
  <c r="CG252" s="1"/>
  <c r="DF252"/>
  <c r="CL252"/>
  <c r="CF252"/>
  <c r="D252"/>
  <c r="DX252" s="1"/>
  <c r="CX252" s="1"/>
  <c r="C252"/>
  <c r="DV251"/>
  <c r="CV251" s="1"/>
  <c r="DU251"/>
  <c r="CU251" s="1"/>
  <c r="DT251"/>
  <c r="CT251" s="1"/>
  <c r="DS251"/>
  <c r="CS251" s="1"/>
  <c r="DR251"/>
  <c r="CR251" s="1"/>
  <c r="DQ251"/>
  <c r="CQ251" s="1"/>
  <c r="DP251"/>
  <c r="CP251" s="1"/>
  <c r="DO251"/>
  <c r="CO251" s="1"/>
  <c r="DN251"/>
  <c r="CN251" s="1"/>
  <c r="DM251"/>
  <c r="CM251" s="1"/>
  <c r="DL251"/>
  <c r="CL251" s="1"/>
  <c r="DK251"/>
  <c r="CK251" s="1"/>
  <c r="DJ251"/>
  <c r="CJ251" s="1"/>
  <c r="DI251"/>
  <c r="CI251" s="1"/>
  <c r="DH251"/>
  <c r="CH251" s="1"/>
  <c r="DG251"/>
  <c r="CG251" s="1"/>
  <c r="DF251"/>
  <c r="CF251"/>
  <c r="D251"/>
  <c r="DX251" s="1"/>
  <c r="CX251" s="1"/>
  <c r="C251"/>
  <c r="DV250"/>
  <c r="CV250" s="1"/>
  <c r="DU250"/>
  <c r="CU250" s="1"/>
  <c r="DT250"/>
  <c r="CT250" s="1"/>
  <c r="DS250"/>
  <c r="CS250" s="1"/>
  <c r="DR250"/>
  <c r="CR250" s="1"/>
  <c r="DQ250"/>
  <c r="CQ250" s="1"/>
  <c r="DP250"/>
  <c r="CP250" s="1"/>
  <c r="DO250"/>
  <c r="CO250" s="1"/>
  <c r="DN250"/>
  <c r="CN250" s="1"/>
  <c r="DM250"/>
  <c r="CM250" s="1"/>
  <c r="DL250"/>
  <c r="CL250" s="1"/>
  <c r="DK250"/>
  <c r="CK250" s="1"/>
  <c r="DJ250"/>
  <c r="CJ250" s="1"/>
  <c r="DI250"/>
  <c r="CI250" s="1"/>
  <c r="DH250"/>
  <c r="CH250" s="1"/>
  <c r="DG250"/>
  <c r="CG250" s="1"/>
  <c r="DF250"/>
  <c r="CF250"/>
  <c r="D250"/>
  <c r="C250"/>
  <c r="DV249"/>
  <c r="CV249" s="1"/>
  <c r="DU249"/>
  <c r="CU249" s="1"/>
  <c r="DT249"/>
  <c r="CT249" s="1"/>
  <c r="DS249"/>
  <c r="CS249" s="1"/>
  <c r="DR249"/>
  <c r="CR249" s="1"/>
  <c r="DQ249"/>
  <c r="CQ249" s="1"/>
  <c r="DP249"/>
  <c r="CP249" s="1"/>
  <c r="DO249"/>
  <c r="CO249" s="1"/>
  <c r="DN249"/>
  <c r="CN249" s="1"/>
  <c r="DM249"/>
  <c r="CM249" s="1"/>
  <c r="DL249"/>
  <c r="CL249" s="1"/>
  <c r="DK249"/>
  <c r="CK249" s="1"/>
  <c r="DJ249"/>
  <c r="CJ249" s="1"/>
  <c r="DI249"/>
  <c r="CI249" s="1"/>
  <c r="DH249"/>
  <c r="CH249" s="1"/>
  <c r="DG249"/>
  <c r="CG249" s="1"/>
  <c r="DF249"/>
  <c r="CF249"/>
  <c r="D249"/>
  <c r="C249"/>
  <c r="DV248"/>
  <c r="CV248" s="1"/>
  <c r="DU248"/>
  <c r="CU248" s="1"/>
  <c r="DT248"/>
  <c r="CT248" s="1"/>
  <c r="DS248"/>
  <c r="CS248" s="1"/>
  <c r="DR248"/>
  <c r="CR248" s="1"/>
  <c r="DQ248"/>
  <c r="CQ248" s="1"/>
  <c r="DP248"/>
  <c r="CP248" s="1"/>
  <c r="DO248"/>
  <c r="CO248" s="1"/>
  <c r="DN248"/>
  <c r="CN248" s="1"/>
  <c r="DM248"/>
  <c r="CM248" s="1"/>
  <c r="DL248"/>
  <c r="CL248" s="1"/>
  <c r="DK248"/>
  <c r="CK248" s="1"/>
  <c r="DJ248"/>
  <c r="CJ248" s="1"/>
  <c r="DI248"/>
  <c r="CI248" s="1"/>
  <c r="DH248"/>
  <c r="CH248" s="1"/>
  <c r="DG248"/>
  <c r="CG248" s="1"/>
  <c r="DF248"/>
  <c r="CF248"/>
  <c r="D248"/>
  <c r="DX248" s="1"/>
  <c r="CX248" s="1"/>
  <c r="C248"/>
  <c r="DV247"/>
  <c r="CV247" s="1"/>
  <c r="DU247"/>
  <c r="CU247" s="1"/>
  <c r="DT247"/>
  <c r="CT247" s="1"/>
  <c r="DS247"/>
  <c r="CS247" s="1"/>
  <c r="DR247"/>
  <c r="CR247" s="1"/>
  <c r="DQ247"/>
  <c r="CQ247" s="1"/>
  <c r="DP247"/>
  <c r="CP247" s="1"/>
  <c r="DO247"/>
  <c r="CO247" s="1"/>
  <c r="DN247"/>
  <c r="CN247" s="1"/>
  <c r="DM247"/>
  <c r="CM247" s="1"/>
  <c r="DL247"/>
  <c r="CL247" s="1"/>
  <c r="DK247"/>
  <c r="CK247" s="1"/>
  <c r="DJ247"/>
  <c r="CJ247" s="1"/>
  <c r="DI247"/>
  <c r="CI247" s="1"/>
  <c r="DH247"/>
  <c r="CH247" s="1"/>
  <c r="DG247"/>
  <c r="CG247" s="1"/>
  <c r="DF247"/>
  <c r="CF247"/>
  <c r="D247"/>
  <c r="C247"/>
  <c r="DV246"/>
  <c r="CV246" s="1"/>
  <c r="DU246"/>
  <c r="DT246"/>
  <c r="DS246"/>
  <c r="DR246"/>
  <c r="CR246" s="1"/>
  <c r="DQ246"/>
  <c r="CQ246" s="1"/>
  <c r="DP246"/>
  <c r="CP246" s="1"/>
  <c r="DO246"/>
  <c r="CO246" s="1"/>
  <c r="DN246"/>
  <c r="CN246" s="1"/>
  <c r="DM246"/>
  <c r="CM246" s="1"/>
  <c r="DL246"/>
  <c r="CL246" s="1"/>
  <c r="DK246"/>
  <c r="CK246" s="1"/>
  <c r="DJ246"/>
  <c r="CJ246" s="1"/>
  <c r="DI246"/>
  <c r="CI246" s="1"/>
  <c r="DH246"/>
  <c r="CH246" s="1"/>
  <c r="DG246"/>
  <c r="CG246" s="1"/>
  <c r="DF246"/>
  <c r="CU246"/>
  <c r="CT246"/>
  <c r="CS246"/>
  <c r="CF246"/>
  <c r="D246"/>
  <c r="C246"/>
  <c r="DV245"/>
  <c r="CV245" s="1"/>
  <c r="DU245"/>
  <c r="CU245" s="1"/>
  <c r="DT245"/>
  <c r="CT245" s="1"/>
  <c r="DS245"/>
  <c r="CS245" s="1"/>
  <c r="DR245"/>
  <c r="CR245" s="1"/>
  <c r="DQ245"/>
  <c r="CQ245" s="1"/>
  <c r="DP245"/>
  <c r="CP245" s="1"/>
  <c r="DO245"/>
  <c r="CO245" s="1"/>
  <c r="DN245"/>
  <c r="CN245" s="1"/>
  <c r="DM245"/>
  <c r="CM245" s="1"/>
  <c r="DL245"/>
  <c r="CL245" s="1"/>
  <c r="DK245"/>
  <c r="CK245" s="1"/>
  <c r="DJ245"/>
  <c r="CJ245" s="1"/>
  <c r="DI245"/>
  <c r="CI245" s="1"/>
  <c r="DH245"/>
  <c r="CH245" s="1"/>
  <c r="DG245"/>
  <c r="CG245" s="1"/>
  <c r="DF245"/>
  <c r="CF245"/>
  <c r="D245"/>
  <c r="C245"/>
  <c r="DV244"/>
  <c r="CV244" s="1"/>
  <c r="DU244"/>
  <c r="CU244" s="1"/>
  <c r="DT244"/>
  <c r="CT244" s="1"/>
  <c r="DS244"/>
  <c r="CS244" s="1"/>
  <c r="DR244"/>
  <c r="CR244" s="1"/>
  <c r="DQ244"/>
  <c r="CQ244" s="1"/>
  <c r="DP244"/>
  <c r="CP244" s="1"/>
  <c r="DO244"/>
  <c r="CO244" s="1"/>
  <c r="DN244"/>
  <c r="CN244" s="1"/>
  <c r="DM244"/>
  <c r="CM244" s="1"/>
  <c r="DL244"/>
  <c r="CL244" s="1"/>
  <c r="DK244"/>
  <c r="CK244" s="1"/>
  <c r="DJ244"/>
  <c r="CJ244" s="1"/>
  <c r="DI244"/>
  <c r="CI244" s="1"/>
  <c r="DH244"/>
  <c r="CH244" s="1"/>
  <c r="DG244"/>
  <c r="CG244" s="1"/>
  <c r="DF244"/>
  <c r="CF244"/>
  <c r="D244"/>
  <c r="DX244" s="1"/>
  <c r="CX244" s="1"/>
  <c r="C244"/>
  <c r="DV243"/>
  <c r="CV243" s="1"/>
  <c r="DU243"/>
  <c r="CU243" s="1"/>
  <c r="DT243"/>
  <c r="CT243" s="1"/>
  <c r="DS243"/>
  <c r="CS243" s="1"/>
  <c r="DR243"/>
  <c r="CR243" s="1"/>
  <c r="DQ243"/>
  <c r="CQ243" s="1"/>
  <c r="DP243"/>
  <c r="CP243" s="1"/>
  <c r="DO243"/>
  <c r="CO243" s="1"/>
  <c r="DN243"/>
  <c r="CN243" s="1"/>
  <c r="DM243"/>
  <c r="CM243" s="1"/>
  <c r="DL243"/>
  <c r="CL243" s="1"/>
  <c r="DK243"/>
  <c r="CK243" s="1"/>
  <c r="DJ243"/>
  <c r="CJ243" s="1"/>
  <c r="DI243"/>
  <c r="CI243" s="1"/>
  <c r="DH243"/>
  <c r="CH243" s="1"/>
  <c r="DG243"/>
  <c r="CG243" s="1"/>
  <c r="DF243"/>
  <c r="CF243"/>
  <c r="D243"/>
  <c r="DX243" s="1"/>
  <c r="CX243" s="1"/>
  <c r="C243"/>
  <c r="DV242"/>
  <c r="CV242" s="1"/>
  <c r="DU242"/>
  <c r="CU242" s="1"/>
  <c r="DT242"/>
  <c r="CT242" s="1"/>
  <c r="DS242"/>
  <c r="CS242" s="1"/>
  <c r="DR242"/>
  <c r="CR242" s="1"/>
  <c r="DQ242"/>
  <c r="CQ242" s="1"/>
  <c r="DP242"/>
  <c r="CP242" s="1"/>
  <c r="DO242"/>
  <c r="CO242" s="1"/>
  <c r="DN242"/>
  <c r="CN242" s="1"/>
  <c r="DM242"/>
  <c r="CM242" s="1"/>
  <c r="DL242"/>
  <c r="CL242" s="1"/>
  <c r="DK242"/>
  <c r="CK242" s="1"/>
  <c r="DJ242"/>
  <c r="CJ242" s="1"/>
  <c r="DI242"/>
  <c r="CI242" s="1"/>
  <c r="DH242"/>
  <c r="CH242" s="1"/>
  <c r="DG242"/>
  <c r="CG242" s="1"/>
  <c r="DF242"/>
  <c r="CF242"/>
  <c r="D242"/>
  <c r="DX242" s="1"/>
  <c r="CX242" s="1"/>
  <c r="C242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237"/>
  <c r="B237"/>
  <c r="CC237" s="1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236"/>
  <c r="B236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235"/>
  <c r="B235"/>
  <c r="CC235" s="1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234"/>
  <c r="B234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233"/>
  <c r="B233"/>
  <c r="CD233" s="1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232"/>
  <c r="B232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231"/>
  <c r="B231"/>
  <c r="CD231" s="1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226"/>
  <c r="B226"/>
  <c r="DC226" s="1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225"/>
  <c r="B225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224"/>
  <c r="B224"/>
  <c r="DE224" s="1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223"/>
  <c r="B223"/>
  <c r="DE223" s="1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222"/>
  <c r="B222"/>
  <c r="DE222" s="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221"/>
  <c r="B221"/>
  <c r="CD221" s="1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220"/>
  <c r="B220"/>
  <c r="DE220" s="1"/>
  <c r="D209"/>
  <c r="C209"/>
  <c r="D208"/>
  <c r="C208"/>
  <c r="D207"/>
  <c r="C207"/>
  <c r="D206"/>
  <c r="C206"/>
  <c r="D205"/>
  <c r="C205"/>
  <c r="D204"/>
  <c r="C204"/>
  <c r="D203"/>
  <c r="C203"/>
  <c r="D202"/>
  <c r="C202"/>
  <c r="D201"/>
  <c r="C201"/>
  <c r="D200"/>
  <c r="C200"/>
  <c r="D199"/>
  <c r="C199"/>
  <c r="D198"/>
  <c r="C198"/>
  <c r="D197"/>
  <c r="C197"/>
  <c r="D196"/>
  <c r="C196"/>
  <c r="D195"/>
  <c r="C195"/>
  <c r="D194"/>
  <c r="C194"/>
  <c r="D193"/>
  <c r="C193"/>
  <c r="D192"/>
  <c r="C192"/>
  <c r="D191"/>
  <c r="C191"/>
  <c r="D190"/>
  <c r="C190"/>
  <c r="D189"/>
  <c r="C189"/>
  <c r="D188"/>
  <c r="C188"/>
  <c r="D187"/>
  <c r="C187"/>
  <c r="D182"/>
  <c r="C182"/>
  <c r="D181"/>
  <c r="C181"/>
  <c r="D180"/>
  <c r="C180"/>
  <c r="D179"/>
  <c r="C179"/>
  <c r="D178"/>
  <c r="C178"/>
  <c r="D177"/>
  <c r="C177"/>
  <c r="D176"/>
  <c r="C176"/>
  <c r="D175"/>
  <c r="C175"/>
  <c r="D174"/>
  <c r="C174"/>
  <c r="D173"/>
  <c r="C173"/>
  <c r="D172"/>
  <c r="C172"/>
  <c r="D171"/>
  <c r="C171"/>
  <c r="D170"/>
  <c r="C170"/>
  <c r="D169"/>
  <c r="C169"/>
  <c r="D168"/>
  <c r="C168"/>
  <c r="D167"/>
  <c r="C167"/>
  <c r="D166"/>
  <c r="C166"/>
  <c r="D165"/>
  <c r="C165"/>
  <c r="D164"/>
  <c r="C164"/>
  <c r="D163"/>
  <c r="C163"/>
  <c r="D162"/>
  <c r="C162"/>
  <c r="D161"/>
  <c r="C161"/>
  <c r="D160"/>
  <c r="C160"/>
  <c r="DE155"/>
  <c r="DD155"/>
  <c r="DC155"/>
  <c r="DB155"/>
  <c r="DA155"/>
  <c r="CE155"/>
  <c r="CD155"/>
  <c r="CC155"/>
  <c r="CB155"/>
  <c r="CA155"/>
  <c r="DE154"/>
  <c r="DD154"/>
  <c r="DC154"/>
  <c r="DB154"/>
  <c r="DA154"/>
  <c r="CE154"/>
  <c r="CD154"/>
  <c r="CC154"/>
  <c r="CB154"/>
  <c r="CA154"/>
  <c r="DE153"/>
  <c r="DD153"/>
  <c r="DC153"/>
  <c r="DB153"/>
  <c r="DA153"/>
  <c r="CE153"/>
  <c r="CD153"/>
  <c r="CC153"/>
  <c r="CB153"/>
  <c r="CA153"/>
  <c r="DE152"/>
  <c r="DD152"/>
  <c r="DC152"/>
  <c r="DB152"/>
  <c r="DA152"/>
  <c r="CE152"/>
  <c r="CD152"/>
  <c r="CC152"/>
  <c r="CB152"/>
  <c r="CA152"/>
  <c r="DE151"/>
  <c r="DD151"/>
  <c r="DC151"/>
  <c r="DB151"/>
  <c r="DA151"/>
  <c r="CE151"/>
  <c r="CD151"/>
  <c r="CC151"/>
  <c r="CB151"/>
  <c r="CA151"/>
  <c r="DE147"/>
  <c r="DD147"/>
  <c r="DC147"/>
  <c r="DB147"/>
  <c r="DA147"/>
  <c r="CE147"/>
  <c r="CD147"/>
  <c r="CC147"/>
  <c r="CB147"/>
  <c r="CA147"/>
  <c r="DE146"/>
  <c r="DD146"/>
  <c r="DC146"/>
  <c r="DB146"/>
  <c r="DA146"/>
  <c r="CE146"/>
  <c r="CD146"/>
  <c r="CC146"/>
  <c r="CB146"/>
  <c r="CA146"/>
  <c r="DE145"/>
  <c r="DD145"/>
  <c r="DC145"/>
  <c r="DB145"/>
  <c r="DA145"/>
  <c r="CE145"/>
  <c r="CD145"/>
  <c r="CC145"/>
  <c r="CB145"/>
  <c r="CA145"/>
  <c r="DE144"/>
  <c r="DD144"/>
  <c r="DC144"/>
  <c r="DB144"/>
  <c r="DA144"/>
  <c r="CE144"/>
  <c r="CD144"/>
  <c r="CC144"/>
  <c r="CB144"/>
  <c r="CA144"/>
  <c r="DE143"/>
  <c r="DD143"/>
  <c r="DC143"/>
  <c r="DB143"/>
  <c r="DA143"/>
  <c r="CE143"/>
  <c r="CD143"/>
  <c r="CC143"/>
  <c r="CB143"/>
  <c r="CA143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139"/>
  <c r="B139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138"/>
  <c r="B138"/>
  <c r="DD138" s="1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137"/>
  <c r="B137"/>
  <c r="CZ137" s="1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136"/>
  <c r="B136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135"/>
  <c r="B135"/>
  <c r="DD135" s="1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134"/>
  <c r="B134"/>
  <c r="DD134" s="1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133"/>
  <c r="B133"/>
  <c r="CZ133" s="1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132"/>
  <c r="B132"/>
  <c r="CE132" s="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131"/>
  <c r="B131"/>
  <c r="DD131" s="1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130"/>
  <c r="B130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129"/>
  <c r="B129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128"/>
  <c r="B128"/>
  <c r="CD128" s="1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127"/>
  <c r="B127"/>
  <c r="DD127" s="1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126"/>
  <c r="B126"/>
  <c r="DZ126" s="1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125"/>
  <c r="B125"/>
  <c r="CZ125" s="1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124"/>
  <c r="B124"/>
  <c r="DD124" s="1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123"/>
  <c r="B123"/>
  <c r="DB123" s="1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122"/>
  <c r="B122"/>
  <c r="DE122" s="1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117"/>
  <c r="B117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116"/>
  <c r="B116"/>
  <c r="CD116" s="1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115"/>
  <c r="B115"/>
  <c r="DD115" s="1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114"/>
  <c r="B114"/>
  <c r="CC114" s="1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113"/>
  <c r="B113"/>
  <c r="CB113" s="1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112"/>
  <c r="B112"/>
  <c r="DD112" s="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111"/>
  <c r="B111"/>
  <c r="DB111" s="1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110"/>
  <c r="B110"/>
  <c r="DE110" s="1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109"/>
  <c r="B109"/>
  <c r="DD109" s="1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108"/>
  <c r="B108"/>
  <c r="CD108" s="1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107"/>
  <c r="B107"/>
  <c r="DD107" s="1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106"/>
  <c r="B106"/>
  <c r="CC106" s="1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105"/>
  <c r="B105"/>
  <c r="CZ105" s="1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104"/>
  <c r="B104"/>
  <c r="DD104" s="1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103"/>
  <c r="B103"/>
  <c r="DZ103" s="1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102"/>
  <c r="B102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101"/>
  <c r="B101"/>
  <c r="DD101" s="1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100"/>
  <c r="B100"/>
  <c r="DE100" s="1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95"/>
  <c r="B95"/>
  <c r="DB95" s="1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94"/>
  <c r="B94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93"/>
  <c r="B93"/>
  <c r="CB93" s="1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92"/>
  <c r="B92"/>
  <c r="CE92" s="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91"/>
  <c r="B91"/>
  <c r="DD91" s="1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90"/>
  <c r="B90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89"/>
  <c r="B89"/>
  <c r="CB89" s="1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88"/>
  <c r="B88"/>
  <c r="DD88" s="1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87"/>
  <c r="B87"/>
  <c r="DD87" s="1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86"/>
  <c r="B86"/>
  <c r="DE86" s="1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85"/>
  <c r="B85"/>
  <c r="CZ85" s="1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84"/>
  <c r="B84"/>
  <c r="DD84" s="1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83"/>
  <c r="B83"/>
  <c r="DD83" s="1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82"/>
  <c r="B82"/>
  <c r="DE82" s="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81"/>
  <c r="B81"/>
  <c r="CZ81" s="1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80"/>
  <c r="B80"/>
  <c r="DD80" s="1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79"/>
  <c r="B79"/>
  <c r="DD79" s="1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78"/>
  <c r="B78"/>
  <c r="DE78" s="1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73"/>
  <c r="B73"/>
  <c r="CZ73" s="1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72"/>
  <c r="B72"/>
  <c r="DD72" s="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71"/>
  <c r="B71"/>
  <c r="DD71" s="1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70"/>
  <c r="B70"/>
  <c r="DE70" s="1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69"/>
  <c r="B69"/>
  <c r="CB69" s="1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68"/>
  <c r="B68"/>
  <c r="DD68" s="1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67"/>
  <c r="B67"/>
  <c r="DD67" s="1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66"/>
  <c r="B66"/>
  <c r="CB66" s="1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65"/>
  <c r="B65"/>
  <c r="CZ65" s="1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64"/>
  <c r="B64"/>
  <c r="DD64" s="1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63"/>
  <c r="B63"/>
  <c r="DZ63" s="1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62"/>
  <c r="B62"/>
  <c r="DD62" s="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61"/>
  <c r="B61"/>
  <c r="DC61" s="1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60"/>
  <c r="B60"/>
  <c r="DD60" s="1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59"/>
  <c r="B59"/>
  <c r="DC59" s="1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58"/>
  <c r="B58"/>
  <c r="DE58" s="1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57"/>
  <c r="B57"/>
  <c r="DD57" s="1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56"/>
  <c r="B56"/>
  <c r="DC56" s="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51"/>
  <c r="B51"/>
  <c r="DZ51" s="1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50"/>
  <c r="B50"/>
  <c r="DE50" s="1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49"/>
  <c r="B49"/>
  <c r="DD49" s="1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48"/>
  <c r="B48"/>
  <c r="DC48" s="1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47"/>
  <c r="B47"/>
  <c r="DZ47" s="1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46"/>
  <c r="B46"/>
  <c r="DE46" s="1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45"/>
  <c r="B45"/>
  <c r="DD45" s="1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44"/>
  <c r="B44"/>
  <c r="DC44" s="1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43"/>
  <c r="B43"/>
  <c r="DZ43" s="1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42"/>
  <c r="B42"/>
  <c r="DE42" s="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41"/>
  <c r="B41"/>
  <c r="DD41" s="1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40"/>
  <c r="B40"/>
  <c r="DC40" s="1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39"/>
  <c r="B39"/>
  <c r="DZ39" s="1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38"/>
  <c r="B38"/>
  <c r="DE38" s="1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37"/>
  <c r="B37"/>
  <c r="DD37" s="1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36"/>
  <c r="B36"/>
  <c r="DC36" s="1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35"/>
  <c r="B35"/>
  <c r="DZ35" s="1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34"/>
  <c r="B34"/>
  <c r="DE34" s="1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29"/>
  <c r="B29"/>
  <c r="DD29" s="1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28"/>
  <c r="B28"/>
  <c r="DC28" s="1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27"/>
  <c r="B27"/>
  <c r="DZ27" s="1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26"/>
  <c r="B26"/>
  <c r="DE26" s="1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25"/>
  <c r="B25"/>
  <c r="DD25" s="1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24"/>
  <c r="B24"/>
  <c r="DC24" s="1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23"/>
  <c r="B23"/>
  <c r="DZ23" s="1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22"/>
  <c r="B22"/>
  <c r="DE22" s="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21"/>
  <c r="B21"/>
  <c r="DD21" s="1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20"/>
  <c r="B20"/>
  <c r="DC20" s="1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19"/>
  <c r="B19"/>
  <c r="DZ19" s="1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18"/>
  <c r="B18"/>
  <c r="DE18" s="1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17"/>
  <c r="B17"/>
  <c r="DD17" s="1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16"/>
  <c r="B16"/>
  <c r="DC16" s="1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15"/>
  <c r="B15"/>
  <c r="DZ15" s="1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14"/>
  <c r="B14"/>
  <c r="DE14" s="1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13"/>
  <c r="B13"/>
  <c r="DD13" s="1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12"/>
  <c r="B12"/>
  <c r="B195" i="51"/>
  <c r="D9" i="28" s="1"/>
  <c r="D35" i="51"/>
  <c r="C35"/>
  <c r="D34"/>
  <c r="C34"/>
  <c r="D30"/>
  <c r="C30"/>
  <c r="D29"/>
  <c r="C29"/>
  <c r="D25"/>
  <c r="C25"/>
  <c r="D24"/>
  <c r="C24"/>
  <c r="D23"/>
  <c r="C23"/>
  <c r="D22"/>
  <c r="C22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B17"/>
  <c r="B16"/>
  <c r="B15"/>
  <c r="B14"/>
  <c r="B13"/>
  <c r="B12"/>
  <c r="D11"/>
  <c r="C11"/>
  <c r="C106" i="54" l="1"/>
  <c r="C158"/>
  <c r="DX161" i="52"/>
  <c r="CX161" s="1"/>
  <c r="DE161"/>
  <c r="CE161" s="1"/>
  <c r="DG161"/>
  <c r="CG161" s="1"/>
  <c r="DI161"/>
  <c r="CI161" s="1"/>
  <c r="DC161"/>
  <c r="CC161" s="1"/>
  <c r="DX165"/>
  <c r="CX165" s="1"/>
  <c r="DG165"/>
  <c r="CG165" s="1"/>
  <c r="DE165"/>
  <c r="CE165" s="1"/>
  <c r="DI165"/>
  <c r="CI165" s="1"/>
  <c r="DC165"/>
  <c r="CC165" s="1"/>
  <c r="DX169"/>
  <c r="CX169" s="1"/>
  <c r="DI169"/>
  <c r="CI169" s="1"/>
  <c r="DG169"/>
  <c r="CG169" s="1"/>
  <c r="DE169"/>
  <c r="CE169" s="1"/>
  <c r="DC169"/>
  <c r="CC169" s="1"/>
  <c r="DX173"/>
  <c r="CX173" s="1"/>
  <c r="DG173"/>
  <c r="CG173" s="1"/>
  <c r="DE173"/>
  <c r="CE173" s="1"/>
  <c r="DI173"/>
  <c r="CI173" s="1"/>
  <c r="DC173"/>
  <c r="CC173" s="1"/>
  <c r="DX177"/>
  <c r="CX177" s="1"/>
  <c r="DI177"/>
  <c r="CI177" s="1"/>
  <c r="DG177"/>
  <c r="CG177" s="1"/>
  <c r="DE177"/>
  <c r="CE177" s="1"/>
  <c r="DC177"/>
  <c r="CC177" s="1"/>
  <c r="DX181"/>
  <c r="CX181" s="1"/>
  <c r="DG181"/>
  <c r="CG181" s="1"/>
  <c r="DE181"/>
  <c r="CE181" s="1"/>
  <c r="DI181"/>
  <c r="CI181" s="1"/>
  <c r="DC181"/>
  <c r="CC181" s="1"/>
  <c r="DX189"/>
  <c r="CX189" s="1"/>
  <c r="DI189"/>
  <c r="CI189" s="1"/>
  <c r="DG189"/>
  <c r="CG189" s="1"/>
  <c r="DE189"/>
  <c r="CE189" s="1"/>
  <c r="DC189"/>
  <c r="CC189" s="1"/>
  <c r="DX193"/>
  <c r="CX193" s="1"/>
  <c r="DE193"/>
  <c r="CE193" s="1"/>
  <c r="DC193"/>
  <c r="CC193" s="1"/>
  <c r="DI193"/>
  <c r="CI193" s="1"/>
  <c r="DG193"/>
  <c r="CG193" s="1"/>
  <c r="DX197"/>
  <c r="CX197" s="1"/>
  <c r="DI197"/>
  <c r="CI197" s="1"/>
  <c r="DG197"/>
  <c r="CG197" s="1"/>
  <c r="DC197"/>
  <c r="CC197" s="1"/>
  <c r="DE197"/>
  <c r="CE197" s="1"/>
  <c r="DX201"/>
  <c r="CX201" s="1"/>
  <c r="DE201"/>
  <c r="CE201" s="1"/>
  <c r="DC201"/>
  <c r="CC201" s="1"/>
  <c r="DG201"/>
  <c r="CG201" s="1"/>
  <c r="DI201"/>
  <c r="CI201" s="1"/>
  <c r="DW205"/>
  <c r="CW205" s="1"/>
  <c r="DB205"/>
  <c r="CB205" s="1"/>
  <c r="DA205"/>
  <c r="CA205" s="1"/>
  <c r="DH205"/>
  <c r="CH205" s="1"/>
  <c r="DF205"/>
  <c r="CF205" s="1"/>
  <c r="DD205"/>
  <c r="CD205" s="1"/>
  <c r="DW209"/>
  <c r="CW209" s="1"/>
  <c r="DF209"/>
  <c r="CF209" s="1"/>
  <c r="DD209"/>
  <c r="CD209" s="1"/>
  <c r="DB209"/>
  <c r="CB209" s="1"/>
  <c r="DH209"/>
  <c r="CH209" s="1"/>
  <c r="DA209"/>
  <c r="CA209" s="1"/>
  <c r="CB248"/>
  <c r="DB248"/>
  <c r="DW253"/>
  <c r="CW253" s="1"/>
  <c r="CB253"/>
  <c r="DB253"/>
  <c r="CB257"/>
  <c r="DB257"/>
  <c r="DB260"/>
  <c r="CB260"/>
  <c r="DW162"/>
  <c r="CW162" s="1"/>
  <c r="DF162"/>
  <c r="CF162" s="1"/>
  <c r="DH162"/>
  <c r="CH162" s="1"/>
  <c r="DB162"/>
  <c r="CB162" s="1"/>
  <c r="DA162"/>
  <c r="CA162" s="1"/>
  <c r="DD162"/>
  <c r="CD162" s="1"/>
  <c r="DW166"/>
  <c r="CW166" s="1"/>
  <c r="DH166"/>
  <c r="CH166" s="1"/>
  <c r="DD166"/>
  <c r="CD166" s="1"/>
  <c r="DB166"/>
  <c r="CB166" s="1"/>
  <c r="DF166"/>
  <c r="CF166" s="1"/>
  <c r="DA166"/>
  <c r="CA166" s="1"/>
  <c r="DW170"/>
  <c r="CW170" s="1"/>
  <c r="DD170"/>
  <c r="CD170" s="1"/>
  <c r="DF170"/>
  <c r="CF170" s="1"/>
  <c r="DB170"/>
  <c r="CB170" s="1"/>
  <c r="DA170"/>
  <c r="CA170" s="1"/>
  <c r="DH170"/>
  <c r="CH170" s="1"/>
  <c r="DW174"/>
  <c r="CW174" s="1"/>
  <c r="DF174"/>
  <c r="CF174" s="1"/>
  <c r="DH174"/>
  <c r="CH174" s="1"/>
  <c r="DB174"/>
  <c r="CB174" s="1"/>
  <c r="DD174"/>
  <c r="CD174" s="1"/>
  <c r="DA174"/>
  <c r="CA174" s="1"/>
  <c r="DW178"/>
  <c r="CW178" s="1"/>
  <c r="DD178"/>
  <c r="CD178" s="1"/>
  <c r="DB178"/>
  <c r="CB178" s="1"/>
  <c r="DA178"/>
  <c r="CA178" s="1"/>
  <c r="DF178"/>
  <c r="CF178" s="1"/>
  <c r="DH178"/>
  <c r="CH178" s="1"/>
  <c r="DW182"/>
  <c r="CW182" s="1"/>
  <c r="DF182"/>
  <c r="CF182" s="1"/>
  <c r="DH182"/>
  <c r="CH182" s="1"/>
  <c r="DB182"/>
  <c r="CB182" s="1"/>
  <c r="DD182"/>
  <c r="CD182" s="1"/>
  <c r="DA182"/>
  <c r="CA182" s="1"/>
  <c r="DW190"/>
  <c r="CW190" s="1"/>
  <c r="DA190"/>
  <c r="CA190" s="1"/>
  <c r="DH190"/>
  <c r="CH190" s="1"/>
  <c r="DF190"/>
  <c r="CF190" s="1"/>
  <c r="DB190"/>
  <c r="CB190" s="1"/>
  <c r="DD190"/>
  <c r="CD190" s="1"/>
  <c r="DW194"/>
  <c r="CW194" s="1"/>
  <c r="DD194"/>
  <c r="CD194" s="1"/>
  <c r="DB194"/>
  <c r="CB194" s="1"/>
  <c r="DA194"/>
  <c r="CA194" s="1"/>
  <c r="DF194"/>
  <c r="CF194" s="1"/>
  <c r="DH194"/>
  <c r="CH194" s="1"/>
  <c r="DW198"/>
  <c r="CW198" s="1"/>
  <c r="DA198"/>
  <c r="CA198" s="1"/>
  <c r="DH198"/>
  <c r="CH198" s="1"/>
  <c r="DF198"/>
  <c r="CF198" s="1"/>
  <c r="DD198"/>
  <c r="CD198" s="1"/>
  <c r="DB198"/>
  <c r="CB198" s="1"/>
  <c r="DX205"/>
  <c r="CX205" s="1"/>
  <c r="DI205"/>
  <c r="CI205" s="1"/>
  <c r="DG205"/>
  <c r="CG205" s="1"/>
  <c r="DE205"/>
  <c r="CE205" s="1"/>
  <c r="DC205"/>
  <c r="CC205" s="1"/>
  <c r="DX209"/>
  <c r="CX209" s="1"/>
  <c r="DE209"/>
  <c r="CE209" s="1"/>
  <c r="DC209"/>
  <c r="CC209" s="1"/>
  <c r="DI209"/>
  <c r="CI209" s="1"/>
  <c r="DG209"/>
  <c r="CG209" s="1"/>
  <c r="CB250"/>
  <c r="DB250"/>
  <c r="CB262"/>
  <c r="DB262"/>
  <c r="B23" i="51"/>
  <c r="B30"/>
  <c r="CA116" i="52"/>
  <c r="DX162"/>
  <c r="CX162" s="1"/>
  <c r="DE162"/>
  <c r="CE162" s="1"/>
  <c r="DI162"/>
  <c r="CI162" s="1"/>
  <c r="DC162"/>
  <c r="CC162" s="1"/>
  <c r="DG162"/>
  <c r="CG162" s="1"/>
  <c r="DX166"/>
  <c r="CX166" s="1"/>
  <c r="DG166"/>
  <c r="CG166" s="1"/>
  <c r="DI166"/>
  <c r="CI166" s="1"/>
  <c r="DC166"/>
  <c r="CC166" s="1"/>
  <c r="DE166"/>
  <c r="CE166" s="1"/>
  <c r="DX170"/>
  <c r="CX170" s="1"/>
  <c r="DE170"/>
  <c r="CE170" s="1"/>
  <c r="DC170"/>
  <c r="CC170" s="1"/>
  <c r="DG170"/>
  <c r="CG170" s="1"/>
  <c r="DI170"/>
  <c r="CI170" s="1"/>
  <c r="DX174"/>
  <c r="CX174" s="1"/>
  <c r="DG174"/>
  <c r="CG174" s="1"/>
  <c r="DI174"/>
  <c r="CI174" s="1"/>
  <c r="DC174"/>
  <c r="CC174" s="1"/>
  <c r="DE174"/>
  <c r="CE174" s="1"/>
  <c r="DX178"/>
  <c r="CX178" s="1"/>
  <c r="DE178"/>
  <c r="CE178" s="1"/>
  <c r="DG178"/>
  <c r="CG178" s="1"/>
  <c r="DC178"/>
  <c r="CC178" s="1"/>
  <c r="DI178"/>
  <c r="CI178" s="1"/>
  <c r="DX182"/>
  <c r="CX182" s="1"/>
  <c r="DE182"/>
  <c r="CE182" s="1"/>
  <c r="DG182"/>
  <c r="CG182" s="1"/>
  <c r="DI182"/>
  <c r="CI182" s="1"/>
  <c r="DC182"/>
  <c r="CC182" s="1"/>
  <c r="DX190"/>
  <c r="CX190" s="1"/>
  <c r="DI190"/>
  <c r="CI190" s="1"/>
  <c r="DG190"/>
  <c r="CG190" s="1"/>
  <c r="DE190"/>
  <c r="CE190" s="1"/>
  <c r="DC190"/>
  <c r="CC190" s="1"/>
  <c r="DX194"/>
  <c r="CX194" s="1"/>
  <c r="DE194"/>
  <c r="CE194" s="1"/>
  <c r="DC194"/>
  <c r="CC194" s="1"/>
  <c r="DI194"/>
  <c r="CI194" s="1"/>
  <c r="DG194"/>
  <c r="CG194" s="1"/>
  <c r="DX198"/>
  <c r="CX198" s="1"/>
  <c r="DI198"/>
  <c r="CI198" s="1"/>
  <c r="DG198"/>
  <c r="CG198" s="1"/>
  <c r="DE198"/>
  <c r="CE198" s="1"/>
  <c r="DC198"/>
  <c r="CC198" s="1"/>
  <c r="DW202"/>
  <c r="CW202" s="1"/>
  <c r="DD202"/>
  <c r="CD202" s="1"/>
  <c r="DB202"/>
  <c r="CB202" s="1"/>
  <c r="DA202"/>
  <c r="CA202" s="1"/>
  <c r="DH202"/>
  <c r="CH202" s="1"/>
  <c r="DF202"/>
  <c r="CF202" s="1"/>
  <c r="DW206"/>
  <c r="CW206" s="1"/>
  <c r="DA206"/>
  <c r="CA206" s="1"/>
  <c r="DH206"/>
  <c r="CH206" s="1"/>
  <c r="DF206"/>
  <c r="CF206" s="1"/>
  <c r="DD206"/>
  <c r="CD206" s="1"/>
  <c r="DB206"/>
  <c r="CB206" s="1"/>
  <c r="CB242"/>
  <c r="DB242"/>
  <c r="DB244"/>
  <c r="CB244"/>
  <c r="DW252"/>
  <c r="CW252" s="1"/>
  <c r="DB252"/>
  <c r="CB252"/>
  <c r="DB259"/>
  <c r="CB259"/>
  <c r="CB264"/>
  <c r="DB264"/>
  <c r="DW163"/>
  <c r="CW163" s="1"/>
  <c r="DH163"/>
  <c r="CH163" s="1"/>
  <c r="DF163"/>
  <c r="CF163" s="1"/>
  <c r="DB163"/>
  <c r="CB163" s="1"/>
  <c r="DA163"/>
  <c r="CA163" s="1"/>
  <c r="DD163"/>
  <c r="CD163" s="1"/>
  <c r="DW167"/>
  <c r="CW167" s="1"/>
  <c r="DD167"/>
  <c r="CD167" s="1"/>
  <c r="DF167"/>
  <c r="CF167" s="1"/>
  <c r="DA167"/>
  <c r="CA167" s="1"/>
  <c r="DB167"/>
  <c r="CB167" s="1"/>
  <c r="DH167"/>
  <c r="CH167" s="1"/>
  <c r="DW171"/>
  <c r="CW171" s="1"/>
  <c r="DF171"/>
  <c r="CF171" s="1"/>
  <c r="DH171"/>
  <c r="CH171" s="1"/>
  <c r="DB171"/>
  <c r="CB171" s="1"/>
  <c r="DA171"/>
  <c r="CA171" s="1"/>
  <c r="DD171"/>
  <c r="CD171" s="1"/>
  <c r="DW175"/>
  <c r="CW175" s="1"/>
  <c r="DD175"/>
  <c r="CD175" s="1"/>
  <c r="DH175"/>
  <c r="CH175" s="1"/>
  <c r="DA175"/>
  <c r="CA175" s="1"/>
  <c r="DB175"/>
  <c r="CB175" s="1"/>
  <c r="DF175"/>
  <c r="CF175" s="1"/>
  <c r="DW179"/>
  <c r="CW179" s="1"/>
  <c r="DD179"/>
  <c r="CD179" s="1"/>
  <c r="DF179"/>
  <c r="CF179" s="1"/>
  <c r="DH179"/>
  <c r="CH179" s="1"/>
  <c r="DB179"/>
  <c r="CB179" s="1"/>
  <c r="DA179"/>
  <c r="CA179" s="1"/>
  <c r="DW187"/>
  <c r="CW187" s="1"/>
  <c r="DD187"/>
  <c r="CD187" s="1"/>
  <c r="DB187"/>
  <c r="CB187" s="1"/>
  <c r="DA187"/>
  <c r="CA187" s="1"/>
  <c r="DH187"/>
  <c r="CH187" s="1"/>
  <c r="DF187"/>
  <c r="CF187" s="1"/>
  <c r="DW191"/>
  <c r="CW191" s="1"/>
  <c r="DH191"/>
  <c r="CH191" s="1"/>
  <c r="DF191"/>
  <c r="CF191" s="1"/>
  <c r="DD191"/>
  <c r="CD191" s="1"/>
  <c r="DB191"/>
  <c r="CB191" s="1"/>
  <c r="DA191"/>
  <c r="CA191" s="1"/>
  <c r="DW195"/>
  <c r="CW195" s="1"/>
  <c r="DD195"/>
  <c r="CD195" s="1"/>
  <c r="DB195"/>
  <c r="CB195" s="1"/>
  <c r="DA195"/>
  <c r="CA195" s="1"/>
  <c r="DH195"/>
  <c r="CH195" s="1"/>
  <c r="DF195"/>
  <c r="CF195" s="1"/>
  <c r="DW199"/>
  <c r="CW199" s="1"/>
  <c r="DH199"/>
  <c r="CH199" s="1"/>
  <c r="DF199"/>
  <c r="CF199" s="1"/>
  <c r="DD199"/>
  <c r="CD199" s="1"/>
  <c r="DB199"/>
  <c r="CB199" s="1"/>
  <c r="DA199"/>
  <c r="CA199" s="1"/>
  <c r="DX202"/>
  <c r="CX202" s="1"/>
  <c r="DE202"/>
  <c r="CE202" s="1"/>
  <c r="DC202"/>
  <c r="CC202" s="1"/>
  <c r="DI202"/>
  <c r="CI202" s="1"/>
  <c r="DG202"/>
  <c r="CG202" s="1"/>
  <c r="DX206"/>
  <c r="CX206" s="1"/>
  <c r="DI206"/>
  <c r="CI206" s="1"/>
  <c r="DG206"/>
  <c r="CG206" s="1"/>
  <c r="DE206"/>
  <c r="CE206" s="1"/>
  <c r="DC206"/>
  <c r="CC206" s="1"/>
  <c r="DX163"/>
  <c r="CX163" s="1"/>
  <c r="DI163"/>
  <c r="CI163" s="1"/>
  <c r="DG163"/>
  <c r="CG163" s="1"/>
  <c r="DC163"/>
  <c r="CC163" s="1"/>
  <c r="DE163"/>
  <c r="CE163" s="1"/>
  <c r="DX167"/>
  <c r="CX167" s="1"/>
  <c r="DG167"/>
  <c r="CG167" s="1"/>
  <c r="DE167"/>
  <c r="CE167" s="1"/>
  <c r="DI167"/>
  <c r="CI167" s="1"/>
  <c r="DC167"/>
  <c r="CC167" s="1"/>
  <c r="DX171"/>
  <c r="CX171" s="1"/>
  <c r="DE171"/>
  <c r="CE171" s="1"/>
  <c r="DI171"/>
  <c r="CI171" s="1"/>
  <c r="DC171"/>
  <c r="CC171" s="1"/>
  <c r="DG171"/>
  <c r="CG171" s="1"/>
  <c r="DX175"/>
  <c r="CX175" s="1"/>
  <c r="DI175"/>
  <c r="CI175" s="1"/>
  <c r="DG175"/>
  <c r="CG175" s="1"/>
  <c r="DC175"/>
  <c r="CC175" s="1"/>
  <c r="DE175"/>
  <c r="CE175" s="1"/>
  <c r="DX179"/>
  <c r="CX179" s="1"/>
  <c r="DE179"/>
  <c r="CE179" s="1"/>
  <c r="DI179"/>
  <c r="CI179" s="1"/>
  <c r="DG179"/>
  <c r="CG179" s="1"/>
  <c r="DC179"/>
  <c r="CC179" s="1"/>
  <c r="DX187"/>
  <c r="CX187" s="1"/>
  <c r="DC187"/>
  <c r="CC187" s="1"/>
  <c r="DI187"/>
  <c r="CI187" s="1"/>
  <c r="DE187"/>
  <c r="CE187" s="1"/>
  <c r="DG187"/>
  <c r="CG187" s="1"/>
  <c r="DX191"/>
  <c r="CX191" s="1"/>
  <c r="DG191"/>
  <c r="CG191" s="1"/>
  <c r="DE191"/>
  <c r="CE191" s="1"/>
  <c r="DI191"/>
  <c r="CI191" s="1"/>
  <c r="DC191"/>
  <c r="CC191" s="1"/>
  <c r="DX195"/>
  <c r="CX195" s="1"/>
  <c r="DC195"/>
  <c r="CC195" s="1"/>
  <c r="DI195"/>
  <c r="CI195" s="1"/>
  <c r="DG195"/>
  <c r="CG195" s="1"/>
  <c r="DE195"/>
  <c r="CE195" s="1"/>
  <c r="DX199"/>
  <c r="CX199" s="1"/>
  <c r="DG199"/>
  <c r="CG199" s="1"/>
  <c r="DE199"/>
  <c r="CE199" s="1"/>
  <c r="DC199"/>
  <c r="CC199" s="1"/>
  <c r="DI199"/>
  <c r="CI199" s="1"/>
  <c r="DW203"/>
  <c r="CW203" s="1"/>
  <c r="DD203"/>
  <c r="CD203" s="1"/>
  <c r="DB203"/>
  <c r="CB203" s="1"/>
  <c r="DA203"/>
  <c r="CA203" s="1"/>
  <c r="DH203"/>
  <c r="CH203" s="1"/>
  <c r="DF203"/>
  <c r="CF203" s="1"/>
  <c r="DW207"/>
  <c r="CW207" s="1"/>
  <c r="DH207"/>
  <c r="CH207" s="1"/>
  <c r="DF207"/>
  <c r="CF207" s="1"/>
  <c r="DD207"/>
  <c r="CD207" s="1"/>
  <c r="DB207"/>
  <c r="CB207" s="1"/>
  <c r="DA207"/>
  <c r="CA207" s="1"/>
  <c r="CB246"/>
  <c r="DB246"/>
  <c r="CB247"/>
  <c r="DB247"/>
  <c r="CB256"/>
  <c r="DB256"/>
  <c r="DA90"/>
  <c r="DW160"/>
  <c r="CW160" s="1"/>
  <c r="DH160"/>
  <c r="CH160" s="1"/>
  <c r="DA160"/>
  <c r="CA160" s="1"/>
  <c r="DF160"/>
  <c r="CF160" s="1"/>
  <c r="DB160"/>
  <c r="CB160" s="1"/>
  <c r="DD160"/>
  <c r="CD160" s="1"/>
  <c r="DW164"/>
  <c r="CW164" s="1"/>
  <c r="DD164"/>
  <c r="CD164" s="1"/>
  <c r="DF164"/>
  <c r="CF164" s="1"/>
  <c r="DH164"/>
  <c r="CH164" s="1"/>
  <c r="DB164"/>
  <c r="CB164" s="1"/>
  <c r="DA164"/>
  <c r="CA164" s="1"/>
  <c r="DW168"/>
  <c r="CW168" s="1"/>
  <c r="DF168"/>
  <c r="CF168" s="1"/>
  <c r="DH168"/>
  <c r="CH168" s="1"/>
  <c r="DD168"/>
  <c r="CD168" s="1"/>
  <c r="DA168"/>
  <c r="CA168" s="1"/>
  <c r="DB168"/>
  <c r="CB168" s="1"/>
  <c r="DW172"/>
  <c r="CW172" s="1"/>
  <c r="DD172"/>
  <c r="CD172" s="1"/>
  <c r="DF172"/>
  <c r="CF172" s="1"/>
  <c r="DH172"/>
  <c r="CH172" s="1"/>
  <c r="DB172"/>
  <c r="CB172" s="1"/>
  <c r="DA172"/>
  <c r="CA172" s="1"/>
  <c r="DW176"/>
  <c r="CW176" s="1"/>
  <c r="DD176"/>
  <c r="CD176" s="1"/>
  <c r="DF176"/>
  <c r="CF176" s="1"/>
  <c r="DH176"/>
  <c r="CH176" s="1"/>
  <c r="DA176"/>
  <c r="CA176" s="1"/>
  <c r="DB176"/>
  <c r="CB176" s="1"/>
  <c r="DW180"/>
  <c r="CW180" s="1"/>
  <c r="DH180"/>
  <c r="CH180" s="1"/>
  <c r="DF180"/>
  <c r="CF180" s="1"/>
  <c r="DB180"/>
  <c r="CB180" s="1"/>
  <c r="DA180"/>
  <c r="CA180" s="1"/>
  <c r="DD180"/>
  <c r="CD180" s="1"/>
  <c r="DW188"/>
  <c r="CW188" s="1"/>
  <c r="DB188"/>
  <c r="CB188" s="1"/>
  <c r="DA188"/>
  <c r="CA188" s="1"/>
  <c r="DH188"/>
  <c r="CH188" s="1"/>
  <c r="DF188"/>
  <c r="CF188" s="1"/>
  <c r="DD188"/>
  <c r="CD188" s="1"/>
  <c r="DW192"/>
  <c r="CW192" s="1"/>
  <c r="DF192"/>
  <c r="CF192" s="1"/>
  <c r="DD192"/>
  <c r="CD192" s="1"/>
  <c r="DB192"/>
  <c r="CB192" s="1"/>
  <c r="DA192"/>
  <c r="CA192" s="1"/>
  <c r="DH192"/>
  <c r="CH192" s="1"/>
  <c r="DW196"/>
  <c r="CW196" s="1"/>
  <c r="DB196"/>
  <c r="CB196" s="1"/>
  <c r="DA196"/>
  <c r="CA196" s="1"/>
  <c r="DH196"/>
  <c r="CH196" s="1"/>
  <c r="DF196"/>
  <c r="CF196" s="1"/>
  <c r="DD196"/>
  <c r="CD196" s="1"/>
  <c r="DW200"/>
  <c r="CW200" s="1"/>
  <c r="DF200"/>
  <c r="CF200" s="1"/>
  <c r="DD200"/>
  <c r="CD200" s="1"/>
  <c r="DH200"/>
  <c r="CH200" s="1"/>
  <c r="DB200"/>
  <c r="CB200" s="1"/>
  <c r="DA200"/>
  <c r="CA200" s="1"/>
  <c r="DX203"/>
  <c r="CX203" s="1"/>
  <c r="DC203"/>
  <c r="CC203" s="1"/>
  <c r="DI203"/>
  <c r="CI203" s="1"/>
  <c r="DG203"/>
  <c r="CG203" s="1"/>
  <c r="DE203"/>
  <c r="CE203" s="1"/>
  <c r="DX207"/>
  <c r="CX207" s="1"/>
  <c r="DG207"/>
  <c r="CG207" s="1"/>
  <c r="DE207"/>
  <c r="CE207" s="1"/>
  <c r="DI207"/>
  <c r="CI207" s="1"/>
  <c r="DC207"/>
  <c r="CC207" s="1"/>
  <c r="CB249"/>
  <c r="DB249"/>
  <c r="DB251"/>
  <c r="CB251"/>
  <c r="DW254"/>
  <c r="CW254" s="1"/>
  <c r="CB254"/>
  <c r="DB254"/>
  <c r="CB258"/>
  <c r="DB258"/>
  <c r="CB261"/>
  <c r="DB261"/>
  <c r="DW263"/>
  <c r="CW263" s="1"/>
  <c r="CB263"/>
  <c r="DB263"/>
  <c r="DX160"/>
  <c r="CX160" s="1"/>
  <c r="DI160"/>
  <c r="CI160" s="1"/>
  <c r="DG160"/>
  <c r="CG160" s="1"/>
  <c r="DC160"/>
  <c r="CC160" s="1"/>
  <c r="DE160"/>
  <c r="CE160" s="1"/>
  <c r="DX164"/>
  <c r="CX164" s="1"/>
  <c r="DE164"/>
  <c r="CE164" s="1"/>
  <c r="DI164"/>
  <c r="CI164" s="1"/>
  <c r="DG164"/>
  <c r="CG164" s="1"/>
  <c r="DC164"/>
  <c r="CC164" s="1"/>
  <c r="DX168"/>
  <c r="CX168" s="1"/>
  <c r="DE168"/>
  <c r="CE168" s="1"/>
  <c r="DG168"/>
  <c r="CG168" s="1"/>
  <c r="DI168"/>
  <c r="CI168" s="1"/>
  <c r="DC168"/>
  <c r="CC168" s="1"/>
  <c r="DX172"/>
  <c r="CX172" s="1"/>
  <c r="DI172"/>
  <c r="CI172" s="1"/>
  <c r="DE172"/>
  <c r="CE172" s="1"/>
  <c r="DC172"/>
  <c r="CC172" s="1"/>
  <c r="DG172"/>
  <c r="CG172" s="1"/>
  <c r="DX176"/>
  <c r="CX176" s="1"/>
  <c r="DE176"/>
  <c r="CE176" s="1"/>
  <c r="DG176"/>
  <c r="CG176" s="1"/>
  <c r="DI176"/>
  <c r="CI176" s="1"/>
  <c r="DC176"/>
  <c r="CC176" s="1"/>
  <c r="DX180"/>
  <c r="CX180" s="1"/>
  <c r="DI180"/>
  <c r="CI180" s="1"/>
  <c r="DE180"/>
  <c r="CE180" s="1"/>
  <c r="DG180"/>
  <c r="CG180" s="1"/>
  <c r="DC180"/>
  <c r="CC180" s="1"/>
  <c r="DX188"/>
  <c r="CX188" s="1"/>
  <c r="DC188"/>
  <c r="CC188" s="1"/>
  <c r="DI188"/>
  <c r="CI188" s="1"/>
  <c r="DG188"/>
  <c r="CG188" s="1"/>
  <c r="DE188"/>
  <c r="CE188" s="1"/>
  <c r="DX192"/>
  <c r="CX192" s="1"/>
  <c r="DG192"/>
  <c r="CG192" s="1"/>
  <c r="DE192"/>
  <c r="CE192" s="1"/>
  <c r="DC192"/>
  <c r="CC192" s="1"/>
  <c r="DI192"/>
  <c r="CI192" s="1"/>
  <c r="DX196"/>
  <c r="CX196" s="1"/>
  <c r="DC196"/>
  <c r="CC196" s="1"/>
  <c r="DI196"/>
  <c r="CI196" s="1"/>
  <c r="DG196"/>
  <c r="CG196" s="1"/>
  <c r="DE196"/>
  <c r="CE196" s="1"/>
  <c r="DX200"/>
  <c r="CX200" s="1"/>
  <c r="DG200"/>
  <c r="CG200" s="1"/>
  <c r="DE200"/>
  <c r="CE200" s="1"/>
  <c r="DC200"/>
  <c r="CC200" s="1"/>
  <c r="DI200"/>
  <c r="CI200" s="1"/>
  <c r="DW204"/>
  <c r="CW204" s="1"/>
  <c r="DB204"/>
  <c r="CB204" s="1"/>
  <c r="DA204"/>
  <c r="CA204" s="1"/>
  <c r="DH204"/>
  <c r="CH204" s="1"/>
  <c r="DD204"/>
  <c r="CD204" s="1"/>
  <c r="DF204"/>
  <c r="CF204" s="1"/>
  <c r="DW208"/>
  <c r="CW208" s="1"/>
  <c r="DF208"/>
  <c r="CF208" s="1"/>
  <c r="DD208"/>
  <c r="CD208" s="1"/>
  <c r="DH208"/>
  <c r="CH208" s="1"/>
  <c r="DB208"/>
  <c r="CB208" s="1"/>
  <c r="DA208"/>
  <c r="CA208" s="1"/>
  <c r="DB243"/>
  <c r="CB243"/>
  <c r="DW245"/>
  <c r="CW245" s="1"/>
  <c r="CB245"/>
  <c r="DB245"/>
  <c r="DD139"/>
  <c r="CB139"/>
  <c r="DW161"/>
  <c r="CW161" s="1"/>
  <c r="DD161"/>
  <c r="CD161" s="1"/>
  <c r="DF161"/>
  <c r="CF161" s="1"/>
  <c r="DA161"/>
  <c r="CA161" s="1"/>
  <c r="DH161"/>
  <c r="CH161" s="1"/>
  <c r="DB161"/>
  <c r="CB161" s="1"/>
  <c r="DW165"/>
  <c r="CW165" s="1"/>
  <c r="DF165"/>
  <c r="CF165" s="1"/>
  <c r="DH165"/>
  <c r="CH165" s="1"/>
  <c r="DD165"/>
  <c r="CD165" s="1"/>
  <c r="DB165"/>
  <c r="CB165" s="1"/>
  <c r="DA165"/>
  <c r="CA165" s="1"/>
  <c r="DW169"/>
  <c r="CW169" s="1"/>
  <c r="DD169"/>
  <c r="CD169" s="1"/>
  <c r="DA169"/>
  <c r="CA169" s="1"/>
  <c r="DF169"/>
  <c r="CF169" s="1"/>
  <c r="DH169"/>
  <c r="CH169" s="1"/>
  <c r="DB169"/>
  <c r="CB169" s="1"/>
  <c r="DW173"/>
  <c r="CW173" s="1"/>
  <c r="DD173"/>
  <c r="CD173" s="1"/>
  <c r="DF173"/>
  <c r="CF173" s="1"/>
  <c r="DH173"/>
  <c r="CH173" s="1"/>
  <c r="DA173"/>
  <c r="CA173" s="1"/>
  <c r="DB173"/>
  <c r="CB173" s="1"/>
  <c r="DW177"/>
  <c r="CW177" s="1"/>
  <c r="DF177"/>
  <c r="CF177" s="1"/>
  <c r="DH177"/>
  <c r="CH177" s="1"/>
  <c r="DD177"/>
  <c r="CD177" s="1"/>
  <c r="DA177"/>
  <c r="CA177" s="1"/>
  <c r="DB177"/>
  <c r="CB177" s="1"/>
  <c r="DW181"/>
  <c r="CW181" s="1"/>
  <c r="DD181"/>
  <c r="CD181" s="1"/>
  <c r="DF181"/>
  <c r="CF181" s="1"/>
  <c r="DH181"/>
  <c r="CH181" s="1"/>
  <c r="DB181"/>
  <c r="CB181" s="1"/>
  <c r="DA181"/>
  <c r="CA181" s="1"/>
  <c r="DW189"/>
  <c r="CW189" s="1"/>
  <c r="DB189"/>
  <c r="CB189" s="1"/>
  <c r="DA189"/>
  <c r="CA189" s="1"/>
  <c r="DH189"/>
  <c r="CH189" s="1"/>
  <c r="DF189"/>
  <c r="CF189" s="1"/>
  <c r="DD189"/>
  <c r="CD189" s="1"/>
  <c r="DW193"/>
  <c r="CW193" s="1"/>
  <c r="DF193"/>
  <c r="CF193" s="1"/>
  <c r="DD193"/>
  <c r="CD193" s="1"/>
  <c r="DB193"/>
  <c r="CB193" s="1"/>
  <c r="DH193"/>
  <c r="CH193" s="1"/>
  <c r="DA193"/>
  <c r="CA193" s="1"/>
  <c r="DW197"/>
  <c r="CW197" s="1"/>
  <c r="DB197"/>
  <c r="CB197" s="1"/>
  <c r="DA197"/>
  <c r="CA197" s="1"/>
  <c r="DH197"/>
  <c r="CH197" s="1"/>
  <c r="DF197"/>
  <c r="CF197" s="1"/>
  <c r="DD197"/>
  <c r="CD197" s="1"/>
  <c r="DW201"/>
  <c r="CW201" s="1"/>
  <c r="DF201"/>
  <c r="CF201" s="1"/>
  <c r="DD201"/>
  <c r="CD201" s="1"/>
  <c r="DB201"/>
  <c r="CB201" s="1"/>
  <c r="DH201"/>
  <c r="CH201" s="1"/>
  <c r="DA201"/>
  <c r="CA201" s="1"/>
  <c r="DX204"/>
  <c r="CX204" s="1"/>
  <c r="DC204"/>
  <c r="CC204" s="1"/>
  <c r="DI204"/>
  <c r="CI204" s="1"/>
  <c r="DG204"/>
  <c r="CG204" s="1"/>
  <c r="DE204"/>
  <c r="CE204" s="1"/>
  <c r="DX208"/>
  <c r="CX208" s="1"/>
  <c r="DG208"/>
  <c r="CG208" s="1"/>
  <c r="DE208"/>
  <c r="CE208" s="1"/>
  <c r="DC208"/>
  <c r="CC208" s="1"/>
  <c r="DI208"/>
  <c r="CI208" s="1"/>
  <c r="C68" i="54"/>
  <c r="C126"/>
  <c r="B35" i="51"/>
  <c r="C31" i="54"/>
  <c r="D22" i="55"/>
  <c r="CC82" i="52"/>
  <c r="CD126"/>
  <c r="DD249"/>
  <c r="CC111"/>
  <c r="CA23"/>
  <c r="CA43"/>
  <c r="CA46"/>
  <c r="CA58"/>
  <c r="CA233"/>
  <c r="C17" i="54"/>
  <c r="C21"/>
  <c r="C85"/>
  <c r="D12" i="55"/>
  <c r="CE43" i="52"/>
  <c r="CA59"/>
  <c r="C52" i="54"/>
  <c r="C69"/>
  <c r="CC79" i="52"/>
  <c r="C15" i="54"/>
  <c r="CA18" i="52"/>
  <c r="CD22"/>
  <c r="CA34"/>
  <c r="CA38"/>
  <c r="CC45"/>
  <c r="CC123"/>
  <c r="CD235"/>
  <c r="C84" i="54"/>
  <c r="CA15" i="52"/>
  <c r="DB34"/>
  <c r="DZ58"/>
  <c r="CC80"/>
  <c r="DA124"/>
  <c r="C42" i="54"/>
  <c r="D25" i="55"/>
  <c r="CE15" i="52"/>
  <c r="CE47"/>
  <c r="DB68"/>
  <c r="CD222"/>
  <c r="CE88"/>
  <c r="CA108"/>
  <c r="CZ126"/>
  <c r="CC261"/>
  <c r="DC17"/>
  <c r="CD34"/>
  <c r="CD115"/>
  <c r="DE116"/>
  <c r="DD73"/>
  <c r="CC112"/>
  <c r="DA225"/>
  <c r="CC260"/>
  <c r="C23" i="54"/>
  <c r="C83"/>
  <c r="D14" i="55"/>
  <c r="CC17" i="52"/>
  <c r="DE131"/>
  <c r="CA14"/>
  <c r="CA35"/>
  <c r="CD38"/>
  <c r="CA42"/>
  <c r="DE49"/>
  <c r="CA51"/>
  <c r="CD58"/>
  <c r="CB73"/>
  <c r="CD91"/>
  <c r="DA95"/>
  <c r="CE124"/>
  <c r="Q151"/>
  <c r="CE226"/>
  <c r="DD244"/>
  <c r="CD14"/>
  <c r="DZ26"/>
  <c r="CC29"/>
  <c r="DE37"/>
  <c r="CD42"/>
  <c r="CE51"/>
  <c r="CD61"/>
  <c r="DE90"/>
  <c r="CD95"/>
  <c r="CC131"/>
  <c r="CD247"/>
  <c r="CE251"/>
  <c r="C56" i="54"/>
  <c r="A283" i="52"/>
  <c r="F17" i="28" s="1"/>
  <c r="CA27" i="52"/>
  <c r="CZ63"/>
  <c r="CA65"/>
  <c r="CD71"/>
  <c r="DA84"/>
  <c r="DD105"/>
  <c r="DA107"/>
  <c r="DE114"/>
  <c r="DA223"/>
  <c r="CE263"/>
  <c r="C35" i="54"/>
  <c r="C39"/>
  <c r="DC84" i="52"/>
  <c r="DB22"/>
  <c r="CE27"/>
  <c r="DZ65"/>
  <c r="CC78"/>
  <c r="CA84"/>
  <c r="DB88"/>
  <c r="CC107"/>
  <c r="C19" i="54"/>
  <c r="D77"/>
  <c r="C87"/>
  <c r="DZ14" i="52"/>
  <c r="CE131"/>
  <c r="DB58"/>
  <c r="CC84"/>
  <c r="DZ107"/>
  <c r="DZ139"/>
  <c r="CD252"/>
  <c r="C50" i="54"/>
  <c r="C54"/>
  <c r="C67"/>
  <c r="C101"/>
  <c r="C105"/>
  <c r="C157"/>
  <c r="DZ42" i="52"/>
  <c r="CD18"/>
  <c r="CA22"/>
  <c r="DE29"/>
  <c r="CA47"/>
  <c r="DD61"/>
  <c r="DA70"/>
  <c r="CB105"/>
  <c r="AY162"/>
  <c r="CE220"/>
  <c r="CA222"/>
  <c r="DC245"/>
  <c r="DC50"/>
  <c r="DE62"/>
  <c r="DC104"/>
  <c r="B25" i="51"/>
  <c r="DC13" i="52"/>
  <c r="DZ22"/>
  <c r="CC25"/>
  <c r="CD29"/>
  <c r="DZ34"/>
  <c r="CC37"/>
  <c r="DE41"/>
  <c r="DC45"/>
  <c r="CD46"/>
  <c r="CA50"/>
  <c r="DC58"/>
  <c r="CE59"/>
  <c r="DD65"/>
  <c r="CA66"/>
  <c r="CA68"/>
  <c r="DA83"/>
  <c r="DA104"/>
  <c r="DE106"/>
  <c r="CD107"/>
  <c r="DC112"/>
  <c r="DZ124"/>
  <c r="DD125"/>
  <c r="DA135"/>
  <c r="DB138"/>
  <c r="CE139"/>
  <c r="CA220"/>
  <c r="DB222"/>
  <c r="CB237"/>
  <c r="DD247"/>
  <c r="DX247"/>
  <c r="CX247" s="1"/>
  <c r="C14" i="54"/>
  <c r="C30"/>
  <c r="DC135" i="52"/>
  <c r="C21" i="51"/>
  <c r="B29"/>
  <c r="DZ18" i="52"/>
  <c r="CC21"/>
  <c r="DB26"/>
  <c r="CD37"/>
  <c r="DZ38"/>
  <c r="CC41"/>
  <c r="DE45"/>
  <c r="DC49"/>
  <c r="CD50"/>
  <c r="CB62"/>
  <c r="DA67"/>
  <c r="CC68"/>
  <c r="CC83"/>
  <c r="DA88"/>
  <c r="CC104"/>
  <c r="DB127"/>
  <c r="DB134"/>
  <c r="CC135"/>
  <c r="DE138"/>
  <c r="CB220"/>
  <c r="DC222"/>
  <c r="CA224"/>
  <c r="CE237"/>
  <c r="DC244"/>
  <c r="DE249"/>
  <c r="DE252"/>
  <c r="C18" i="54"/>
  <c r="C22"/>
  <c r="C34"/>
  <c r="C38"/>
  <c r="C51"/>
  <c r="C55"/>
  <c r="C95"/>
  <c r="C125"/>
  <c r="C129"/>
  <c r="D13" i="55"/>
  <c r="CC13" i="52"/>
  <c r="DB18"/>
  <c r="CA19"/>
  <c r="DC22"/>
  <c r="CE23"/>
  <c r="CA26"/>
  <c r="DC34"/>
  <c r="CE35"/>
  <c r="DB38"/>
  <c r="CA39"/>
  <c r="CD45"/>
  <c r="DZ46"/>
  <c r="CC49"/>
  <c r="DE57"/>
  <c r="CE65"/>
  <c r="DD69"/>
  <c r="CD79"/>
  <c r="CB81"/>
  <c r="DZ83"/>
  <c r="DD89"/>
  <c r="DA102"/>
  <c r="CC110"/>
  <c r="CE112"/>
  <c r="DE115"/>
  <c r="DC124"/>
  <c r="CB125"/>
  <c r="DZ131"/>
  <c r="CC138"/>
  <c r="CE224"/>
  <c r="DW244"/>
  <c r="CW244" s="1"/>
  <c r="C102" i="54"/>
  <c r="D26" i="55"/>
  <c r="DC41" i="52"/>
  <c r="DC26"/>
  <c r="CD41"/>
  <c r="CE104"/>
  <c r="CE135"/>
  <c r="CB224"/>
  <c r="DB14"/>
  <c r="DC18"/>
  <c r="CE19"/>
  <c r="CD26"/>
  <c r="DC38"/>
  <c r="CE39"/>
  <c r="DB42"/>
  <c r="CD49"/>
  <c r="DZ50"/>
  <c r="CC57"/>
  <c r="DZ68"/>
  <c r="DZ79"/>
  <c r="DC80"/>
  <c r="DB84"/>
  <c r="DZ88"/>
  <c r="DZ104"/>
  <c r="DD113"/>
  <c r="CD127"/>
  <c r="CD134"/>
  <c r="DZ135"/>
  <c r="Q154"/>
  <c r="DB220"/>
  <c r="CC231"/>
  <c r="CD242"/>
  <c r="DA242"/>
  <c r="CA242" s="1"/>
  <c r="CC253"/>
  <c r="DC57"/>
  <c r="B24" i="51"/>
  <c r="B34"/>
  <c r="DC14" i="52"/>
  <c r="DC25"/>
  <c r="DC29"/>
  <c r="DC42"/>
  <c r="DB46"/>
  <c r="CD57"/>
  <c r="DE107"/>
  <c r="DZ112"/>
  <c r="DA115"/>
  <c r="CC124"/>
  <c r="DE126"/>
  <c r="DB131"/>
  <c r="DA133"/>
  <c r="DB139"/>
  <c r="Q143"/>
  <c r="Q144"/>
  <c r="Q147"/>
  <c r="DD220"/>
  <c r="CB222"/>
  <c r="DB224"/>
  <c r="C16" i="54"/>
  <c r="C20"/>
  <c r="C49"/>
  <c r="C53"/>
  <c r="C82"/>
  <c r="C86"/>
  <c r="E15" i="55"/>
  <c r="B11" i="51"/>
  <c r="CE62" i="52"/>
  <c r="DE127"/>
  <c r="DC21"/>
  <c r="DC37"/>
  <c r="DC46"/>
  <c r="DB50"/>
  <c r="DA66"/>
  <c r="DE66"/>
  <c r="DA68"/>
  <c r="DE83"/>
  <c r="DZ134"/>
  <c r="DD224"/>
  <c r="DE243"/>
  <c r="CD260"/>
  <c r="DC263"/>
  <c r="B11" i="53"/>
  <c r="C13" i="54"/>
  <c r="C62"/>
  <c r="CE60" i="52"/>
  <c r="CD72"/>
  <c r="DE72"/>
  <c r="CE100"/>
  <c r="DB103"/>
  <c r="DA129"/>
  <c r="CZ129"/>
  <c r="DE129"/>
  <c r="DA130"/>
  <c r="DE130"/>
  <c r="CD130"/>
  <c r="CD13"/>
  <c r="DE13"/>
  <c r="CD17"/>
  <c r="DE17"/>
  <c r="CD21"/>
  <c r="DE21"/>
  <c r="CD25"/>
  <c r="DE25"/>
  <c r="DA60"/>
  <c r="DB60"/>
  <c r="CE61"/>
  <c r="DZ61"/>
  <c r="DA63"/>
  <c r="CE64"/>
  <c r="DE64"/>
  <c r="DZ67"/>
  <c r="DB71"/>
  <c r="DA72"/>
  <c r="CE72"/>
  <c r="DZ72"/>
  <c r="CD80"/>
  <c r="DE80"/>
  <c r="DA87"/>
  <c r="DE87"/>
  <c r="CA88"/>
  <c r="DB91"/>
  <c r="DA92"/>
  <c r="DA100"/>
  <c r="DB100"/>
  <c r="CZ117"/>
  <c r="DD117"/>
  <c r="DZ130"/>
  <c r="CZ132"/>
  <c r="CD132"/>
  <c r="DD132"/>
  <c r="DE225"/>
  <c r="CC225"/>
  <c r="DB225"/>
  <c r="CC234"/>
  <c r="CD234"/>
  <c r="CE234"/>
  <c r="CA234"/>
  <c r="CD258"/>
  <c r="CE258"/>
  <c r="DD258"/>
  <c r="DC258"/>
  <c r="DA262"/>
  <c r="CA262" s="1"/>
  <c r="DX262"/>
  <c r="CX262" s="1"/>
  <c r="DZ60"/>
  <c r="DB87"/>
  <c r="DD92"/>
  <c r="DE92"/>
  <c r="DA94"/>
  <c r="CC94"/>
  <c r="DD103"/>
  <c r="DE103"/>
  <c r="DA112"/>
  <c r="CA112"/>
  <c r="DD130"/>
  <c r="CE17"/>
  <c r="DZ17"/>
  <c r="CE21"/>
  <c r="CE29"/>
  <c r="DZ29"/>
  <c r="CE37"/>
  <c r="DZ37"/>
  <c r="CE41"/>
  <c r="DZ41"/>
  <c r="CE45"/>
  <c r="DZ45"/>
  <c r="CE49"/>
  <c r="DZ49"/>
  <c r="CE57"/>
  <c r="DZ57"/>
  <c r="CC60"/>
  <c r="DC60"/>
  <c r="CZ61"/>
  <c r="CZ62"/>
  <c r="DE63"/>
  <c r="CA64"/>
  <c r="DA64"/>
  <c r="DZ64"/>
  <c r="CZ66"/>
  <c r="CD68"/>
  <c r="DC68"/>
  <c r="DA71"/>
  <c r="DE71"/>
  <c r="CA72"/>
  <c r="DB72"/>
  <c r="DB79"/>
  <c r="DA80"/>
  <c r="CE80"/>
  <c r="DZ80"/>
  <c r="DD81"/>
  <c r="CD83"/>
  <c r="CD84"/>
  <c r="DE84"/>
  <c r="CB85"/>
  <c r="CC86"/>
  <c r="CC87"/>
  <c r="DZ87"/>
  <c r="CC88"/>
  <c r="DC88"/>
  <c r="DA91"/>
  <c r="DE91"/>
  <c r="CA92"/>
  <c r="DB92"/>
  <c r="DE94"/>
  <c r="CA100"/>
  <c r="CB101"/>
  <c r="CC102"/>
  <c r="CC103"/>
  <c r="DD108"/>
  <c r="DZ108"/>
  <c r="CE108"/>
  <c r="DC108"/>
  <c r="CC108"/>
  <c r="DB108"/>
  <c r="CB109"/>
  <c r="DD111"/>
  <c r="CD111"/>
  <c r="DE111"/>
  <c r="DZ111"/>
  <c r="CC122"/>
  <c r="CE129"/>
  <c r="CB130"/>
  <c r="DA139"/>
  <c r="CA139"/>
  <c r="DE256"/>
  <c r="CC256"/>
  <c r="DD256"/>
  <c r="CD64"/>
  <c r="DC64"/>
  <c r="CD92"/>
  <c r="DZ92"/>
  <c r="DD100"/>
  <c r="DC100"/>
  <c r="CC100"/>
  <c r="DZ128"/>
  <c r="DD128"/>
  <c r="CE128"/>
  <c r="Q146"/>
  <c r="CE13"/>
  <c r="DZ13"/>
  <c r="DZ21"/>
  <c r="CE25"/>
  <c r="DZ25"/>
  <c r="B22" i="51"/>
  <c r="D21"/>
  <c r="DA13" i="52"/>
  <c r="DB13"/>
  <c r="CE14"/>
  <c r="DC15"/>
  <c r="CA17"/>
  <c r="DB17"/>
  <c r="CE18"/>
  <c r="DC19"/>
  <c r="CA21"/>
  <c r="DB21"/>
  <c r="CE22"/>
  <c r="DC23"/>
  <c r="DA25"/>
  <c r="DB25"/>
  <c r="CE26"/>
  <c r="DC27"/>
  <c r="DA29"/>
  <c r="DB29"/>
  <c r="CE34"/>
  <c r="DC35"/>
  <c r="DA37"/>
  <c r="DB37"/>
  <c r="CE38"/>
  <c r="DC39"/>
  <c r="CA41"/>
  <c r="DB41"/>
  <c r="CE42"/>
  <c r="DC43"/>
  <c r="CA45"/>
  <c r="DB45"/>
  <c r="CE46"/>
  <c r="DC47"/>
  <c r="CA49"/>
  <c r="DB49"/>
  <c r="CE50"/>
  <c r="DC51"/>
  <c r="DA57"/>
  <c r="DB57"/>
  <c r="CE58"/>
  <c r="DD59"/>
  <c r="CD60"/>
  <c r="DE60"/>
  <c r="CA61"/>
  <c r="DA62"/>
  <c r="CB63"/>
  <c r="CC64"/>
  <c r="DB64"/>
  <c r="CB67"/>
  <c r="CE68"/>
  <c r="DE68"/>
  <c r="CC70"/>
  <c r="CC71"/>
  <c r="DZ71"/>
  <c r="CC72"/>
  <c r="DC72"/>
  <c r="DA79"/>
  <c r="DE79"/>
  <c r="CA80"/>
  <c r="DB80"/>
  <c r="DB83"/>
  <c r="CE84"/>
  <c r="DZ84"/>
  <c r="DD85"/>
  <c r="CD87"/>
  <c r="CD88"/>
  <c r="DE88"/>
  <c r="CC90"/>
  <c r="CC91"/>
  <c r="DZ91"/>
  <c r="CC92"/>
  <c r="DC92"/>
  <c r="DD93"/>
  <c r="DD95"/>
  <c r="DZ95"/>
  <c r="CC95"/>
  <c r="DE95"/>
  <c r="CD100"/>
  <c r="DZ100"/>
  <c r="DE102"/>
  <c r="CD103"/>
  <c r="DE108"/>
  <c r="DD116"/>
  <c r="DC116"/>
  <c r="CC116"/>
  <c r="DZ116"/>
  <c r="CE116"/>
  <c r="DB116"/>
  <c r="CB117"/>
  <c r="DD123"/>
  <c r="DE123"/>
  <c r="CD123"/>
  <c r="DZ123"/>
  <c r="DC128"/>
  <c r="DD129"/>
  <c r="CZ130"/>
  <c r="DA131"/>
  <c r="CA131"/>
  <c r="CA132"/>
  <c r="DX250"/>
  <c r="CX250" s="1"/>
  <c r="DC250"/>
  <c r="DX255"/>
  <c r="CX255" s="1"/>
  <c r="CD255"/>
  <c r="DE255"/>
  <c r="DA255"/>
  <c r="CA255" s="1"/>
  <c r="CD104"/>
  <c r="DE104"/>
  <c r="DA111"/>
  <c r="DB112"/>
  <c r="DB115"/>
  <c r="DA116"/>
  <c r="CD124"/>
  <c r="DE124"/>
  <c r="CE127"/>
  <c r="DZ127"/>
  <c r="CA129"/>
  <c r="DA134"/>
  <c r="CD135"/>
  <c r="DE135"/>
  <c r="AY191"/>
  <c r="CD220"/>
  <c r="DC220"/>
  <c r="CE222"/>
  <c r="DD222"/>
  <c r="CC223"/>
  <c r="CD224"/>
  <c r="DC224"/>
  <c r="CA226"/>
  <c r="DD245"/>
  <c r="DA245"/>
  <c r="CA245" s="1"/>
  <c r="CE245"/>
  <c r="CC248"/>
  <c r="CE249"/>
  <c r="CD251"/>
  <c r="DC251"/>
  <c r="DD251"/>
  <c r="DE254"/>
  <c r="DX254"/>
  <c r="CX254" s="1"/>
  <c r="DC254"/>
  <c r="DD261"/>
  <c r="E77" i="54"/>
  <c r="C75"/>
  <c r="CD138" i="52"/>
  <c r="DZ138"/>
  <c r="CC139"/>
  <c r="DC139"/>
  <c r="Q155"/>
  <c r="CB226"/>
  <c r="CC233"/>
  <c r="CE233"/>
  <c r="CB233"/>
  <c r="DX249"/>
  <c r="CX249" s="1"/>
  <c r="DC259"/>
  <c r="CD259"/>
  <c r="DW259"/>
  <c r="CW259" s="1"/>
  <c r="DA103"/>
  <c r="CA104"/>
  <c r="DB104"/>
  <c r="DA106"/>
  <c r="DB107"/>
  <c r="DA108"/>
  <c r="CD112"/>
  <c r="DE112"/>
  <c r="CC115"/>
  <c r="DZ115"/>
  <c r="DA123"/>
  <c r="CA124"/>
  <c r="DB124"/>
  <c r="DD126"/>
  <c r="CC127"/>
  <c r="DC127"/>
  <c r="CD131"/>
  <c r="DC131"/>
  <c r="CC134"/>
  <c r="DE134"/>
  <c r="CA135"/>
  <c r="DB135"/>
  <c r="DA138"/>
  <c r="CD139"/>
  <c r="DE139"/>
  <c r="Q152"/>
  <c r="DB223"/>
  <c r="DE226"/>
  <c r="DB226"/>
  <c r="CD226"/>
  <c r="DD226"/>
  <c r="DE247"/>
  <c r="CC247"/>
  <c r="CA237"/>
  <c r="DD252"/>
  <c r="CC254"/>
  <c r="DA254"/>
  <c r="CA254" s="1"/>
  <c r="DE258"/>
  <c r="DE261"/>
  <c r="E24" i="54"/>
  <c r="D43"/>
  <c r="C33"/>
  <c r="C36"/>
  <c r="C41"/>
  <c r="C76"/>
  <c r="C100"/>
  <c r="C103"/>
  <c r="C124"/>
  <c r="C127"/>
  <c r="D140"/>
  <c r="C160"/>
  <c r="F15" i="55"/>
  <c r="D15" s="1"/>
  <c r="E28"/>
  <c r="D24"/>
  <c r="D27"/>
  <c r="C133"/>
  <c r="DE263" i="52"/>
  <c r="E130" i="54"/>
  <c r="F28" i="55"/>
  <c r="CD237" i="52"/>
  <c r="DE244"/>
  <c r="DE245"/>
  <c r="CC249"/>
  <c r="DA249"/>
  <c r="CA249" s="1"/>
  <c r="DE251"/>
  <c r="DA252"/>
  <c r="CA252" s="1"/>
  <c r="CD254"/>
  <c r="DD254"/>
  <c r="DD255"/>
  <c r="DW255"/>
  <c r="CW255" s="1"/>
  <c r="CC262"/>
  <c r="K44" i="53"/>
  <c r="E43" i="54"/>
  <c r="C32"/>
  <c r="C37"/>
  <c r="C40"/>
  <c r="E70"/>
  <c r="E88"/>
  <c r="C104"/>
  <c r="C107"/>
  <c r="D130"/>
  <c r="C128"/>
  <c r="C159"/>
  <c r="D23" i="55"/>
  <c r="D24" i="54"/>
  <c r="D70"/>
  <c r="D88"/>
  <c r="CB12" i="52"/>
  <c r="CZ12"/>
  <c r="DD16"/>
  <c r="DA17"/>
  <c r="CB20"/>
  <c r="CZ20"/>
  <c r="DD20"/>
  <c r="DA21"/>
  <c r="DD24"/>
  <c r="CB28"/>
  <c r="CZ28"/>
  <c r="DD36"/>
  <c r="DA41"/>
  <c r="CB44"/>
  <c r="CZ44"/>
  <c r="DA45"/>
  <c r="CB48"/>
  <c r="DA49"/>
  <c r="CZ56"/>
  <c r="DZ136"/>
  <c r="DB136"/>
  <c r="CD136"/>
  <c r="DE136"/>
  <c r="DA136"/>
  <c r="CC136"/>
  <c r="DD136"/>
  <c r="CB136"/>
  <c r="DC136"/>
  <c r="CA136"/>
  <c r="CC12"/>
  <c r="DA12"/>
  <c r="DD15"/>
  <c r="DA16"/>
  <c r="CB19"/>
  <c r="CZ19"/>
  <c r="DD19"/>
  <c r="DA20"/>
  <c r="CB23"/>
  <c r="CZ23"/>
  <c r="DD23"/>
  <c r="DE24"/>
  <c r="CB27"/>
  <c r="CZ27"/>
  <c r="CC28"/>
  <c r="DA28"/>
  <c r="CZ35"/>
  <c r="DE36"/>
  <c r="DD39"/>
  <c r="DE40"/>
  <c r="CC44"/>
  <c r="DA44"/>
  <c r="CB47"/>
  <c r="CZ47"/>
  <c r="DD47"/>
  <c r="CC48"/>
  <c r="DA48"/>
  <c r="DE48"/>
  <c r="CC56"/>
  <c r="DA56"/>
  <c r="DE59"/>
  <c r="CA62"/>
  <c r="DB67"/>
  <c r="DZ69"/>
  <c r="DB69"/>
  <c r="CD69"/>
  <c r="DE69"/>
  <c r="DA69"/>
  <c r="CC69"/>
  <c r="CE73"/>
  <c r="DC78"/>
  <c r="CE78"/>
  <c r="CA78"/>
  <c r="DZ78"/>
  <c r="DB78"/>
  <c r="CD78"/>
  <c r="CZ78"/>
  <c r="DC82"/>
  <c r="CE82"/>
  <c r="CA82"/>
  <c r="DZ82"/>
  <c r="DB82"/>
  <c r="CD82"/>
  <c r="CZ82"/>
  <c r="DC86"/>
  <c r="CE86"/>
  <c r="CA86"/>
  <c r="DZ86"/>
  <c r="DB86"/>
  <c r="CD86"/>
  <c r="CZ86"/>
  <c r="DZ89"/>
  <c r="DB89"/>
  <c r="CD89"/>
  <c r="DE89"/>
  <c r="DA89"/>
  <c r="CC89"/>
  <c r="CE89"/>
  <c r="DZ93"/>
  <c r="DB93"/>
  <c r="CD93"/>
  <c r="DE93"/>
  <c r="DA93"/>
  <c r="CC93"/>
  <c r="CE93"/>
  <c r="DZ101"/>
  <c r="DB101"/>
  <c r="CD101"/>
  <c r="DE101"/>
  <c r="DA101"/>
  <c r="CC101"/>
  <c r="CE101"/>
  <c r="DZ109"/>
  <c r="DB109"/>
  <c r="CD109"/>
  <c r="DE109"/>
  <c r="DA109"/>
  <c r="CC109"/>
  <c r="DC110"/>
  <c r="CE110"/>
  <c r="CA110"/>
  <c r="DZ110"/>
  <c r="DB110"/>
  <c r="CD110"/>
  <c r="CZ110"/>
  <c r="DZ113"/>
  <c r="DB113"/>
  <c r="CD113"/>
  <c r="DE113"/>
  <c r="DA113"/>
  <c r="CC113"/>
  <c r="CE113"/>
  <c r="DC114"/>
  <c r="CE114"/>
  <c r="CA114"/>
  <c r="DZ114"/>
  <c r="DB114"/>
  <c r="CD114"/>
  <c r="CZ114"/>
  <c r="DC122"/>
  <c r="CE122"/>
  <c r="CA122"/>
  <c r="DZ122"/>
  <c r="DB122"/>
  <c r="CD122"/>
  <c r="CZ122"/>
  <c r="DA127"/>
  <c r="CA127"/>
  <c r="CE232"/>
  <c r="CA232"/>
  <c r="CD232"/>
  <c r="CB232"/>
  <c r="CC232"/>
  <c r="CD12"/>
  <c r="DZ12"/>
  <c r="CA13"/>
  <c r="CB14"/>
  <c r="CZ14"/>
  <c r="DD14"/>
  <c r="CC15"/>
  <c r="DA15"/>
  <c r="DE15"/>
  <c r="CD16"/>
  <c r="DB16"/>
  <c r="DZ16"/>
  <c r="CB18"/>
  <c r="CZ18"/>
  <c r="DD18"/>
  <c r="CC19"/>
  <c r="DA19"/>
  <c r="DE19"/>
  <c r="CD20"/>
  <c r="DB20"/>
  <c r="DZ20"/>
  <c r="CB22"/>
  <c r="CZ22"/>
  <c r="DD22"/>
  <c r="CC23"/>
  <c r="DA23"/>
  <c r="DE23"/>
  <c r="CD24"/>
  <c r="DB24"/>
  <c r="DZ24"/>
  <c r="CA25"/>
  <c r="CB26"/>
  <c r="CZ26"/>
  <c r="DD26"/>
  <c r="CC27"/>
  <c r="DA27"/>
  <c r="DE27"/>
  <c r="CD28"/>
  <c r="DB28"/>
  <c r="DZ28"/>
  <c r="CA29"/>
  <c r="CB34"/>
  <c r="CZ34"/>
  <c r="DD34"/>
  <c r="CC35"/>
  <c r="DA35"/>
  <c r="DE35"/>
  <c r="CD36"/>
  <c r="DB36"/>
  <c r="DZ36"/>
  <c r="CA37"/>
  <c r="CB38"/>
  <c r="CZ38"/>
  <c r="DD38"/>
  <c r="CC39"/>
  <c r="DA39"/>
  <c r="DE39"/>
  <c r="CD40"/>
  <c r="DB40"/>
  <c r="DZ40"/>
  <c r="CB42"/>
  <c r="CZ42"/>
  <c r="DD42"/>
  <c r="CC43"/>
  <c r="DA43"/>
  <c r="DE43"/>
  <c r="CD44"/>
  <c r="DB44"/>
  <c r="DZ44"/>
  <c r="CB46"/>
  <c r="CZ46"/>
  <c r="DD46"/>
  <c r="CC47"/>
  <c r="DA47"/>
  <c r="DE47"/>
  <c r="CD48"/>
  <c r="DB48"/>
  <c r="DZ48"/>
  <c r="CB50"/>
  <c r="CZ50"/>
  <c r="DD50"/>
  <c r="CC51"/>
  <c r="DA51"/>
  <c r="DE51"/>
  <c r="CD56"/>
  <c r="DB56"/>
  <c r="DZ56"/>
  <c r="CA57"/>
  <c r="CB58"/>
  <c r="CZ58"/>
  <c r="DD58"/>
  <c r="CC59"/>
  <c r="DA59"/>
  <c r="DZ59"/>
  <c r="CA60"/>
  <c r="DC63"/>
  <c r="CE63"/>
  <c r="CA63"/>
  <c r="CC63"/>
  <c r="DB63"/>
  <c r="DE65"/>
  <c r="DA65"/>
  <c r="CC65"/>
  <c r="CB65"/>
  <c r="DB65"/>
  <c r="DZ66"/>
  <c r="DB66"/>
  <c r="CD66"/>
  <c r="CC66"/>
  <c r="DC66"/>
  <c r="CD67"/>
  <c r="CZ69"/>
  <c r="DA78"/>
  <c r="DA82"/>
  <c r="DA86"/>
  <c r="CZ89"/>
  <c r="CZ93"/>
  <c r="CZ101"/>
  <c r="CZ109"/>
  <c r="DA110"/>
  <c r="CZ113"/>
  <c r="DA114"/>
  <c r="DA122"/>
  <c r="DC133"/>
  <c r="CE133"/>
  <c r="CA133"/>
  <c r="DZ133"/>
  <c r="DB133"/>
  <c r="CD133"/>
  <c r="DE133"/>
  <c r="CC133"/>
  <c r="DD133"/>
  <c r="CB133"/>
  <c r="CE136"/>
  <c r="DC221"/>
  <c r="CE221"/>
  <c r="CA221"/>
  <c r="DA221"/>
  <c r="CB221"/>
  <c r="DE221"/>
  <c r="DD221"/>
  <c r="CC221"/>
  <c r="DB221"/>
  <c r="DD246"/>
  <c r="DE257"/>
  <c r="DX257"/>
  <c r="CX257" s="1"/>
  <c r="DD257"/>
  <c r="DD12"/>
  <c r="CB16"/>
  <c r="CZ16"/>
  <c r="CB24"/>
  <c r="CZ24"/>
  <c r="DD28"/>
  <c r="CB36"/>
  <c r="CZ36"/>
  <c r="CB40"/>
  <c r="CZ40"/>
  <c r="DD40"/>
  <c r="DD44"/>
  <c r="CZ48"/>
  <c r="DD48"/>
  <c r="CB56"/>
  <c r="DD56"/>
  <c r="DC137"/>
  <c r="CE137"/>
  <c r="CA137"/>
  <c r="DZ137"/>
  <c r="DB137"/>
  <c r="CD137"/>
  <c r="DE137"/>
  <c r="CC137"/>
  <c r="DD137"/>
  <c r="CB137"/>
  <c r="DE12"/>
  <c r="CB15"/>
  <c r="CZ15"/>
  <c r="CC16"/>
  <c r="DE16"/>
  <c r="CC20"/>
  <c r="DE20"/>
  <c r="CC24"/>
  <c r="DA24"/>
  <c r="DD27"/>
  <c r="DE28"/>
  <c r="CB35"/>
  <c r="DD35"/>
  <c r="CC36"/>
  <c r="DA36"/>
  <c r="CB39"/>
  <c r="CZ39"/>
  <c r="CC40"/>
  <c r="DA40"/>
  <c r="CB43"/>
  <c r="CZ43"/>
  <c r="DD43"/>
  <c r="DE44"/>
  <c r="CB51"/>
  <c r="CZ51"/>
  <c r="DD51"/>
  <c r="DE56"/>
  <c r="CB59"/>
  <c r="CZ59"/>
  <c r="DC67"/>
  <c r="CE67"/>
  <c r="CA67"/>
  <c r="CC67"/>
  <c r="CE69"/>
  <c r="DC70"/>
  <c r="CE70"/>
  <c r="CA70"/>
  <c r="DZ70"/>
  <c r="DB70"/>
  <c r="CD70"/>
  <c r="CZ70"/>
  <c r="DZ73"/>
  <c r="DB73"/>
  <c r="CD73"/>
  <c r="DE73"/>
  <c r="DA73"/>
  <c r="CC73"/>
  <c r="DZ81"/>
  <c r="DB81"/>
  <c r="CD81"/>
  <c r="DE81"/>
  <c r="DA81"/>
  <c r="CC81"/>
  <c r="CE81"/>
  <c r="DZ85"/>
  <c r="DB85"/>
  <c r="CD85"/>
  <c r="DE85"/>
  <c r="DA85"/>
  <c r="CC85"/>
  <c r="CE85"/>
  <c r="DC90"/>
  <c r="CE90"/>
  <c r="CA90"/>
  <c r="DZ90"/>
  <c r="DB90"/>
  <c r="CD90"/>
  <c r="CZ90"/>
  <c r="DC94"/>
  <c r="CE94"/>
  <c r="CA94"/>
  <c r="DZ94"/>
  <c r="DB94"/>
  <c r="CD94"/>
  <c r="CZ94"/>
  <c r="DC102"/>
  <c r="CE102"/>
  <c r="CA102"/>
  <c r="DZ102"/>
  <c r="DB102"/>
  <c r="CD102"/>
  <c r="CZ102"/>
  <c r="DZ105"/>
  <c r="DB105"/>
  <c r="CD105"/>
  <c r="DE105"/>
  <c r="DA105"/>
  <c r="CC105"/>
  <c r="CE105"/>
  <c r="DC106"/>
  <c r="CE106"/>
  <c r="CA106"/>
  <c r="DZ106"/>
  <c r="DB106"/>
  <c r="CD106"/>
  <c r="CZ106"/>
  <c r="CE109"/>
  <c r="DZ117"/>
  <c r="DB117"/>
  <c r="CD117"/>
  <c r="DE117"/>
  <c r="DA117"/>
  <c r="CC117"/>
  <c r="CE117"/>
  <c r="DZ125"/>
  <c r="DB125"/>
  <c r="CD125"/>
  <c r="DE125"/>
  <c r="DA125"/>
  <c r="CC125"/>
  <c r="CE125"/>
  <c r="DB12"/>
  <c r="CA12"/>
  <c r="CE12"/>
  <c r="DC12"/>
  <c r="CB13"/>
  <c r="CZ13"/>
  <c r="CC14"/>
  <c r="DA14"/>
  <c r="CD15"/>
  <c r="DB15"/>
  <c r="CA16"/>
  <c r="CE16"/>
  <c r="CB17"/>
  <c r="CZ17"/>
  <c r="CC18"/>
  <c r="DA18"/>
  <c r="CD19"/>
  <c r="DB19"/>
  <c r="CA20"/>
  <c r="CE20"/>
  <c r="CB21"/>
  <c r="CZ21"/>
  <c r="CC22"/>
  <c r="DA22"/>
  <c r="CD23"/>
  <c r="DB23"/>
  <c r="CA24"/>
  <c r="CE24"/>
  <c r="CB25"/>
  <c r="CZ25"/>
  <c r="CC26"/>
  <c r="DA26"/>
  <c r="CD27"/>
  <c r="DB27"/>
  <c r="CA28"/>
  <c r="CE28"/>
  <c r="CB29"/>
  <c r="CZ29"/>
  <c r="CC34"/>
  <c r="DA34"/>
  <c r="CD35"/>
  <c r="DB35"/>
  <c r="CA36"/>
  <c r="CE36"/>
  <c r="CB37"/>
  <c r="CZ37"/>
  <c r="CC38"/>
  <c r="DA38"/>
  <c r="CD39"/>
  <c r="DB39"/>
  <c r="CA40"/>
  <c r="CE40"/>
  <c r="CB41"/>
  <c r="CZ41"/>
  <c r="CC42"/>
  <c r="DA42"/>
  <c r="CD43"/>
  <c r="DB43"/>
  <c r="CA44"/>
  <c r="CE44"/>
  <c r="CB45"/>
  <c r="CZ45"/>
  <c r="CC46"/>
  <c r="DA46"/>
  <c r="CD47"/>
  <c r="DB47"/>
  <c r="CA48"/>
  <c r="CE48"/>
  <c r="CB49"/>
  <c r="CZ49"/>
  <c r="CC50"/>
  <c r="DA50"/>
  <c r="CD51"/>
  <c r="DB51"/>
  <c r="CA56"/>
  <c r="CE56"/>
  <c r="CB57"/>
  <c r="CZ57"/>
  <c r="CC58"/>
  <c r="DA58"/>
  <c r="CD59"/>
  <c r="DB59"/>
  <c r="DE61"/>
  <c r="DA61"/>
  <c r="CC61"/>
  <c r="CB61"/>
  <c r="DB61"/>
  <c r="DZ62"/>
  <c r="DB62"/>
  <c r="CD62"/>
  <c r="CC62"/>
  <c r="DC62"/>
  <c r="CD63"/>
  <c r="DD63"/>
  <c r="CD65"/>
  <c r="DC65"/>
  <c r="CE66"/>
  <c r="DD66"/>
  <c r="CZ67"/>
  <c r="DE67"/>
  <c r="CA69"/>
  <c r="DC69"/>
  <c r="CB70"/>
  <c r="DD70"/>
  <c r="CA73"/>
  <c r="DC73"/>
  <c r="CB78"/>
  <c r="DD78"/>
  <c r="CA81"/>
  <c r="DC81"/>
  <c r="CB82"/>
  <c r="DD82"/>
  <c r="CA85"/>
  <c r="DC85"/>
  <c r="CB86"/>
  <c r="DD86"/>
  <c r="CA89"/>
  <c r="DC89"/>
  <c r="CB90"/>
  <c r="DD90"/>
  <c r="CA93"/>
  <c r="DC93"/>
  <c r="CB94"/>
  <c r="DD94"/>
  <c r="CA101"/>
  <c r="DC101"/>
  <c r="CB102"/>
  <c r="DD102"/>
  <c r="CA105"/>
  <c r="DC105"/>
  <c r="CB106"/>
  <c r="DD106"/>
  <c r="CA109"/>
  <c r="DC109"/>
  <c r="CB110"/>
  <c r="DD110"/>
  <c r="CA113"/>
  <c r="DC113"/>
  <c r="CB114"/>
  <c r="DD114"/>
  <c r="CA117"/>
  <c r="DC117"/>
  <c r="CB122"/>
  <c r="DD122"/>
  <c r="CA125"/>
  <c r="DC125"/>
  <c r="CZ136"/>
  <c r="DA137"/>
  <c r="DX246"/>
  <c r="CX246" s="1"/>
  <c r="DA246"/>
  <c r="CA246" s="1"/>
  <c r="CD246"/>
  <c r="DE246"/>
  <c r="CE246"/>
  <c r="CB60"/>
  <c r="CZ60"/>
  <c r="CB64"/>
  <c r="CZ64"/>
  <c r="CB68"/>
  <c r="CZ68"/>
  <c r="CA71"/>
  <c r="CE71"/>
  <c r="DC71"/>
  <c r="CB72"/>
  <c r="CZ72"/>
  <c r="CA79"/>
  <c r="CE79"/>
  <c r="DC79"/>
  <c r="CB80"/>
  <c r="CZ80"/>
  <c r="CA83"/>
  <c r="CE83"/>
  <c r="DC83"/>
  <c r="CB84"/>
  <c r="CZ84"/>
  <c r="CA87"/>
  <c r="CE87"/>
  <c r="DC87"/>
  <c r="CB88"/>
  <c r="CZ88"/>
  <c r="CA91"/>
  <c r="CE91"/>
  <c r="DC91"/>
  <c r="CB92"/>
  <c r="CZ92"/>
  <c r="CA95"/>
  <c r="CE95"/>
  <c r="DC95"/>
  <c r="CB100"/>
  <c r="CZ100"/>
  <c r="CA103"/>
  <c r="CE103"/>
  <c r="DC103"/>
  <c r="CB104"/>
  <c r="CZ104"/>
  <c r="CA107"/>
  <c r="CE107"/>
  <c r="DC107"/>
  <c r="CB108"/>
  <c r="CZ108"/>
  <c r="CA111"/>
  <c r="CE111"/>
  <c r="DC111"/>
  <c r="CB112"/>
  <c r="CZ112"/>
  <c r="CA115"/>
  <c r="CE115"/>
  <c r="DC115"/>
  <c r="CB116"/>
  <c r="CZ116"/>
  <c r="CA123"/>
  <c r="CE123"/>
  <c r="DC123"/>
  <c r="CB124"/>
  <c r="CZ124"/>
  <c r="CB126"/>
  <c r="DA126"/>
  <c r="CA128"/>
  <c r="CZ128"/>
  <c r="CB129"/>
  <c r="DC130"/>
  <c r="CE130"/>
  <c r="CA130"/>
  <c r="CC130"/>
  <c r="DB130"/>
  <c r="DZ132"/>
  <c r="DB132"/>
  <c r="DE132"/>
  <c r="DA132"/>
  <c r="CC132"/>
  <c r="CB132"/>
  <c r="DC132"/>
  <c r="Q145"/>
  <c r="Q153"/>
  <c r="CE236"/>
  <c r="CA236"/>
  <c r="CD236"/>
  <c r="CC236"/>
  <c r="CB236"/>
  <c r="DW243"/>
  <c r="CW243" s="1"/>
  <c r="DC243"/>
  <c r="DA243"/>
  <c r="CA243" s="1"/>
  <c r="CE243"/>
  <c r="DD243"/>
  <c r="CD243"/>
  <c r="CC243"/>
  <c r="DA264"/>
  <c r="CA264" s="1"/>
  <c r="CE264"/>
  <c r="DW264"/>
  <c r="CW264" s="1"/>
  <c r="DC264"/>
  <c r="DD264"/>
  <c r="CD264"/>
  <c r="CC264"/>
  <c r="CB71"/>
  <c r="CZ71"/>
  <c r="CB79"/>
  <c r="CZ79"/>
  <c r="CB83"/>
  <c r="CZ83"/>
  <c r="CB87"/>
  <c r="CZ87"/>
  <c r="CB91"/>
  <c r="CZ91"/>
  <c r="CB95"/>
  <c r="CZ95"/>
  <c r="CB103"/>
  <c r="CZ103"/>
  <c r="CB107"/>
  <c r="CZ107"/>
  <c r="CB111"/>
  <c r="CZ111"/>
  <c r="CB115"/>
  <c r="CZ115"/>
  <c r="CB123"/>
  <c r="CZ123"/>
  <c r="DC126"/>
  <c r="CE126"/>
  <c r="CA126"/>
  <c r="CC126"/>
  <c r="DB126"/>
  <c r="DE128"/>
  <c r="DA128"/>
  <c r="CC128"/>
  <c r="CB128"/>
  <c r="DB128"/>
  <c r="DZ129"/>
  <c r="DB129"/>
  <c r="CD129"/>
  <c r="CC129"/>
  <c r="DC129"/>
  <c r="DD248"/>
  <c r="DC248"/>
  <c r="CE248"/>
  <c r="DW248"/>
  <c r="CW248" s="1"/>
  <c r="DA248"/>
  <c r="CA248" s="1"/>
  <c r="CD248"/>
  <c r="DE248"/>
  <c r="DA250"/>
  <c r="CA250" s="1"/>
  <c r="CE250"/>
  <c r="DE250"/>
  <c r="DD250"/>
  <c r="CD250"/>
  <c r="DW250"/>
  <c r="CW250" s="1"/>
  <c r="CC250"/>
  <c r="CB127"/>
  <c r="CZ127"/>
  <c r="CB131"/>
  <c r="CZ131"/>
  <c r="CA134"/>
  <c r="CE134"/>
  <c r="DC134"/>
  <c r="CB135"/>
  <c r="CZ135"/>
  <c r="CA138"/>
  <c r="CE138"/>
  <c r="DC138"/>
  <c r="CZ139"/>
  <c r="CD223"/>
  <c r="CD225"/>
  <c r="CB235"/>
  <c r="CE235"/>
  <c r="CA235"/>
  <c r="DD242"/>
  <c r="CE242"/>
  <c r="DE242"/>
  <c r="CC244"/>
  <c r="DW247"/>
  <c r="CW247" s="1"/>
  <c r="DC247"/>
  <c r="DA247"/>
  <c r="CA247" s="1"/>
  <c r="CE247"/>
  <c r="DX264"/>
  <c r="CX264" s="1"/>
  <c r="DE264"/>
  <c r="CB134"/>
  <c r="CZ134"/>
  <c r="CB138"/>
  <c r="CZ138"/>
  <c r="DD223"/>
  <c r="CB223"/>
  <c r="DC223"/>
  <c r="CE223"/>
  <c r="CA223"/>
  <c r="DD225"/>
  <c r="CB225"/>
  <c r="DC225"/>
  <c r="CE225"/>
  <c r="CA225"/>
  <c r="CB231"/>
  <c r="CE231"/>
  <c r="CA231"/>
  <c r="DA244"/>
  <c r="CA244" s="1"/>
  <c r="CE244"/>
  <c r="CD244"/>
  <c r="DA257"/>
  <c r="CA257" s="1"/>
  <c r="CE257"/>
  <c r="DW257"/>
  <c r="CW257" s="1"/>
  <c r="CD257"/>
  <c r="CC257"/>
  <c r="DC257"/>
  <c r="DX259"/>
  <c r="CX259" s="1"/>
  <c r="DE259"/>
  <c r="DA259"/>
  <c r="CA259" s="1"/>
  <c r="CE259"/>
  <c r="CC220"/>
  <c r="DA220"/>
  <c r="CC222"/>
  <c r="DA222"/>
  <c r="CC224"/>
  <c r="DA224"/>
  <c r="CC226"/>
  <c r="DA226"/>
  <c r="CB234"/>
  <c r="DC242"/>
  <c r="DW242"/>
  <c r="CW242" s="1"/>
  <c r="CC245"/>
  <c r="DX245"/>
  <c r="CX245" s="1"/>
  <c r="DC246"/>
  <c r="DW246"/>
  <c r="CW246" s="1"/>
  <c r="CE252"/>
  <c r="DC252"/>
  <c r="DA253"/>
  <c r="CA253" s="1"/>
  <c r="DD253"/>
  <c r="CD253"/>
  <c r="DC253"/>
  <c r="CE254"/>
  <c r="CE256"/>
  <c r="DX263"/>
  <c r="CX263" s="1"/>
  <c r="DA263"/>
  <c r="CA263" s="1"/>
  <c r="CD263"/>
  <c r="CC242"/>
  <c r="CD245"/>
  <c r="CC246"/>
  <c r="DW249"/>
  <c r="CW249" s="1"/>
  <c r="DC249"/>
  <c r="CD249"/>
  <c r="CC251"/>
  <c r="DA251"/>
  <c r="CA251" s="1"/>
  <c r="DW251"/>
  <c r="CW251" s="1"/>
  <c r="CE253"/>
  <c r="DE253"/>
  <c r="DA256"/>
  <c r="CA256" s="1"/>
  <c r="DD259"/>
  <c r="DW260"/>
  <c r="CW260" s="1"/>
  <c r="DC260"/>
  <c r="DD260"/>
  <c r="DA260"/>
  <c r="CA260" s="1"/>
  <c r="CE260"/>
  <c r="DE260"/>
  <c r="CD262"/>
  <c r="DD262"/>
  <c r="DC262"/>
  <c r="CE262"/>
  <c r="DW262"/>
  <c r="CW262" s="1"/>
  <c r="CC252"/>
  <c r="CE255"/>
  <c r="DC255"/>
  <c r="DW256"/>
  <c r="CW256" s="1"/>
  <c r="DC256"/>
  <c r="CD256"/>
  <c r="CC258"/>
  <c r="DA258"/>
  <c r="CA258" s="1"/>
  <c r="DW258"/>
  <c r="CW258" s="1"/>
  <c r="DE262"/>
  <c r="DA261"/>
  <c r="CA261" s="1"/>
  <c r="CE261"/>
  <c r="CD261"/>
  <c r="DC261"/>
  <c r="DW261"/>
  <c r="CW261" s="1"/>
  <c r="DD263"/>
  <c r="CC255"/>
  <c r="CC259"/>
  <c r="CC263"/>
  <c r="C191" i="37"/>
  <c r="D191"/>
  <c r="AY204" i="52" l="1"/>
  <c r="AY177"/>
  <c r="AY161"/>
  <c r="AY203"/>
  <c r="AY168"/>
  <c r="AY198"/>
  <c r="AY178"/>
  <c r="AY209"/>
  <c r="AY189"/>
  <c r="AY208"/>
  <c r="AY197"/>
  <c r="AY181"/>
  <c r="AY173"/>
  <c r="AY165"/>
  <c r="AY207"/>
  <c r="AY200"/>
  <c r="AY196"/>
  <c r="AY192"/>
  <c r="AY180"/>
  <c r="AY176"/>
  <c r="AY172"/>
  <c r="AY164"/>
  <c r="AY160"/>
  <c r="AY199"/>
  <c r="AY171"/>
  <c r="AY195"/>
  <c r="AY187"/>
  <c r="AY179"/>
  <c r="AY175"/>
  <c r="AY167"/>
  <c r="AY163"/>
  <c r="AY206"/>
  <c r="AY202"/>
  <c r="AY166"/>
  <c r="AY190"/>
  <c r="AY182"/>
  <c r="AY174"/>
  <c r="AY170"/>
  <c r="AY205"/>
  <c r="AY193"/>
  <c r="AY201"/>
  <c r="AY169"/>
  <c r="AY188"/>
  <c r="AY194"/>
  <c r="C77" i="54"/>
  <c r="C70"/>
  <c r="C88"/>
  <c r="C24"/>
  <c r="AX100" i="52"/>
  <c r="AX27"/>
  <c r="A195" i="53"/>
  <c r="F19" i="28" s="1"/>
  <c r="AX64" i="52"/>
  <c r="B21" i="51"/>
  <c r="A195" s="1"/>
  <c r="F9" i="28" s="1"/>
  <c r="AY252" i="52"/>
  <c r="AY254"/>
  <c r="AX49"/>
  <c r="AX45"/>
  <c r="AX21"/>
  <c r="AY253"/>
  <c r="D28" i="55"/>
  <c r="AY255" i="52"/>
  <c r="AY260"/>
  <c r="AY242"/>
  <c r="AX116"/>
  <c r="AX80"/>
  <c r="AX56"/>
  <c r="AX48"/>
  <c r="AX44"/>
  <c r="AX40"/>
  <c r="AX36"/>
  <c r="AX28"/>
  <c r="AX24"/>
  <c r="AX132"/>
  <c r="AX68"/>
  <c r="AX105"/>
  <c r="AX85"/>
  <c r="B191" i="37"/>
  <c r="CG191" s="1"/>
  <c r="CA191" s="1"/>
  <c r="AT191" s="1"/>
  <c r="C43" i="54"/>
  <c r="A195" i="55"/>
  <c r="F23" i="28" s="1"/>
  <c r="AY249" i="52"/>
  <c r="AY245"/>
  <c r="AX131"/>
  <c r="AX59"/>
  <c r="AX51"/>
  <c r="AX39"/>
  <c r="AX35"/>
  <c r="AX23"/>
  <c r="AY259"/>
  <c r="AX138"/>
  <c r="AX20"/>
  <c r="AX16"/>
  <c r="AX19"/>
  <c r="AY247"/>
  <c r="AY262"/>
  <c r="AX139"/>
  <c r="AX135"/>
  <c r="AX129"/>
  <c r="AX112"/>
  <c r="AX92"/>
  <c r="AX72"/>
  <c r="AX61"/>
  <c r="AX41"/>
  <c r="AX17"/>
  <c r="AX15"/>
  <c r="AX66"/>
  <c r="AX57"/>
  <c r="AX43"/>
  <c r="AX47"/>
  <c r="C130" i="54"/>
  <c r="AX87" i="52"/>
  <c r="AX65"/>
  <c r="AX110"/>
  <c r="AY258"/>
  <c r="AY256"/>
  <c r="AY264"/>
  <c r="AX123"/>
  <c r="AX102"/>
  <c r="AX37"/>
  <c r="AX13"/>
  <c r="AX127"/>
  <c r="AX82"/>
  <c r="B283"/>
  <c r="D17" i="28" s="1"/>
  <c r="AY261" i="52"/>
  <c r="AY263"/>
  <c r="AY250"/>
  <c r="AY248"/>
  <c r="AX126"/>
  <c r="AY243"/>
  <c r="AX128"/>
  <c r="AX124"/>
  <c r="AX115"/>
  <c r="AX104"/>
  <c r="AX95"/>
  <c r="AX84"/>
  <c r="AX79"/>
  <c r="AY246"/>
  <c r="AX125"/>
  <c r="AX117"/>
  <c r="AX113"/>
  <c r="AX109"/>
  <c r="AX101"/>
  <c r="AX93"/>
  <c r="AX89"/>
  <c r="AX81"/>
  <c r="AX73"/>
  <c r="AX69"/>
  <c r="AX70"/>
  <c r="AX137"/>
  <c r="AX133"/>
  <c r="AX63"/>
  <c r="AX46"/>
  <c r="AX34"/>
  <c r="AX22"/>
  <c r="AX114"/>
  <c r="AX86"/>
  <c r="AY257"/>
  <c r="AX107"/>
  <c r="AX94"/>
  <c r="AX38"/>
  <c r="AX26"/>
  <c r="AX14"/>
  <c r="AX78"/>
  <c r="AY251"/>
  <c r="AX134"/>
  <c r="AX130"/>
  <c r="AX108"/>
  <c r="AX103"/>
  <c r="AX88"/>
  <c r="AX83"/>
  <c r="AX12"/>
  <c r="AX60"/>
  <c r="AX50"/>
  <c r="AX25"/>
  <c r="AY244"/>
  <c r="AX111"/>
  <c r="AX91"/>
  <c r="AX71"/>
  <c r="AX106"/>
  <c r="AX90"/>
  <c r="AX67"/>
  <c r="AX58"/>
  <c r="AX42"/>
  <c r="AX29"/>
  <c r="AX18"/>
  <c r="AX122"/>
  <c r="AX62"/>
  <c r="AX136"/>
  <c r="B62" i="37"/>
  <c r="B63"/>
  <c r="B64"/>
  <c r="B65"/>
  <c r="B61"/>
  <c r="A197" i="54" l="1"/>
  <c r="F21" i="28" s="1"/>
  <c r="B66" i="37"/>
  <c r="D55" i="31"/>
  <c r="B17" i="50" l="1"/>
  <c r="C17"/>
  <c r="D17"/>
  <c r="E17"/>
  <c r="F17"/>
  <c r="G17"/>
  <c r="H17"/>
  <c r="I17"/>
  <c r="N17"/>
  <c r="O17"/>
  <c r="P17"/>
  <c r="Q17"/>
  <c r="R17"/>
  <c r="S17"/>
  <c r="T17"/>
  <c r="U17"/>
  <c r="V17"/>
  <c r="W17"/>
  <c r="X17"/>
  <c r="Y17"/>
  <c r="Z17"/>
  <c r="AA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K75"/>
  <c r="L75"/>
  <c r="M75"/>
  <c r="J76"/>
  <c r="K76"/>
  <c r="L76"/>
  <c r="M76"/>
  <c r="J77"/>
  <c r="K77"/>
  <c r="L77"/>
  <c r="M77"/>
  <c r="B90"/>
  <c r="C90"/>
  <c r="D90"/>
  <c r="E90"/>
  <c r="F90"/>
  <c r="G90"/>
  <c r="H90"/>
  <c r="I90"/>
  <c r="J90"/>
  <c r="K90"/>
  <c r="L90"/>
  <c r="M90"/>
  <c r="N90"/>
  <c r="O90"/>
  <c r="B108"/>
  <c r="C108"/>
  <c r="D108"/>
  <c r="E108"/>
  <c r="F108"/>
  <c r="G108"/>
  <c r="H108"/>
  <c r="I108"/>
  <c r="N108"/>
  <c r="O108"/>
  <c r="P108"/>
  <c r="Q108"/>
  <c r="R108"/>
  <c r="S108"/>
  <c r="T108"/>
  <c r="K109"/>
  <c r="M109"/>
  <c r="J110"/>
  <c r="K110"/>
  <c r="L110"/>
  <c r="M110"/>
  <c r="J111"/>
  <c r="K111"/>
  <c r="L111"/>
  <c r="M111"/>
  <c r="J112"/>
  <c r="K112"/>
  <c r="L112"/>
  <c r="M112"/>
  <c r="J113"/>
  <c r="K113"/>
  <c r="L113"/>
  <c r="M113"/>
  <c r="J114"/>
  <c r="K114"/>
  <c r="L114"/>
  <c r="M114"/>
  <c r="J115"/>
  <c r="K115"/>
  <c r="L115"/>
  <c r="M115"/>
  <c r="J116"/>
  <c r="K116"/>
  <c r="L116"/>
  <c r="M116"/>
  <c r="J117"/>
  <c r="K117"/>
  <c r="L117"/>
  <c r="M117"/>
  <c r="J118"/>
  <c r="K118"/>
  <c r="L118"/>
  <c r="M118"/>
  <c r="J119"/>
  <c r="K119"/>
  <c r="L119"/>
  <c r="M119"/>
  <c r="B125"/>
  <c r="C125"/>
  <c r="D125"/>
  <c r="E125"/>
  <c r="G125"/>
  <c r="H125"/>
  <c r="I125"/>
  <c r="J125"/>
  <c r="K125"/>
  <c r="L125"/>
  <c r="CB10" i="49"/>
  <c r="O10" s="1"/>
  <c r="CB11"/>
  <c r="O11" s="1"/>
  <c r="CB12"/>
  <c r="O12" s="1"/>
  <c r="CB13"/>
  <c r="O13" s="1"/>
  <c r="CB14"/>
  <c r="O14" s="1"/>
  <c r="CB15"/>
  <c r="O15" s="1"/>
  <c r="CB16"/>
  <c r="O16" s="1"/>
  <c r="CB17"/>
  <c r="O17" s="1"/>
  <c r="CB18"/>
  <c r="O18" s="1"/>
  <c r="CB19"/>
  <c r="O19" s="1"/>
  <c r="CB20"/>
  <c r="O20" s="1"/>
  <c r="CB21"/>
  <c r="O21" s="1"/>
  <c r="CB23"/>
  <c r="O23" s="1"/>
  <c r="CB24"/>
  <c r="O24" s="1"/>
  <c r="CB25"/>
  <c r="O25" s="1"/>
  <c r="CB26"/>
  <c r="O26" s="1"/>
  <c r="CB27"/>
  <c r="O27" s="1"/>
  <c r="CB28"/>
  <c r="O28" s="1"/>
  <c r="CB29"/>
  <c r="O29" s="1"/>
  <c r="CB30"/>
  <c r="O30" s="1"/>
  <c r="CB31"/>
  <c r="O31" s="1"/>
  <c r="CB32"/>
  <c r="O32" s="1"/>
  <c r="CB33"/>
  <c r="O33" s="1"/>
  <c r="CB34"/>
  <c r="O34" s="1"/>
  <c r="CB36"/>
  <c r="O36" s="1"/>
  <c r="C40"/>
  <c r="C41"/>
  <c r="C42"/>
  <c r="C43"/>
  <c r="C44"/>
  <c r="C45"/>
  <c r="C47"/>
  <c r="E48"/>
  <c r="F48"/>
  <c r="H48"/>
  <c r="I48"/>
  <c r="J48"/>
  <c r="C52"/>
  <c r="C53"/>
  <c r="C54"/>
  <c r="CG54" s="1"/>
  <c r="C55"/>
  <c r="CG55" s="1"/>
  <c r="CA55" s="1"/>
  <c r="C56"/>
  <c r="CG56" s="1"/>
  <c r="CA56" s="1"/>
  <c r="C57"/>
  <c r="C58"/>
  <c r="CG58" s="1"/>
  <c r="CA58" s="1"/>
  <c r="C59"/>
  <c r="C60"/>
  <c r="C67"/>
  <c r="C68"/>
  <c r="C69"/>
  <c r="C70"/>
  <c r="C71"/>
  <c r="B76"/>
  <c r="B77"/>
  <c r="B12" i="48"/>
  <c r="C12"/>
  <c r="D12"/>
  <c r="E12"/>
  <c r="F12"/>
  <c r="H12"/>
  <c r="I12"/>
  <c r="J12"/>
  <c r="L12"/>
  <c r="M12"/>
  <c r="N12"/>
  <c r="O12"/>
  <c r="Q12"/>
  <c r="R12"/>
  <c r="S12"/>
  <c r="T12"/>
  <c r="V12"/>
  <c r="W12"/>
  <c r="X12"/>
  <c r="Y12"/>
  <c r="Z12"/>
  <c r="G13"/>
  <c r="K13"/>
  <c r="P13"/>
  <c r="U13"/>
  <c r="Z13"/>
  <c r="G14"/>
  <c r="K14"/>
  <c r="P14"/>
  <c r="U14"/>
  <c r="Z14"/>
  <c r="G15"/>
  <c r="K15"/>
  <c r="P15"/>
  <c r="U15"/>
  <c r="Z15"/>
  <c r="G16"/>
  <c r="K16"/>
  <c r="P16"/>
  <c r="U16"/>
  <c r="Z16"/>
  <c r="B19"/>
  <c r="B20"/>
  <c r="B21"/>
  <c r="B22"/>
  <c r="B23"/>
  <c r="C28"/>
  <c r="CG28" s="1"/>
  <c r="CA28" s="1"/>
  <c r="L28" s="1"/>
  <c r="C29"/>
  <c r="CG29" s="1"/>
  <c r="CA29" s="1"/>
  <c r="L29" s="1"/>
  <c r="C30"/>
  <c r="CG30" s="1"/>
  <c r="CA30" s="1"/>
  <c r="L30" s="1"/>
  <c r="C31"/>
  <c r="CG31" s="1"/>
  <c r="CA31" s="1"/>
  <c r="L31" s="1"/>
  <c r="C32"/>
  <c r="CG32" s="1"/>
  <c r="CA32" s="1"/>
  <c r="L32" s="1"/>
  <c r="C33"/>
  <c r="CG33" s="1"/>
  <c r="CA33" s="1"/>
  <c r="L33" s="1"/>
  <c r="C34"/>
  <c r="CG34" s="1"/>
  <c r="CA34" s="1"/>
  <c r="L34" s="1"/>
  <c r="B48"/>
  <c r="B49"/>
  <c r="B50"/>
  <c r="CA53"/>
  <c r="CB53"/>
  <c r="CC53"/>
  <c r="CD53"/>
  <c r="CE53"/>
  <c r="CF53"/>
  <c r="CG53"/>
  <c r="CH53"/>
  <c r="CI53"/>
  <c r="CJ53"/>
  <c r="CK53"/>
  <c r="CL53"/>
  <c r="C54"/>
  <c r="C55"/>
  <c r="C56"/>
  <c r="C57"/>
  <c r="B74"/>
  <c r="C74"/>
  <c r="D74"/>
  <c r="E74"/>
  <c r="F74"/>
  <c r="G74"/>
  <c r="H74"/>
  <c r="I74"/>
  <c r="B78"/>
  <c r="CH78" s="1"/>
  <c r="CA78" s="1"/>
  <c r="H78" s="1"/>
  <c r="B79"/>
  <c r="CH79" s="1"/>
  <c r="CA79" s="1"/>
  <c r="H79" s="1"/>
  <c r="B80"/>
  <c r="CH80" s="1"/>
  <c r="CA80" s="1"/>
  <c r="H80" s="1"/>
  <c r="B81"/>
  <c r="CH81" s="1"/>
  <c r="CA81" s="1"/>
  <c r="H81" s="1"/>
  <c r="B82"/>
  <c r="CH82" s="1"/>
  <c r="CA82" s="1"/>
  <c r="H82" s="1"/>
  <c r="B83"/>
  <c r="CH83" s="1"/>
  <c r="CA83" s="1"/>
  <c r="H83" s="1"/>
  <c r="B84"/>
  <c r="CH84" s="1"/>
  <c r="CA84" s="1"/>
  <c r="H84" s="1"/>
  <c r="C85"/>
  <c r="D85"/>
  <c r="E85"/>
  <c r="F85"/>
  <c r="G85"/>
  <c r="D13" i="46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D24"/>
  <c r="E24"/>
  <c r="D25"/>
  <c r="E25"/>
  <c r="D26"/>
  <c r="E26"/>
  <c r="D27"/>
  <c r="E27"/>
  <c r="G31"/>
  <c r="C35"/>
  <c r="D47"/>
  <c r="E47"/>
  <c r="D48"/>
  <c r="E48"/>
  <c r="D53"/>
  <c r="E53"/>
  <c r="D54"/>
  <c r="E54"/>
  <c r="D55"/>
  <c r="E55"/>
  <c r="D56"/>
  <c r="E56"/>
  <c r="D57"/>
  <c r="E57"/>
  <c r="D58"/>
  <c r="E58"/>
  <c r="D59"/>
  <c r="E59"/>
  <c r="D60"/>
  <c r="E60"/>
  <c r="D61"/>
  <c r="E61"/>
  <c r="D62"/>
  <c r="E62"/>
  <c r="D63"/>
  <c r="E63"/>
  <c r="D64"/>
  <c r="E64"/>
  <c r="D65"/>
  <c r="E65"/>
  <c r="D66"/>
  <c r="E66"/>
  <c r="D67"/>
  <c r="E67"/>
  <c r="D68"/>
  <c r="E68"/>
  <c r="D69"/>
  <c r="E69"/>
  <c r="D70"/>
  <c r="E70"/>
  <c r="D71"/>
  <c r="E71"/>
  <c r="D72"/>
  <c r="E72"/>
  <c r="D73"/>
  <c r="E73"/>
  <c r="D74"/>
  <c r="E74"/>
  <c r="B100"/>
  <c r="C100"/>
  <c r="D100"/>
  <c r="C105"/>
  <c r="D105"/>
  <c r="C106"/>
  <c r="D106"/>
  <c r="C111"/>
  <c r="D111"/>
  <c r="C120"/>
  <c r="D120"/>
  <c r="C121"/>
  <c r="D121"/>
  <c r="C122"/>
  <c r="D122"/>
  <c r="B126"/>
  <c r="D131"/>
  <c r="E131"/>
  <c r="D132"/>
  <c r="E132"/>
  <c r="D133"/>
  <c r="E133"/>
  <c r="D134"/>
  <c r="E134"/>
  <c r="D135"/>
  <c r="E135"/>
  <c r="D136"/>
  <c r="E136"/>
  <c r="D137"/>
  <c r="E137"/>
  <c r="D138"/>
  <c r="E138"/>
  <c r="D139"/>
  <c r="E139"/>
  <c r="D140"/>
  <c r="E140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D141"/>
  <c r="AE141"/>
  <c r="AF141"/>
  <c r="AG141"/>
  <c r="AH141"/>
  <c r="AI141"/>
  <c r="AJ141"/>
  <c r="AK141"/>
  <c r="AL141"/>
  <c r="AM141"/>
  <c r="AN141"/>
  <c r="AO141"/>
  <c r="AP141"/>
  <c r="AQ141"/>
  <c r="D142"/>
  <c r="E142"/>
  <c r="D143"/>
  <c r="E143"/>
  <c r="D148"/>
  <c r="E148"/>
  <c r="D149"/>
  <c r="E149"/>
  <c r="D150"/>
  <c r="E150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D151"/>
  <c r="AE151"/>
  <c r="AF151"/>
  <c r="AG151"/>
  <c r="AH151"/>
  <c r="AI151"/>
  <c r="AJ151"/>
  <c r="AK151"/>
  <c r="AL151"/>
  <c r="AM151"/>
  <c r="AN151"/>
  <c r="AO151"/>
  <c r="AP151"/>
  <c r="AQ151"/>
  <c r="D12" i="45"/>
  <c r="E12"/>
  <c r="D13"/>
  <c r="E13"/>
  <c r="D14"/>
  <c r="E14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43"/>
  <c r="E43"/>
  <c r="D44"/>
  <c r="E44"/>
  <c r="D45"/>
  <c r="E45"/>
  <c r="D46"/>
  <c r="E46"/>
  <c r="F51"/>
  <c r="G51"/>
  <c r="H51"/>
  <c r="I51"/>
  <c r="D52"/>
  <c r="E52"/>
  <c r="D53"/>
  <c r="E53"/>
  <c r="D54"/>
  <c r="E54"/>
  <c r="D59"/>
  <c r="E59"/>
  <c r="D60"/>
  <c r="E60"/>
  <c r="D61"/>
  <c r="E61"/>
  <c r="D62"/>
  <c r="E62"/>
  <c r="D63"/>
  <c r="E63"/>
  <c r="C68"/>
  <c r="F85"/>
  <c r="G85"/>
  <c r="H85"/>
  <c r="I85"/>
  <c r="D86"/>
  <c r="E86"/>
  <c r="D87"/>
  <c r="E87"/>
  <c r="D88"/>
  <c r="E88"/>
  <c r="D89"/>
  <c r="E89"/>
  <c r="D90"/>
  <c r="E90"/>
  <c r="E96"/>
  <c r="E97"/>
  <c r="D98"/>
  <c r="E98"/>
  <c r="D99"/>
  <c r="E99"/>
  <c r="D101"/>
  <c r="E101"/>
  <c r="D102"/>
  <c r="E102"/>
  <c r="D103"/>
  <c r="E103"/>
  <c r="D104"/>
  <c r="E104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D119"/>
  <c r="E119"/>
  <c r="D120"/>
  <c r="E120"/>
  <c r="D121"/>
  <c r="E121"/>
  <c r="D122"/>
  <c r="E122"/>
  <c r="D123"/>
  <c r="E123"/>
  <c r="D124"/>
  <c r="E124"/>
  <c r="D125"/>
  <c r="E125"/>
  <c r="D126"/>
  <c r="E126"/>
  <c r="D127"/>
  <c r="E127"/>
  <c r="D128"/>
  <c r="E128"/>
  <c r="D129"/>
  <c r="E129"/>
  <c r="D130"/>
  <c r="E130"/>
  <c r="D131"/>
  <c r="E131"/>
  <c r="D132"/>
  <c r="E132"/>
  <c r="D133"/>
  <c r="E133"/>
  <c r="D134"/>
  <c r="E134"/>
  <c r="D135"/>
  <c r="E135"/>
  <c r="D136"/>
  <c r="E136"/>
  <c r="D137"/>
  <c r="E137"/>
  <c r="D138"/>
  <c r="E138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D155"/>
  <c r="E155"/>
  <c r="D156"/>
  <c r="E156"/>
  <c r="D157"/>
  <c r="E157"/>
  <c r="D158"/>
  <c r="E158"/>
  <c r="D159"/>
  <c r="E159"/>
  <c r="D160"/>
  <c r="E160"/>
  <c r="D165"/>
  <c r="E165"/>
  <c r="D166"/>
  <c r="E166"/>
  <c r="D167"/>
  <c r="E167"/>
  <c r="D168"/>
  <c r="E168"/>
  <c r="D169"/>
  <c r="E169"/>
  <c r="D170"/>
  <c r="E170"/>
  <c r="D175"/>
  <c r="E175"/>
  <c r="D176"/>
  <c r="E176"/>
  <c r="D177"/>
  <c r="E177"/>
  <c r="F178"/>
  <c r="G178"/>
  <c r="H178"/>
  <c r="I178"/>
  <c r="J178"/>
  <c r="K178"/>
  <c r="L178"/>
  <c r="M178"/>
  <c r="N178"/>
  <c r="O178"/>
  <c r="P178"/>
  <c r="Q178"/>
  <c r="D184"/>
  <c r="E184"/>
  <c r="D185"/>
  <c r="E185"/>
  <c r="F186"/>
  <c r="G186"/>
  <c r="H186"/>
  <c r="I186"/>
  <c r="J186"/>
  <c r="K186"/>
  <c r="L186"/>
  <c r="M186"/>
  <c r="N186"/>
  <c r="O186"/>
  <c r="P186"/>
  <c r="Q186"/>
  <c r="D191"/>
  <c r="E191"/>
  <c r="D192"/>
  <c r="E192"/>
  <c r="F193"/>
  <c r="G193"/>
  <c r="H193"/>
  <c r="I193"/>
  <c r="J193"/>
  <c r="K193"/>
  <c r="L193"/>
  <c r="M193"/>
  <c r="N193"/>
  <c r="O193"/>
  <c r="P193"/>
  <c r="Q193"/>
  <c r="R193"/>
  <c r="S193"/>
  <c r="T193"/>
  <c r="U193"/>
  <c r="D198"/>
  <c r="E198"/>
  <c r="A251"/>
  <c r="F10" i="28" s="1"/>
  <c r="D10"/>
  <c r="C175" i="45" l="1"/>
  <c r="C115"/>
  <c r="CA54" i="49"/>
  <c r="J53" i="48"/>
  <c r="C53" i="45"/>
  <c r="C38"/>
  <c r="C30"/>
  <c r="C26"/>
  <c r="C22"/>
  <c r="C13"/>
  <c r="C54"/>
  <c r="C52"/>
  <c r="C33"/>
  <c r="C12"/>
  <c r="C29"/>
  <c r="C37"/>
  <c r="C192"/>
  <c r="C169"/>
  <c r="C165"/>
  <c r="C121"/>
  <c r="C117"/>
  <c r="C101"/>
  <c r="C61"/>
  <c r="C69" i="46"/>
  <c r="C57"/>
  <c r="CH57" s="1"/>
  <c r="CB57" s="1"/>
  <c r="C148"/>
  <c r="CJ148" s="1"/>
  <c r="CD148" s="1"/>
  <c r="C142" i="45"/>
  <c r="C120"/>
  <c r="C28"/>
  <c r="C139" i="46"/>
  <c r="CJ139" s="1"/>
  <c r="CD139" s="1"/>
  <c r="C135"/>
  <c r="CJ135" s="1"/>
  <c r="CD135" s="1"/>
  <c r="C67"/>
  <c r="C59"/>
  <c r="CH59" s="1"/>
  <c r="CB59" s="1"/>
  <c r="C55"/>
  <c r="CH55" s="1"/>
  <c r="CB55" s="1"/>
  <c r="C160" i="45"/>
  <c r="C112"/>
  <c r="D186"/>
  <c r="C116"/>
  <c r="C124"/>
  <c r="C126"/>
  <c r="C146"/>
  <c r="C88"/>
  <c r="C104"/>
  <c r="CH56" i="49"/>
  <c r="CB56" s="1"/>
  <c r="G56" s="1"/>
  <c r="C44" i="45"/>
  <c r="C103"/>
  <c r="C99"/>
  <c r="B106" i="46"/>
  <c r="C147" i="45"/>
  <c r="CH54" i="49"/>
  <c r="CB54" s="1"/>
  <c r="G54" s="1"/>
  <c r="C168" i="45"/>
  <c r="C128"/>
  <c r="C97"/>
  <c r="C21"/>
  <c r="E139"/>
  <c r="C36"/>
  <c r="C25"/>
  <c r="C23"/>
  <c r="K17" i="50"/>
  <c r="C159" i="45"/>
  <c r="C136"/>
  <c r="C132"/>
  <c r="C45"/>
  <c r="C184"/>
  <c r="C176"/>
  <c r="B85" i="48"/>
  <c r="CG85" s="1"/>
  <c r="CA85" s="1"/>
  <c r="H85" s="1"/>
  <c r="L108" i="50"/>
  <c r="C185" i="45"/>
  <c r="E178"/>
  <c r="C156"/>
  <c r="C133"/>
  <c r="C129"/>
  <c r="C110"/>
  <c r="E51"/>
  <c r="C31"/>
  <c r="C47" i="46"/>
  <c r="CG47" s="1"/>
  <c r="CA47" s="1"/>
  <c r="K108" i="50"/>
  <c r="L17"/>
  <c r="C71" i="46"/>
  <c r="CH71" s="1"/>
  <c r="CB71" s="1"/>
  <c r="B122"/>
  <c r="C61"/>
  <c r="CH61" s="1"/>
  <c r="CB61" s="1"/>
  <c r="C150"/>
  <c r="CI150" s="1"/>
  <c r="CC150" s="1"/>
  <c r="C142"/>
  <c r="CG142" s="1"/>
  <c r="CA142" s="1"/>
  <c r="B105"/>
  <c r="C133"/>
  <c r="CJ133" s="1"/>
  <c r="CD133" s="1"/>
  <c r="C63"/>
  <c r="CH63" s="1"/>
  <c r="CB63" s="1"/>
  <c r="C131"/>
  <c r="CJ131" s="1"/>
  <c r="CD131" s="1"/>
  <c r="C65"/>
  <c r="B111"/>
  <c r="C53"/>
  <c r="CH53" s="1"/>
  <c r="CB53" s="1"/>
  <c r="E31"/>
  <c r="C137"/>
  <c r="CJ137" s="1"/>
  <c r="CD137" s="1"/>
  <c r="E186" i="45"/>
  <c r="C186" s="1"/>
  <c r="C166"/>
  <c r="C137"/>
  <c r="C123"/>
  <c r="J108" i="50"/>
  <c r="C198" i="45"/>
  <c r="C157"/>
  <c r="C125"/>
  <c r="C118"/>
  <c r="C96"/>
  <c r="C43"/>
  <c r="C149" i="46"/>
  <c r="CI149" s="1"/>
  <c r="CC149" s="1"/>
  <c r="E23"/>
  <c r="E150" i="45"/>
  <c r="E151" i="46"/>
  <c r="U12" i="48"/>
  <c r="CB22" i="49"/>
  <c r="O22" s="1"/>
  <c r="B120" i="46"/>
  <c r="CH58" i="49"/>
  <c r="CB58" s="1"/>
  <c r="G58" s="1"/>
  <c r="E193" i="45"/>
  <c r="C167"/>
  <c r="C143"/>
  <c r="C131"/>
  <c r="C113"/>
  <c r="C98"/>
  <c r="C59"/>
  <c r="C34"/>
  <c r="C20"/>
  <c r="CH55" i="49"/>
  <c r="CB55" s="1"/>
  <c r="G55" s="1"/>
  <c r="CB35"/>
  <c r="O35" s="1"/>
  <c r="D193" i="45"/>
  <c r="C134"/>
  <c r="C109"/>
  <c r="C89"/>
  <c r="C62"/>
  <c r="D51"/>
  <c r="C143" i="46"/>
  <c r="CJ143" s="1"/>
  <c r="CD143" s="1"/>
  <c r="C177" i="45"/>
  <c r="D178"/>
  <c r="CH139" i="46"/>
  <c r="CB139" s="1"/>
  <c r="CI139"/>
  <c r="CC139" s="1"/>
  <c r="C158" i="45"/>
  <c r="CH69" i="46"/>
  <c r="CB69" s="1"/>
  <c r="CG69"/>
  <c r="CA69" s="1"/>
  <c r="C86" i="45"/>
  <c r="D85"/>
  <c r="CG137" i="46"/>
  <c r="CA137" s="1"/>
  <c r="CL137"/>
  <c r="CF137" s="1"/>
  <c r="CI137"/>
  <c r="CC137" s="1"/>
  <c r="D23"/>
  <c r="CH65"/>
  <c r="CB65" s="1"/>
  <c r="CG65"/>
  <c r="CA65" s="1"/>
  <c r="C170" i="45"/>
  <c r="CH67" i="46"/>
  <c r="CB67" s="1"/>
  <c r="CG67"/>
  <c r="CA67" s="1"/>
  <c r="CH47"/>
  <c r="CB47" s="1"/>
  <c r="C148" i="45"/>
  <c r="C145"/>
  <c r="C46"/>
  <c r="C24" i="46"/>
  <c r="C191" i="45"/>
  <c r="C155"/>
  <c r="C149"/>
  <c r="C144"/>
  <c r="C141"/>
  <c r="E85"/>
  <c r="D151" i="46"/>
  <c r="D141"/>
  <c r="C140"/>
  <c r="C138"/>
  <c r="C136"/>
  <c r="C134"/>
  <c r="C132"/>
  <c r="C74"/>
  <c r="C73"/>
  <c r="C72"/>
  <c r="C70"/>
  <c r="C68"/>
  <c r="C66"/>
  <c r="C64"/>
  <c r="C62"/>
  <c r="C60"/>
  <c r="C58"/>
  <c r="C56"/>
  <c r="C54"/>
  <c r="C48"/>
  <c r="C27"/>
  <c r="C25"/>
  <c r="M17" i="50"/>
  <c r="CG61" i="49"/>
  <c r="CA61" s="1"/>
  <c r="CH61"/>
  <c r="CB61" s="1"/>
  <c r="M108" i="50"/>
  <c r="D150" i="45"/>
  <c r="C140"/>
  <c r="C26" i="46"/>
  <c r="C138" i="45"/>
  <c r="C135"/>
  <c r="C130"/>
  <c r="C127"/>
  <c r="C122"/>
  <c r="C119"/>
  <c r="C114"/>
  <c r="C111"/>
  <c r="D139"/>
  <c r="C102"/>
  <c r="C100"/>
  <c r="C90"/>
  <c r="C87"/>
  <c r="C63"/>
  <c r="C60"/>
  <c r="C35"/>
  <c r="C32"/>
  <c r="C27"/>
  <c r="C24"/>
  <c r="C14"/>
  <c r="E141" i="46"/>
  <c r="B121"/>
  <c r="C22"/>
  <c r="C21"/>
  <c r="C20"/>
  <c r="C19"/>
  <c r="C18"/>
  <c r="C17"/>
  <c r="C16"/>
  <c r="C15"/>
  <c r="C14"/>
  <c r="C13"/>
  <c r="G12" i="48"/>
  <c r="CH59" i="49"/>
  <c r="CB59" s="1"/>
  <c r="CG59"/>
  <c r="CA59" s="1"/>
  <c r="C48"/>
  <c r="P12" i="48"/>
  <c r="K12"/>
  <c r="J17" i="50"/>
  <c r="A197" i="48" l="1"/>
  <c r="CG59" i="46"/>
  <c r="CA59" s="1"/>
  <c r="B195" i="49"/>
  <c r="D24" i="28" s="1"/>
  <c r="CH111" i="46"/>
  <c r="CB111" s="1"/>
  <c r="CG111"/>
  <c r="CA111" s="1"/>
  <c r="A195" i="49"/>
  <c r="F24" i="28" s="1"/>
  <c r="C193" i="45"/>
  <c r="CL143" i="46"/>
  <c r="CF143" s="1"/>
  <c r="CH137"/>
  <c r="CB137" s="1"/>
  <c r="AR137" s="1"/>
  <c r="CG57"/>
  <c r="CA57" s="1"/>
  <c r="B197" i="48"/>
  <c r="D20" i="28" s="1"/>
  <c r="CI148" i="46"/>
  <c r="CC148" s="1"/>
  <c r="CH148"/>
  <c r="CB148" s="1"/>
  <c r="CJ142"/>
  <c r="CD142" s="1"/>
  <c r="CG150"/>
  <c r="CA150" s="1"/>
  <c r="CI135"/>
  <c r="CC135" s="1"/>
  <c r="CG53"/>
  <c r="CA53" s="1"/>
  <c r="AO53" s="1"/>
  <c r="CG148"/>
  <c r="CA148" s="1"/>
  <c r="CL150"/>
  <c r="CF150" s="1"/>
  <c r="CL135"/>
  <c r="CF135" s="1"/>
  <c r="CL148"/>
  <c r="CF148" s="1"/>
  <c r="CL139"/>
  <c r="CF139" s="1"/>
  <c r="CJ150"/>
  <c r="CD150" s="1"/>
  <c r="CH135"/>
  <c r="CB135" s="1"/>
  <c r="CG71"/>
  <c r="CA71" s="1"/>
  <c r="AO71" s="1"/>
  <c r="CG135"/>
  <c r="CA135" s="1"/>
  <c r="CG139"/>
  <c r="CA139" s="1"/>
  <c r="CH150"/>
  <c r="CB150" s="1"/>
  <c r="C178" i="45"/>
  <c r="CJ149" i="46"/>
  <c r="CD149" s="1"/>
  <c r="CG55"/>
  <c r="CA55" s="1"/>
  <c r="AO55" s="1"/>
  <c r="CG61"/>
  <c r="CA61" s="1"/>
  <c r="AO61" s="1"/>
  <c r="CH143"/>
  <c r="CB143" s="1"/>
  <c r="CI143"/>
  <c r="CC143" s="1"/>
  <c r="CG143"/>
  <c r="CA143" s="1"/>
  <c r="C51" i="45"/>
  <c r="C151" i="46"/>
  <c r="CG63"/>
  <c r="CA63" s="1"/>
  <c r="AO63" s="1"/>
  <c r="CI133"/>
  <c r="CC133" s="1"/>
  <c r="F20" i="28"/>
  <c r="CI142" i="46"/>
  <c r="CC142" s="1"/>
  <c r="AO65"/>
  <c r="CL142"/>
  <c r="CF142" s="1"/>
  <c r="CH142"/>
  <c r="CB142" s="1"/>
  <c r="AO69"/>
  <c r="CI131"/>
  <c r="CC131" s="1"/>
  <c r="CL133"/>
  <c r="CF133" s="1"/>
  <c r="C23"/>
  <c r="AO57"/>
  <c r="CH149"/>
  <c r="CB149" s="1"/>
  <c r="CL149"/>
  <c r="CF149" s="1"/>
  <c r="CG149"/>
  <c r="CA149" s="1"/>
  <c r="CG133"/>
  <c r="CA133" s="1"/>
  <c r="CH131"/>
  <c r="CB131" s="1"/>
  <c r="CL131"/>
  <c r="CF131" s="1"/>
  <c r="CG131"/>
  <c r="CA131" s="1"/>
  <c r="CH133"/>
  <c r="CB133" s="1"/>
  <c r="G59" i="49"/>
  <c r="G61"/>
  <c r="C139" i="45"/>
  <c r="CH48" i="46"/>
  <c r="CB48" s="1"/>
  <c r="CG48"/>
  <c r="CA48" s="1"/>
  <c r="CH68"/>
  <c r="CB68" s="1"/>
  <c r="CG68"/>
  <c r="CA68" s="1"/>
  <c r="CI138"/>
  <c r="CC138" s="1"/>
  <c r="CJ138"/>
  <c r="CD138" s="1"/>
  <c r="CH138"/>
  <c r="CB138" s="1"/>
  <c r="CL138"/>
  <c r="CF138" s="1"/>
  <c r="CG138"/>
  <c r="CA138" s="1"/>
  <c r="A181" i="50"/>
  <c r="F28" i="28" s="1"/>
  <c r="CI16" i="46"/>
  <c r="CC16" s="1"/>
  <c r="CG16"/>
  <c r="CA16" s="1"/>
  <c r="CL16"/>
  <c r="CF16" s="1"/>
  <c r="CH16"/>
  <c r="CB16" s="1"/>
  <c r="CJ16"/>
  <c r="CD16" s="1"/>
  <c r="CK16"/>
  <c r="CE16" s="1"/>
  <c r="CI20"/>
  <c r="CC20" s="1"/>
  <c r="CG20"/>
  <c r="CA20" s="1"/>
  <c r="CL20"/>
  <c r="CF20" s="1"/>
  <c r="CH20"/>
  <c r="CB20" s="1"/>
  <c r="CJ20"/>
  <c r="CD20" s="1"/>
  <c r="CK20"/>
  <c r="CE20" s="1"/>
  <c r="CI26"/>
  <c r="CC26" s="1"/>
  <c r="CK26"/>
  <c r="CE26" s="1"/>
  <c r="CG26"/>
  <c r="CA26" s="1"/>
  <c r="CL26"/>
  <c r="CF26" s="1"/>
  <c r="CH26"/>
  <c r="CB26" s="1"/>
  <c r="CJ26"/>
  <c r="CD26" s="1"/>
  <c r="CH70"/>
  <c r="CB70" s="1"/>
  <c r="CG70"/>
  <c r="CA70" s="1"/>
  <c r="CI140"/>
  <c r="CC140" s="1"/>
  <c r="CJ140"/>
  <c r="CD140" s="1"/>
  <c r="CH140"/>
  <c r="CB140" s="1"/>
  <c r="CG140"/>
  <c r="CA140" s="1"/>
  <c r="CL140"/>
  <c r="CF140" s="1"/>
  <c r="CI13"/>
  <c r="CC13" s="1"/>
  <c r="CG13"/>
  <c r="CL13"/>
  <c r="CF13" s="1"/>
  <c r="CH13"/>
  <c r="CB13" s="1"/>
  <c r="CJ13"/>
  <c r="CD13" s="1"/>
  <c r="CK13"/>
  <c r="CE13" s="1"/>
  <c r="CI17"/>
  <c r="CC17" s="1"/>
  <c r="CG17"/>
  <c r="CA17" s="1"/>
  <c r="CL17"/>
  <c r="CF17" s="1"/>
  <c r="CH17"/>
  <c r="CB17" s="1"/>
  <c r="CJ17"/>
  <c r="CD17" s="1"/>
  <c r="CK17"/>
  <c r="CE17" s="1"/>
  <c r="CI21"/>
  <c r="CC21" s="1"/>
  <c r="CG21"/>
  <c r="CA21" s="1"/>
  <c r="CL21"/>
  <c r="CF21" s="1"/>
  <c r="CH21"/>
  <c r="CB21" s="1"/>
  <c r="CJ21"/>
  <c r="CD21" s="1"/>
  <c r="CK21"/>
  <c r="CE21" s="1"/>
  <c r="C150" i="45"/>
  <c r="CI25" i="46"/>
  <c r="CC25" s="1"/>
  <c r="CK25"/>
  <c r="CE25" s="1"/>
  <c r="CG25"/>
  <c r="CA25" s="1"/>
  <c r="CL25"/>
  <c r="CF25" s="1"/>
  <c r="CJ25"/>
  <c r="CD25" s="1"/>
  <c r="CH25"/>
  <c r="CB25" s="1"/>
  <c r="CH56"/>
  <c r="CB56" s="1"/>
  <c r="CG56"/>
  <c r="CA56" s="1"/>
  <c r="CH64"/>
  <c r="CB64" s="1"/>
  <c r="CG64"/>
  <c r="CA64" s="1"/>
  <c r="CH72"/>
  <c r="CB72" s="1"/>
  <c r="CG72"/>
  <c r="CA72" s="1"/>
  <c r="CI134"/>
  <c r="CC134" s="1"/>
  <c r="CJ134"/>
  <c r="CD134" s="1"/>
  <c r="CH134"/>
  <c r="CB134" s="1"/>
  <c r="CL134"/>
  <c r="CF134" s="1"/>
  <c r="CG134"/>
  <c r="CA134" s="1"/>
  <c r="C141"/>
  <c r="AO47"/>
  <c r="AO59"/>
  <c r="AO67"/>
  <c r="CI15"/>
  <c r="CC15" s="1"/>
  <c r="CG15"/>
  <c r="CA15" s="1"/>
  <c r="CL15"/>
  <c r="CF15" s="1"/>
  <c r="CH15"/>
  <c r="CB15" s="1"/>
  <c r="CK15"/>
  <c r="CE15" s="1"/>
  <c r="CJ15"/>
  <c r="CD15" s="1"/>
  <c r="CI19"/>
  <c r="CC19" s="1"/>
  <c r="CG19"/>
  <c r="CA19" s="1"/>
  <c r="CL19"/>
  <c r="CF19" s="1"/>
  <c r="CH19"/>
  <c r="CB19" s="1"/>
  <c r="CK19"/>
  <c r="CE19" s="1"/>
  <c r="CJ19"/>
  <c r="CD19" s="1"/>
  <c r="CH60"/>
  <c r="CB60" s="1"/>
  <c r="CG60"/>
  <c r="CA60" s="1"/>
  <c r="CH74"/>
  <c r="CB74" s="1"/>
  <c r="CG74"/>
  <c r="CA74" s="1"/>
  <c r="CI24"/>
  <c r="CC24" s="1"/>
  <c r="CK24"/>
  <c r="CE24" s="1"/>
  <c r="CG24"/>
  <c r="CA24" s="1"/>
  <c r="CL24"/>
  <c r="CF24" s="1"/>
  <c r="CH24"/>
  <c r="CB24" s="1"/>
  <c r="CJ24"/>
  <c r="CD24" s="1"/>
  <c r="C85" i="45"/>
  <c r="CH54" i="46"/>
  <c r="CB54" s="1"/>
  <c r="CG54"/>
  <c r="CA54" s="1"/>
  <c r="CH62"/>
  <c r="CB62" s="1"/>
  <c r="CG62"/>
  <c r="CA62" s="1"/>
  <c r="CI132"/>
  <c r="CC132" s="1"/>
  <c r="CJ132"/>
  <c r="CD132" s="1"/>
  <c r="CH132"/>
  <c r="CB132" s="1"/>
  <c r="CL132"/>
  <c r="CF132" s="1"/>
  <c r="CG132"/>
  <c r="CA132" s="1"/>
  <c r="CI14"/>
  <c r="CC14" s="1"/>
  <c r="CG14"/>
  <c r="CA14" s="1"/>
  <c r="CL14"/>
  <c r="CF14" s="1"/>
  <c r="CH14"/>
  <c r="CB14" s="1"/>
  <c r="CK14"/>
  <c r="CE14" s="1"/>
  <c r="CJ14"/>
  <c r="CD14" s="1"/>
  <c r="CI18"/>
  <c r="CC18" s="1"/>
  <c r="CG18"/>
  <c r="CA18" s="1"/>
  <c r="CL18"/>
  <c r="CF18" s="1"/>
  <c r="CH18"/>
  <c r="CB18" s="1"/>
  <c r="CK18"/>
  <c r="CE18" s="1"/>
  <c r="CJ18"/>
  <c r="CD18" s="1"/>
  <c r="CI22"/>
  <c r="CC22" s="1"/>
  <c r="CG22"/>
  <c r="CA22" s="1"/>
  <c r="CL22"/>
  <c r="CF22" s="1"/>
  <c r="CH22"/>
  <c r="CB22" s="1"/>
  <c r="CK22"/>
  <c r="CE22" s="1"/>
  <c r="CJ22"/>
  <c r="CD22" s="1"/>
  <c r="CI27"/>
  <c r="CC27" s="1"/>
  <c r="CK27"/>
  <c r="CE27" s="1"/>
  <c r="CG27"/>
  <c r="CA27" s="1"/>
  <c r="CL27"/>
  <c r="CF27" s="1"/>
  <c r="CJ27"/>
  <c r="CD27" s="1"/>
  <c r="CH27"/>
  <c r="CB27" s="1"/>
  <c r="CH58"/>
  <c r="CB58" s="1"/>
  <c r="CG58"/>
  <c r="CA58" s="1"/>
  <c r="CH66"/>
  <c r="CB66" s="1"/>
  <c r="CG66"/>
  <c r="CA66" s="1"/>
  <c r="CH73"/>
  <c r="CB73" s="1"/>
  <c r="CG73"/>
  <c r="CA73" s="1"/>
  <c r="CI136"/>
  <c r="CC136" s="1"/>
  <c r="CJ136"/>
  <c r="CD136" s="1"/>
  <c r="CH136"/>
  <c r="CB136" s="1"/>
  <c r="CG136"/>
  <c r="CA136" s="1"/>
  <c r="CL136"/>
  <c r="CF136" s="1"/>
  <c r="AN111" l="1"/>
  <c r="CK23"/>
  <c r="CE23" s="1"/>
  <c r="A172"/>
  <c r="F13" i="28" s="1"/>
  <c r="AR150" i="46"/>
  <c r="CI23"/>
  <c r="CC23" s="1"/>
  <c r="AR148"/>
  <c r="AR143"/>
  <c r="AR135"/>
  <c r="AR139"/>
  <c r="AR149"/>
  <c r="AR142"/>
  <c r="CL23"/>
  <c r="CF23" s="1"/>
  <c r="CG23"/>
  <c r="CH23"/>
  <c r="AO73"/>
  <c r="AR131"/>
  <c r="CJ23"/>
  <c r="CD23" s="1"/>
  <c r="AR133"/>
  <c r="AO48"/>
  <c r="AO54"/>
  <c r="AO56"/>
  <c r="AO74"/>
  <c r="AO70"/>
  <c r="AO58"/>
  <c r="AS26"/>
  <c r="AS19"/>
  <c r="AO60"/>
  <c r="AO72"/>
  <c r="AS14"/>
  <c r="AS24"/>
  <c r="AS17"/>
  <c r="AR140"/>
  <c r="AR136"/>
  <c r="AS18"/>
  <c r="AR132"/>
  <c r="AO62"/>
  <c r="CJ141"/>
  <c r="CD141" s="1"/>
  <c r="CG141"/>
  <c r="CA141" s="1"/>
  <c r="CL141"/>
  <c r="CF141" s="1"/>
  <c r="CI141"/>
  <c r="CC141" s="1"/>
  <c r="CH141"/>
  <c r="CB141" s="1"/>
  <c r="AO64"/>
  <c r="AS21"/>
  <c r="CA13"/>
  <c r="AS13" s="1"/>
  <c r="AS16"/>
  <c r="AR138"/>
  <c r="AO68"/>
  <c r="AS27"/>
  <c r="AS22"/>
  <c r="AR134"/>
  <c r="AS20"/>
  <c r="AO66"/>
  <c r="AS15"/>
  <c r="AS25"/>
  <c r="B172" l="1"/>
  <c r="D13" i="28" s="1"/>
  <c r="C73" i="38"/>
  <c r="D12" i="44"/>
  <c r="E12"/>
  <c r="D13"/>
  <c r="E13"/>
  <c r="D15"/>
  <c r="E15"/>
  <c r="D16"/>
  <c r="E16"/>
  <c r="D17"/>
  <c r="E17"/>
  <c r="D18"/>
  <c r="E18"/>
  <c r="D19"/>
  <c r="E19"/>
  <c r="D20"/>
  <c r="E20"/>
  <c r="D22"/>
  <c r="E22"/>
  <c r="D23"/>
  <c r="E23"/>
  <c r="D25"/>
  <c r="E25"/>
  <c r="D26"/>
  <c r="E26"/>
  <c r="C30"/>
  <c r="D31"/>
  <c r="E31"/>
  <c r="F31"/>
  <c r="G31"/>
  <c r="H31"/>
  <c r="I31"/>
  <c r="J31"/>
  <c r="K31"/>
  <c r="L31"/>
  <c r="C32"/>
  <c r="C33"/>
  <c r="C34"/>
  <c r="C35"/>
  <c r="C36"/>
  <c r="C37"/>
  <c r="C38"/>
  <c r="C39"/>
  <c r="CD39" s="1"/>
  <c r="CA39" s="1"/>
  <c r="P39" s="1"/>
  <c r="C40"/>
  <c r="C41"/>
  <c r="C42"/>
  <c r="CD42" s="1"/>
  <c r="CA42" s="1"/>
  <c r="P42" s="1"/>
  <c r="C43"/>
  <c r="C44"/>
  <c r="C45"/>
  <c r="CD45" s="1"/>
  <c r="CA45" s="1"/>
  <c r="P45" s="1"/>
  <c r="C46"/>
  <c r="C47"/>
  <c r="C48"/>
  <c r="C49"/>
  <c r="C50"/>
  <c r="C51"/>
  <c r="CD51" s="1"/>
  <c r="CA51" s="1"/>
  <c r="P51" s="1"/>
  <c r="C52"/>
  <c r="C53"/>
  <c r="D55"/>
  <c r="E55"/>
  <c r="F55"/>
  <c r="G55"/>
  <c r="H55"/>
  <c r="I55"/>
  <c r="J55"/>
  <c r="K55"/>
  <c r="L55"/>
  <c r="C56"/>
  <c r="C57"/>
  <c r="CD59"/>
  <c r="CA59" s="1"/>
  <c r="P59" s="1"/>
  <c r="C94"/>
  <c r="B11" i="43"/>
  <c r="C11"/>
  <c r="D11"/>
  <c r="E11"/>
  <c r="F11"/>
  <c r="G11"/>
  <c r="I11"/>
  <c r="J11"/>
  <c r="K11"/>
  <c r="L11"/>
  <c r="N11"/>
  <c r="O11"/>
  <c r="P11"/>
  <c r="Q11"/>
  <c r="CG37" s="1"/>
  <c r="CA37" s="1"/>
  <c r="R11"/>
  <c r="S11"/>
  <c r="T11"/>
  <c r="H12"/>
  <c r="M12"/>
  <c r="CA12"/>
  <c r="CB12"/>
  <c r="CC12"/>
  <c r="CD12"/>
  <c r="CE12"/>
  <c r="CF12"/>
  <c r="CG12"/>
  <c r="CH12"/>
  <c r="CI12"/>
  <c r="CJ12"/>
  <c r="CK12"/>
  <c r="CL12"/>
  <c r="H13"/>
  <c r="M13"/>
  <c r="CA13"/>
  <c r="CB13"/>
  <c r="CC13"/>
  <c r="CD13"/>
  <c r="CE13"/>
  <c r="CF13"/>
  <c r="CG13"/>
  <c r="CH13"/>
  <c r="CI13"/>
  <c r="CJ13"/>
  <c r="CK13"/>
  <c r="CL13"/>
  <c r="H14"/>
  <c r="M14"/>
  <c r="CA14"/>
  <c r="CB14"/>
  <c r="CC14"/>
  <c r="CD14"/>
  <c r="CE14"/>
  <c r="CF14"/>
  <c r="CG14"/>
  <c r="CH14"/>
  <c r="CI14"/>
  <c r="CJ14"/>
  <c r="CK14"/>
  <c r="CL14"/>
  <c r="H15"/>
  <c r="M15"/>
  <c r="CA15"/>
  <c r="CB15"/>
  <c r="CC15"/>
  <c r="CD15"/>
  <c r="CE15"/>
  <c r="CF15"/>
  <c r="CG15"/>
  <c r="CH15"/>
  <c r="CI15"/>
  <c r="CJ15"/>
  <c r="CK15"/>
  <c r="CL15"/>
  <c r="H16"/>
  <c r="M16"/>
  <c r="CE16"/>
  <c r="U16" s="1"/>
  <c r="CK16"/>
  <c r="U17"/>
  <c r="CF18"/>
  <c r="U18" s="1"/>
  <c r="CL18"/>
  <c r="U19"/>
  <c r="U20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6"/>
  <c r="CH26" s="1"/>
  <c r="CB26" s="1"/>
  <c r="B27"/>
  <c r="B28"/>
  <c r="CG28" s="1"/>
  <c r="CA28" s="1"/>
  <c r="CA31"/>
  <c r="CB31"/>
  <c r="CG31"/>
  <c r="CH31"/>
  <c r="CA32"/>
  <c r="CB32"/>
  <c r="B37"/>
  <c r="CG42" s="1"/>
  <c r="CA42" s="1"/>
  <c r="C42" s="1"/>
  <c r="CH37"/>
  <c r="CB37" s="1"/>
  <c r="B38"/>
  <c r="CG43" s="1"/>
  <c r="CA43" s="1"/>
  <c r="C43" s="1"/>
  <c r="B50"/>
  <c r="B51"/>
  <c r="CA55"/>
  <c r="CB55"/>
  <c r="CG55"/>
  <c r="CH55"/>
  <c r="D61"/>
  <c r="E61"/>
  <c r="D62"/>
  <c r="E62"/>
  <c r="D63"/>
  <c r="E63"/>
  <c r="D64"/>
  <c r="E64"/>
  <c r="CG67"/>
  <c r="CA67" s="1"/>
  <c r="CH67"/>
  <c r="CB67" s="1"/>
  <c r="CG68"/>
  <c r="CA68" s="1"/>
  <c r="CH68"/>
  <c r="CB68" s="1"/>
  <c r="CG69"/>
  <c r="CA69" s="1"/>
  <c r="CH69"/>
  <c r="CB69" s="1"/>
  <c r="D14" i="42"/>
  <c r="E14"/>
  <c r="CJ14"/>
  <c r="CD14" s="1"/>
  <c r="D15"/>
  <c r="E15"/>
  <c r="CJ15"/>
  <c r="CD15" s="1"/>
  <c r="D16"/>
  <c r="E16"/>
  <c r="CJ16"/>
  <c r="CD16" s="1"/>
  <c r="D17"/>
  <c r="E17"/>
  <c r="CJ17"/>
  <c r="CD17" s="1"/>
  <c r="D18"/>
  <c r="E18"/>
  <c r="CJ18"/>
  <c r="CD18" s="1"/>
  <c r="D19"/>
  <c r="E19"/>
  <c r="CJ19"/>
  <c r="CD19" s="1"/>
  <c r="D20"/>
  <c r="E20"/>
  <c r="CJ20"/>
  <c r="CD20" s="1"/>
  <c r="D21"/>
  <c r="E21"/>
  <c r="CJ21"/>
  <c r="CD21" s="1"/>
  <c r="D22"/>
  <c r="E22"/>
  <c r="CJ22"/>
  <c r="CD22" s="1"/>
  <c r="D23"/>
  <c r="E23"/>
  <c r="CJ23"/>
  <c r="CD23" s="1"/>
  <c r="D24"/>
  <c r="E24"/>
  <c r="CJ24"/>
  <c r="CD24" s="1"/>
  <c r="D25"/>
  <c r="E25"/>
  <c r="CJ25"/>
  <c r="CD25" s="1"/>
  <c r="D26"/>
  <c r="E26"/>
  <c r="CJ26"/>
  <c r="CD26" s="1"/>
  <c r="D27"/>
  <c r="E27"/>
  <c r="CJ27"/>
  <c r="CD27" s="1"/>
  <c r="D28"/>
  <c r="E28"/>
  <c r="CJ28"/>
  <c r="CD28" s="1"/>
  <c r="D29"/>
  <c r="E29"/>
  <c r="CJ29"/>
  <c r="CD29" s="1"/>
  <c r="D30"/>
  <c r="E30"/>
  <c r="CJ30"/>
  <c r="CD30" s="1"/>
  <c r="D31"/>
  <c r="E31"/>
  <c r="CJ31"/>
  <c r="CD31" s="1"/>
  <c r="D32"/>
  <c r="E32"/>
  <c r="CJ32"/>
  <c r="CD32" s="1"/>
  <c r="D33"/>
  <c r="E33"/>
  <c r="CJ33"/>
  <c r="CD33" s="1"/>
  <c r="D34"/>
  <c r="E34"/>
  <c r="CJ34"/>
  <c r="CD34" s="1"/>
  <c r="D35"/>
  <c r="E35"/>
  <c r="CJ35"/>
  <c r="CD35" s="1"/>
  <c r="D36"/>
  <c r="E36"/>
  <c r="CJ36"/>
  <c r="CD36" s="1"/>
  <c r="D37"/>
  <c r="E37"/>
  <c r="CJ37"/>
  <c r="CD37" s="1"/>
  <c r="D38"/>
  <c r="E38"/>
  <c r="CJ38"/>
  <c r="CD38" s="1"/>
  <c r="D39"/>
  <c r="E39"/>
  <c r="CJ39"/>
  <c r="CD39" s="1"/>
  <c r="D40"/>
  <c r="E40"/>
  <c r="CJ40"/>
  <c r="CD40" s="1"/>
  <c r="D41"/>
  <c r="E41"/>
  <c r="CJ41"/>
  <c r="CD41" s="1"/>
  <c r="D42"/>
  <c r="E42"/>
  <c r="CJ42"/>
  <c r="CD42" s="1"/>
  <c r="D43"/>
  <c r="E43"/>
  <c r="CJ43"/>
  <c r="CD43" s="1"/>
  <c r="D44"/>
  <c r="E44"/>
  <c r="CJ44"/>
  <c r="CD44" s="1"/>
  <c r="D45"/>
  <c r="E45"/>
  <c r="CJ45"/>
  <c r="CD45" s="1"/>
  <c r="D46"/>
  <c r="E46"/>
  <c r="CJ46"/>
  <c r="CD46" s="1"/>
  <c r="D47"/>
  <c r="E47"/>
  <c r="CJ47"/>
  <c r="CD47" s="1"/>
  <c r="D48"/>
  <c r="E48"/>
  <c r="CJ48"/>
  <c r="CD48" s="1"/>
  <c r="D49"/>
  <c r="E49"/>
  <c r="CJ49"/>
  <c r="CD49" s="1"/>
  <c r="D50"/>
  <c r="E50"/>
  <c r="CJ50"/>
  <c r="CD50" s="1"/>
  <c r="D51"/>
  <c r="E51"/>
  <c r="CJ51"/>
  <c r="CD51" s="1"/>
  <c r="D52"/>
  <c r="E52"/>
  <c r="CJ52"/>
  <c r="CD52" s="1"/>
  <c r="D53"/>
  <c r="E53"/>
  <c r="CJ53"/>
  <c r="CD53" s="1"/>
  <c r="D54"/>
  <c r="E54"/>
  <c r="CJ54"/>
  <c r="CD54" s="1"/>
  <c r="D55"/>
  <c r="E55"/>
  <c r="CJ55"/>
  <c r="CD55" s="1"/>
  <c r="D56"/>
  <c r="E56"/>
  <c r="CJ56"/>
  <c r="CD56" s="1"/>
  <c r="D57"/>
  <c r="E57"/>
  <c r="CJ57"/>
  <c r="CD57" s="1"/>
  <c r="D58"/>
  <c r="E58"/>
  <c r="CJ58"/>
  <c r="CD58" s="1"/>
  <c r="D59"/>
  <c r="E59"/>
  <c r="CJ59"/>
  <c r="CD59" s="1"/>
  <c r="D60"/>
  <c r="E60"/>
  <c r="CJ60"/>
  <c r="CD60" s="1"/>
  <c r="D61"/>
  <c r="E61"/>
  <c r="CJ61"/>
  <c r="CD61" s="1"/>
  <c r="D62"/>
  <c r="E62"/>
  <c r="CJ62"/>
  <c r="CD62" s="1"/>
  <c r="D63"/>
  <c r="E63"/>
  <c r="CJ63"/>
  <c r="CD63" s="1"/>
  <c r="D64"/>
  <c r="E64"/>
  <c r="CJ64"/>
  <c r="CD64" s="1"/>
  <c r="D65"/>
  <c r="E65"/>
  <c r="CJ65"/>
  <c r="CD65" s="1"/>
  <c r="D66"/>
  <c r="E66"/>
  <c r="CJ66"/>
  <c r="CD66" s="1"/>
  <c r="D67"/>
  <c r="E67"/>
  <c r="CJ67"/>
  <c r="CD67" s="1"/>
  <c r="D68"/>
  <c r="E68"/>
  <c r="CJ68"/>
  <c r="CD68" s="1"/>
  <c r="D69"/>
  <c r="E69"/>
  <c r="CJ69"/>
  <c r="CD69" s="1"/>
  <c r="D70"/>
  <c r="E70"/>
  <c r="CJ70"/>
  <c r="CD70" s="1"/>
  <c r="D71"/>
  <c r="E71"/>
  <c r="CJ71"/>
  <c r="CD71" s="1"/>
  <c r="D72"/>
  <c r="E72"/>
  <c r="CJ72"/>
  <c r="CD72" s="1"/>
  <c r="D73"/>
  <c r="E73"/>
  <c r="CJ73"/>
  <c r="CD73" s="1"/>
  <c r="D74"/>
  <c r="E74"/>
  <c r="CJ74"/>
  <c r="CD74" s="1"/>
  <c r="D75"/>
  <c r="E75"/>
  <c r="CJ75"/>
  <c r="CD75" s="1"/>
  <c r="D76"/>
  <c r="E76"/>
  <c r="CJ76"/>
  <c r="CD76" s="1"/>
  <c r="D77"/>
  <c r="E77"/>
  <c r="CJ77"/>
  <c r="CD77" s="1"/>
  <c r="D78"/>
  <c r="E78"/>
  <c r="CJ78"/>
  <c r="CD78" s="1"/>
  <c r="D79"/>
  <c r="E79"/>
  <c r="CJ79"/>
  <c r="CD79" s="1"/>
  <c r="D80"/>
  <c r="E80"/>
  <c r="CJ80"/>
  <c r="CD80" s="1"/>
  <c r="CJ81"/>
  <c r="CD81" s="1"/>
  <c r="CJ82"/>
  <c r="CD82" s="1"/>
  <c r="D83"/>
  <c r="E83"/>
  <c r="CJ83"/>
  <c r="CD83" s="1"/>
  <c r="D84"/>
  <c r="E84"/>
  <c r="CJ84"/>
  <c r="CD84" s="1"/>
  <c r="D85"/>
  <c r="E85"/>
  <c r="CJ85"/>
  <c r="CD85" s="1"/>
  <c r="D86"/>
  <c r="E86"/>
  <c r="CJ86"/>
  <c r="CD86" s="1"/>
  <c r="D87"/>
  <c r="E87"/>
  <c r="CJ87"/>
  <c r="CD87" s="1"/>
  <c r="D88"/>
  <c r="E88"/>
  <c r="CJ88"/>
  <c r="CD88" s="1"/>
  <c r="D89"/>
  <c r="E89"/>
  <c r="CJ89"/>
  <c r="CD89" s="1"/>
  <c r="E94"/>
  <c r="E95"/>
  <c r="D96"/>
  <c r="E96"/>
  <c r="D97"/>
  <c r="E97"/>
  <c r="E98"/>
  <c r="D99"/>
  <c r="E99"/>
  <c r="D100"/>
  <c r="D101"/>
  <c r="E101"/>
  <c r="E102"/>
  <c r="D103"/>
  <c r="E103"/>
  <c r="E104"/>
  <c r="D105"/>
  <c r="E105"/>
  <c r="CA108"/>
  <c r="E108" s="1"/>
  <c r="CG108"/>
  <c r="CA109"/>
  <c r="E109" s="1"/>
  <c r="CG109"/>
  <c r="CA110"/>
  <c r="E110" s="1"/>
  <c r="CG110"/>
  <c r="CA113"/>
  <c r="E113" s="1"/>
  <c r="CG113"/>
  <c r="CA114"/>
  <c r="E114" s="1"/>
  <c r="CG114"/>
  <c r="CA115"/>
  <c r="E115" s="1"/>
  <c r="CG115"/>
  <c r="CA116"/>
  <c r="E116" s="1"/>
  <c r="CG116"/>
  <c r="C123"/>
  <c r="C128"/>
  <c r="C129"/>
  <c r="C130"/>
  <c r="C131"/>
  <c r="C132"/>
  <c r="C133"/>
  <c r="C134"/>
  <c r="C135"/>
  <c r="C136"/>
  <c r="C137"/>
  <c r="C138"/>
  <c r="C139"/>
  <c r="C140"/>
  <c r="C141"/>
  <c r="C142"/>
  <c r="C143"/>
  <c r="B152"/>
  <c r="B153"/>
  <c r="B154"/>
  <c r="B155"/>
  <c r="B156"/>
  <c r="B157"/>
  <c r="C12" i="40"/>
  <c r="D12"/>
  <c r="C13"/>
  <c r="D13"/>
  <c r="C14"/>
  <c r="D14"/>
  <c r="C19"/>
  <c r="D19"/>
  <c r="C20"/>
  <c r="D20"/>
  <c r="C21"/>
  <c r="D21"/>
  <c r="C22"/>
  <c r="D22"/>
  <c r="C27"/>
  <c r="D27"/>
  <c r="C28"/>
  <c r="D28"/>
  <c r="C29"/>
  <c r="D29"/>
  <c r="C30"/>
  <c r="D30"/>
  <c r="C31"/>
  <c r="D31"/>
  <c r="C32"/>
  <c r="D32"/>
  <c r="C37"/>
  <c r="D37"/>
  <c r="C38"/>
  <c r="D38"/>
  <c r="C39"/>
  <c r="D39"/>
  <c r="C40"/>
  <c r="D40"/>
  <c r="C41"/>
  <c r="D41"/>
  <c r="C42"/>
  <c r="D42"/>
  <c r="C47"/>
  <c r="D47"/>
  <c r="C48"/>
  <c r="D48"/>
  <c r="C49"/>
  <c r="D49"/>
  <c r="C50"/>
  <c r="D50"/>
  <c r="C51"/>
  <c r="D51"/>
  <c r="C52"/>
  <c r="D52"/>
  <c r="C57"/>
  <c r="D57"/>
  <c r="C58"/>
  <c r="D58"/>
  <c r="C59"/>
  <c r="D59"/>
  <c r="C60"/>
  <c r="D60"/>
  <c r="C61"/>
  <c r="D61"/>
  <c r="C62"/>
  <c r="D62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C85"/>
  <c r="D85"/>
  <c r="E85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C91"/>
  <c r="D92"/>
  <c r="D93"/>
  <c r="C93" s="1"/>
  <c r="E94"/>
  <c r="D95"/>
  <c r="E95"/>
  <c r="D96"/>
  <c r="E96"/>
  <c r="D97"/>
  <c r="E97"/>
  <c r="D107"/>
  <c r="E107"/>
  <c r="D108"/>
  <c r="E108"/>
  <c r="D109"/>
  <c r="E109"/>
  <c r="D113"/>
  <c r="E113"/>
  <c r="D114"/>
  <c r="E114"/>
  <c r="C118"/>
  <c r="C119"/>
  <c r="B135"/>
  <c r="CA138"/>
  <c r="G138" s="1"/>
  <c r="CG138"/>
  <c r="D142"/>
  <c r="D143"/>
  <c r="D155"/>
  <c r="D156"/>
  <c r="D157"/>
  <c r="D158"/>
  <c r="D159"/>
  <c r="D160"/>
  <c r="D165"/>
  <c r="E165"/>
  <c r="D166"/>
  <c r="E166"/>
  <c r="D167"/>
  <c r="E167"/>
  <c r="D168"/>
  <c r="E168"/>
  <c r="D173"/>
  <c r="E173"/>
  <c r="D174"/>
  <c r="E174"/>
  <c r="B178"/>
  <c r="B179"/>
  <c r="C184"/>
  <c r="D184"/>
  <c r="E189"/>
  <c r="F189"/>
  <c r="G189"/>
  <c r="H189"/>
  <c r="I189"/>
  <c r="J189"/>
  <c r="K189"/>
  <c r="L189"/>
  <c r="M189"/>
  <c r="N189"/>
  <c r="O189"/>
  <c r="C190"/>
  <c r="D190"/>
  <c r="C191"/>
  <c r="D191"/>
  <c r="C192"/>
  <c r="D192"/>
  <c r="C193"/>
  <c r="D193"/>
  <c r="C194"/>
  <c r="D194"/>
  <c r="C11" i="39"/>
  <c r="CC75" i="45" s="1"/>
  <c r="C12" i="39"/>
  <c r="C13"/>
  <c r="CH13" s="1"/>
  <c r="CA13" s="1"/>
  <c r="C14"/>
  <c r="CH14" s="1"/>
  <c r="CA14" s="1"/>
  <c r="C15"/>
  <c r="CJ15" s="1"/>
  <c r="CC15" s="1"/>
  <c r="CD19"/>
  <c r="G19" s="1"/>
  <c r="G20"/>
  <c r="G21"/>
  <c r="G22"/>
  <c r="G23"/>
  <c r="G24"/>
  <c r="G25"/>
  <c r="G26"/>
  <c r="G27"/>
  <c r="G28"/>
  <c r="G29"/>
  <c r="D33"/>
  <c r="E33"/>
  <c r="F33"/>
  <c r="G33"/>
  <c r="H33"/>
  <c r="I33"/>
  <c r="J33"/>
  <c r="K33"/>
  <c r="L33"/>
  <c r="M33"/>
  <c r="N33"/>
  <c r="C34"/>
  <c r="CG34" s="1"/>
  <c r="CA34" s="1"/>
  <c r="O34" s="1"/>
  <c r="C35"/>
  <c r="CG35" s="1"/>
  <c r="CA35" s="1"/>
  <c r="O35" s="1"/>
  <c r="C36"/>
  <c r="CG36" s="1"/>
  <c r="CA36" s="1"/>
  <c r="O36" s="1"/>
  <c r="C37"/>
  <c r="CG37" s="1"/>
  <c r="CA37" s="1"/>
  <c r="O37" s="1"/>
  <c r="C38"/>
  <c r="CG38" s="1"/>
  <c r="CA38" s="1"/>
  <c r="O38" s="1"/>
  <c r="C39"/>
  <c r="CG39" s="1"/>
  <c r="CA39" s="1"/>
  <c r="O39" s="1"/>
  <c r="C40"/>
  <c r="CG40" s="1"/>
  <c r="CA40" s="1"/>
  <c r="O40" s="1"/>
  <c r="C41"/>
  <c r="CG41" s="1"/>
  <c r="CA41" s="1"/>
  <c r="O41" s="1"/>
  <c r="C42"/>
  <c r="CG42" s="1"/>
  <c r="CA42" s="1"/>
  <c r="O42" s="1"/>
  <c r="C43"/>
  <c r="CG43" s="1"/>
  <c r="CA43" s="1"/>
  <c r="O43" s="1"/>
  <c r="C44"/>
  <c r="CG44" s="1"/>
  <c r="CA44" s="1"/>
  <c r="O44" s="1"/>
  <c r="C45"/>
  <c r="CG45" s="1"/>
  <c r="CA45" s="1"/>
  <c r="O45" s="1"/>
  <c r="C46"/>
  <c r="CG46" s="1"/>
  <c r="CA46" s="1"/>
  <c r="O46" s="1"/>
  <c r="C47"/>
  <c r="CG47" s="1"/>
  <c r="CA47" s="1"/>
  <c r="O47" s="1"/>
  <c r="C48"/>
  <c r="CG48" s="1"/>
  <c r="CA48" s="1"/>
  <c r="O48" s="1"/>
  <c r="C49"/>
  <c r="CG49" s="1"/>
  <c r="CA49" s="1"/>
  <c r="O49" s="1"/>
  <c r="C50"/>
  <c r="CG50" s="1"/>
  <c r="CA50" s="1"/>
  <c r="O50" s="1"/>
  <c r="C51"/>
  <c r="CG51" s="1"/>
  <c r="CA51" s="1"/>
  <c r="O51" s="1"/>
  <c r="C52"/>
  <c r="CG52" s="1"/>
  <c r="CA52" s="1"/>
  <c r="O52" s="1"/>
  <c r="C58"/>
  <c r="D63"/>
  <c r="E63"/>
  <c r="D64"/>
  <c r="E64"/>
  <c r="D65"/>
  <c r="E65"/>
  <c r="D66"/>
  <c r="E66"/>
  <c r="D71"/>
  <c r="E71"/>
  <c r="D72"/>
  <c r="E72"/>
  <c r="D73"/>
  <c r="E73"/>
  <c r="D74"/>
  <c r="E74"/>
  <c r="D79"/>
  <c r="E79"/>
  <c r="D84"/>
  <c r="E84"/>
  <c r="D85"/>
  <c r="E85"/>
  <c r="D86"/>
  <c r="E86"/>
  <c r="D87"/>
  <c r="E87"/>
  <c r="D88"/>
  <c r="E88"/>
  <c r="D89"/>
  <c r="E89"/>
  <c r="D94"/>
  <c r="E94"/>
  <c r="D95"/>
  <c r="E95"/>
  <c r="D96"/>
  <c r="E96"/>
  <c r="D97"/>
  <c r="E97"/>
  <c r="D98"/>
  <c r="E98"/>
  <c r="D99"/>
  <c r="E99"/>
  <c r="D104"/>
  <c r="E104"/>
  <c r="D105"/>
  <c r="E105"/>
  <c r="D106"/>
  <c r="E106"/>
  <c r="D107"/>
  <c r="E107"/>
  <c r="D108"/>
  <c r="E108"/>
  <c r="D112"/>
  <c r="E112"/>
  <c r="D113"/>
  <c r="E113"/>
  <c r="D114"/>
  <c r="E114"/>
  <c r="F115"/>
  <c r="G115"/>
  <c r="H115"/>
  <c r="I115"/>
  <c r="J115"/>
  <c r="K115"/>
  <c r="L115"/>
  <c r="M115"/>
  <c r="D116"/>
  <c r="E116"/>
  <c r="D117"/>
  <c r="E117"/>
  <c r="D118"/>
  <c r="E118"/>
  <c r="D119"/>
  <c r="E119"/>
  <c r="F120"/>
  <c r="G120"/>
  <c r="H120"/>
  <c r="H121" s="1"/>
  <c r="I120"/>
  <c r="J120"/>
  <c r="K120"/>
  <c r="L120"/>
  <c r="M120"/>
  <c r="M121" s="1"/>
  <c r="D125"/>
  <c r="E125"/>
  <c r="D126"/>
  <c r="E126"/>
  <c r="D127"/>
  <c r="E127"/>
  <c r="F128"/>
  <c r="G128"/>
  <c r="H128"/>
  <c r="I128"/>
  <c r="J128"/>
  <c r="K128"/>
  <c r="L128"/>
  <c r="M128"/>
  <c r="N128"/>
  <c r="O128"/>
  <c r="P128"/>
  <c r="D129"/>
  <c r="E129"/>
  <c r="D130"/>
  <c r="E130"/>
  <c r="D131"/>
  <c r="E131"/>
  <c r="D132"/>
  <c r="E132"/>
  <c r="F133"/>
  <c r="G133"/>
  <c r="H133"/>
  <c r="I133"/>
  <c r="J133"/>
  <c r="K133"/>
  <c r="L133"/>
  <c r="M133"/>
  <c r="N133"/>
  <c r="O133"/>
  <c r="P133"/>
  <c r="D138"/>
  <c r="E138"/>
  <c r="D139"/>
  <c r="E139"/>
  <c r="D140"/>
  <c r="E140"/>
  <c r="F141"/>
  <c r="G141"/>
  <c r="H141"/>
  <c r="I141"/>
  <c r="J141"/>
  <c r="K141"/>
  <c r="L141"/>
  <c r="M141"/>
  <c r="N141"/>
  <c r="O141"/>
  <c r="D142"/>
  <c r="E142"/>
  <c r="D143"/>
  <c r="E143"/>
  <c r="D144"/>
  <c r="E144"/>
  <c r="D145"/>
  <c r="E145"/>
  <c r="D151"/>
  <c r="E151"/>
  <c r="CG151" s="1"/>
  <c r="CA151" s="1"/>
  <c r="D153"/>
  <c r="E153"/>
  <c r="CG153" s="1"/>
  <c r="CA153" s="1"/>
  <c r="D154"/>
  <c r="E154"/>
  <c r="CG154" s="1"/>
  <c r="CA154" s="1"/>
  <c r="D155"/>
  <c r="E155"/>
  <c r="CG155" s="1"/>
  <c r="CA155" s="1"/>
  <c r="D156"/>
  <c r="E156"/>
  <c r="CG156" s="1"/>
  <c r="CA156" s="1"/>
  <c r="D157"/>
  <c r="E157"/>
  <c r="CG157" s="1"/>
  <c r="CA157" s="1"/>
  <c r="D158"/>
  <c r="E158"/>
  <c r="CG158" s="1"/>
  <c r="CA158" s="1"/>
  <c r="D159"/>
  <c r="E159"/>
  <c r="CG159" s="1"/>
  <c r="CA159" s="1"/>
  <c r="D160"/>
  <c r="E160"/>
  <c r="CG160" s="1"/>
  <c r="CA160" s="1"/>
  <c r="D161"/>
  <c r="E161"/>
  <c r="CG161" s="1"/>
  <c r="CA161" s="1"/>
  <c r="E162"/>
  <c r="CG162" s="1"/>
  <c r="CA162" s="1"/>
  <c r="D163"/>
  <c r="E163"/>
  <c r="CG163" s="1"/>
  <c r="CA163" s="1"/>
  <c r="D164"/>
  <c r="E164"/>
  <c r="CG164" s="1"/>
  <c r="CA164" s="1"/>
  <c r="D165"/>
  <c r="E165"/>
  <c r="CG165" s="1"/>
  <c r="CA165" s="1"/>
  <c r="D166"/>
  <c r="E166"/>
  <c r="CG166" s="1"/>
  <c r="CA166" s="1"/>
  <c r="D167"/>
  <c r="E167"/>
  <c r="CG167" s="1"/>
  <c r="CA167" s="1"/>
  <c r="D168"/>
  <c r="E168"/>
  <c r="CG168" s="1"/>
  <c r="CA168" s="1"/>
  <c r="D169"/>
  <c r="E169"/>
  <c r="CG169" s="1"/>
  <c r="CA169" s="1"/>
  <c r="D170"/>
  <c r="E170"/>
  <c r="CG170" s="1"/>
  <c r="CA170" s="1"/>
  <c r="D171"/>
  <c r="E171"/>
  <c r="CG171" s="1"/>
  <c r="CA171" s="1"/>
  <c r="D172"/>
  <c r="E172"/>
  <c r="CG172" s="1"/>
  <c r="CA172" s="1"/>
  <c r="D173"/>
  <c r="E173"/>
  <c r="CG173" s="1"/>
  <c r="CA173" s="1"/>
  <c r="D174"/>
  <c r="E174"/>
  <c r="CG174" s="1"/>
  <c r="CA174" s="1"/>
  <c r="D175"/>
  <c r="E175"/>
  <c r="CG175" s="1"/>
  <c r="CA175" s="1"/>
  <c r="D176"/>
  <c r="E176"/>
  <c r="CG176" s="1"/>
  <c r="CA176" s="1"/>
  <c r="D177"/>
  <c r="E177"/>
  <c r="CG177" s="1"/>
  <c r="CA177" s="1"/>
  <c r="D178"/>
  <c r="E178"/>
  <c r="CG178" s="1"/>
  <c r="CA178" s="1"/>
  <c r="D179"/>
  <c r="E179"/>
  <c r="CG179" s="1"/>
  <c r="CA179" s="1"/>
  <c r="D180"/>
  <c r="E180"/>
  <c r="D181"/>
  <c r="E181"/>
  <c r="D182"/>
  <c r="E182"/>
  <c r="D183"/>
  <c r="E183"/>
  <c r="CG183" s="1"/>
  <c r="CA183" s="1"/>
  <c r="D184"/>
  <c r="E184"/>
  <c r="CG184" s="1"/>
  <c r="CA184" s="1"/>
  <c r="D185"/>
  <c r="E185"/>
  <c r="CG185" s="1"/>
  <c r="CA185" s="1"/>
  <c r="D186"/>
  <c r="E186"/>
  <c r="CG186" s="1"/>
  <c r="CA186" s="1"/>
  <c r="D187"/>
  <c r="E187"/>
  <c r="CG187" s="1"/>
  <c r="CA187" s="1"/>
  <c r="D188"/>
  <c r="E188"/>
  <c r="CG188" s="1"/>
  <c r="CA188" s="1"/>
  <c r="D189"/>
  <c r="E189"/>
  <c r="CG189" s="1"/>
  <c r="CA189" s="1"/>
  <c r="D193"/>
  <c r="E193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CG213" s="1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5"/>
  <c r="E235"/>
  <c r="D236"/>
  <c r="E236"/>
  <c r="D237"/>
  <c r="E237"/>
  <c r="D238"/>
  <c r="E238"/>
  <c r="D243"/>
  <c r="E243"/>
  <c r="D244"/>
  <c r="E244"/>
  <c r="D245"/>
  <c r="E245"/>
  <c r="D246"/>
  <c r="E246"/>
  <c r="F251"/>
  <c r="H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AA251"/>
  <c r="AB251"/>
  <c r="AC251"/>
  <c r="AD251"/>
  <c r="AE251"/>
  <c r="AF251"/>
  <c r="AG251"/>
  <c r="AH251"/>
  <c r="AI251"/>
  <c r="AJ251"/>
  <c r="AK251"/>
  <c r="AL251"/>
  <c r="AM251"/>
  <c r="AN251"/>
  <c r="AO251"/>
  <c r="AP251"/>
  <c r="AQ251"/>
  <c r="AR251"/>
  <c r="AS251"/>
  <c r="AT251"/>
  <c r="AU251"/>
  <c r="E252"/>
  <c r="C252" s="1"/>
  <c r="CG252"/>
  <c r="CA252" s="1"/>
  <c r="E253"/>
  <c r="C253" s="1"/>
  <c r="CG253"/>
  <c r="CA253" s="1"/>
  <c r="E254"/>
  <c r="C254" s="1"/>
  <c r="CG254"/>
  <c r="CA254" s="1"/>
  <c r="E255"/>
  <c r="C255" s="1"/>
  <c r="CG255"/>
  <c r="CA255" s="1"/>
  <c r="E256"/>
  <c r="C256" s="1"/>
  <c r="CG256"/>
  <c r="CA256" s="1"/>
  <c r="E257"/>
  <c r="C257" s="1"/>
  <c r="CG257"/>
  <c r="CA257" s="1"/>
  <c r="E258"/>
  <c r="C258" s="1"/>
  <c r="CG258"/>
  <c r="CA258" s="1"/>
  <c r="E259"/>
  <c r="C259" s="1"/>
  <c r="CH259" s="1"/>
  <c r="CB259" s="1"/>
  <c r="CG259"/>
  <c r="CA259" s="1"/>
  <c r="E260"/>
  <c r="C260" s="1"/>
  <c r="CI260" s="1"/>
  <c r="CC260" s="1"/>
  <c r="CG260"/>
  <c r="CA260" s="1"/>
  <c r="D261"/>
  <c r="E261"/>
  <c r="CG261"/>
  <c r="CA261" s="1"/>
  <c r="D262"/>
  <c r="E262"/>
  <c r="CG262"/>
  <c r="CA262" s="1"/>
  <c r="D263"/>
  <c r="E263"/>
  <c r="CG263"/>
  <c r="CA263" s="1"/>
  <c r="D264"/>
  <c r="E264"/>
  <c r="CG264"/>
  <c r="CA264" s="1"/>
  <c r="D265"/>
  <c r="E265"/>
  <c r="CG265"/>
  <c r="CA265" s="1"/>
  <c r="D266"/>
  <c r="E266"/>
  <c r="CG266"/>
  <c r="CA266" s="1"/>
  <c r="D267"/>
  <c r="E267"/>
  <c r="CG267"/>
  <c r="CA267" s="1"/>
  <c r="D268"/>
  <c r="E268"/>
  <c r="CG268"/>
  <c r="CA268" s="1"/>
  <c r="D269"/>
  <c r="E269"/>
  <c r="CG269"/>
  <c r="CA269" s="1"/>
  <c r="E274"/>
  <c r="D275"/>
  <c r="E275"/>
  <c r="D276"/>
  <c r="E276"/>
  <c r="D277"/>
  <c r="E277"/>
  <c r="D278"/>
  <c r="E278"/>
  <c r="D279"/>
  <c r="E279"/>
  <c r="D280"/>
  <c r="E280"/>
  <c r="D281"/>
  <c r="E281"/>
  <c r="D286"/>
  <c r="E286"/>
  <c r="D287"/>
  <c r="E287"/>
  <c r="D288"/>
  <c r="E288"/>
  <c r="C293"/>
  <c r="D293"/>
  <c r="C294"/>
  <c r="D294"/>
  <c r="E299"/>
  <c r="C299" s="1"/>
  <c r="D300"/>
  <c r="E300"/>
  <c r="D301"/>
  <c r="E301"/>
  <c r="D302"/>
  <c r="E302"/>
  <c r="D303"/>
  <c r="C303" s="1"/>
  <c r="D304"/>
  <c r="E304"/>
  <c r="C12" i="38"/>
  <c r="C13"/>
  <c r="C14"/>
  <c r="C15"/>
  <c r="C16"/>
  <c r="C17"/>
  <c r="C18"/>
  <c r="C19"/>
  <c r="CF19" s="1"/>
  <c r="C20"/>
  <c r="CF20" s="1"/>
  <c r="C21"/>
  <c r="CF21" s="1"/>
  <c r="C22"/>
  <c r="C23"/>
  <c r="C24"/>
  <c r="C25"/>
  <c r="C26"/>
  <c r="C27"/>
  <c r="C31"/>
  <c r="CC31"/>
  <c r="C32"/>
  <c r="CC32"/>
  <c r="C33"/>
  <c r="CC33"/>
  <c r="C34"/>
  <c r="CC34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D59"/>
  <c r="E59"/>
  <c r="D60"/>
  <c r="E60"/>
  <c r="D61"/>
  <c r="E61"/>
  <c r="C65"/>
  <c r="F65"/>
  <c r="C66"/>
  <c r="F66"/>
  <c r="C67"/>
  <c r="F67"/>
  <c r="C68"/>
  <c r="F68"/>
  <c r="D69"/>
  <c r="E69"/>
  <c r="G69"/>
  <c r="H69"/>
  <c r="C74"/>
  <c r="C75"/>
  <c r="C76"/>
  <c r="C77"/>
  <c r="D79"/>
  <c r="D80"/>
  <c r="D81"/>
  <c r="C274" i="39" l="1"/>
  <c r="CJ274" s="1"/>
  <c r="CD274" s="1"/>
  <c r="CK274"/>
  <c r="CE274" s="1"/>
  <c r="CH230"/>
  <c r="CB230" s="1"/>
  <c r="CG230"/>
  <c r="CA230" s="1"/>
  <c r="CG226"/>
  <c r="CH226"/>
  <c r="CG218"/>
  <c r="CH218"/>
  <c r="CB218" s="1"/>
  <c r="CG214"/>
  <c r="CA214" s="1"/>
  <c r="CG210"/>
  <c r="CA210" s="1"/>
  <c r="CH210"/>
  <c r="CG206"/>
  <c r="CH206"/>
  <c r="CH193"/>
  <c r="CG193"/>
  <c r="CH201"/>
  <c r="CG201"/>
  <c r="CG197"/>
  <c r="CA197" s="1"/>
  <c r="CH197"/>
  <c r="CG202"/>
  <c r="CA202" s="1"/>
  <c r="CH202"/>
  <c r="CB202" s="1"/>
  <c r="CA226"/>
  <c r="CG229"/>
  <c r="CA229" s="1"/>
  <c r="CH229"/>
  <c r="CB229" s="1"/>
  <c r="CG225"/>
  <c r="CA225" s="1"/>
  <c r="CH225"/>
  <c r="CA218"/>
  <c r="CH221"/>
  <c r="CB221" s="1"/>
  <c r="CG221"/>
  <c r="CG217"/>
  <c r="CA217" s="1"/>
  <c r="CH217"/>
  <c r="CA206"/>
  <c r="CH209"/>
  <c r="CB209" s="1"/>
  <c r="CG209"/>
  <c r="CA209" s="1"/>
  <c r="CG205"/>
  <c r="CH205"/>
  <c r="CB205" s="1"/>
  <c r="CG198"/>
  <c r="CA198" s="1"/>
  <c r="CH198"/>
  <c r="CB198" s="1"/>
  <c r="CG200"/>
  <c r="CA200" s="1"/>
  <c r="CH200"/>
  <c r="CB200" s="1"/>
  <c r="CA193"/>
  <c r="CH196"/>
  <c r="CG196"/>
  <c r="CA196" s="1"/>
  <c r="CG228"/>
  <c r="CA228" s="1"/>
  <c r="CH228"/>
  <c r="CA221"/>
  <c r="CG220"/>
  <c r="CA220" s="1"/>
  <c r="CH220"/>
  <c r="CH216"/>
  <c r="CB216" s="1"/>
  <c r="CG216"/>
  <c r="CG212"/>
  <c r="CA212" s="1"/>
  <c r="CG208"/>
  <c r="CH208"/>
  <c r="CB208" s="1"/>
  <c r="CH204"/>
  <c r="CG204"/>
  <c r="CA204" s="1"/>
  <c r="CG203"/>
  <c r="CH203"/>
  <c r="CB203" s="1"/>
  <c r="CG199"/>
  <c r="CH199"/>
  <c r="CB199" s="1"/>
  <c r="CG195"/>
  <c r="CH195"/>
  <c r="CB195" s="1"/>
  <c r="CG231"/>
  <c r="CA231" s="1"/>
  <c r="CH231"/>
  <c r="CB231" s="1"/>
  <c r="CH227"/>
  <c r="CB227" s="1"/>
  <c r="CG227"/>
  <c r="CA227" s="1"/>
  <c r="CG219"/>
  <c r="CA219" s="1"/>
  <c r="CH219"/>
  <c r="CG215"/>
  <c r="CA215" s="1"/>
  <c r="CG211"/>
  <c r="CA211" s="1"/>
  <c r="CH211"/>
  <c r="CB211" s="1"/>
  <c r="CG207"/>
  <c r="CH207"/>
  <c r="C62" i="43"/>
  <c r="C33" i="42"/>
  <c r="CG33" s="1"/>
  <c r="CA33" s="1"/>
  <c r="C108" i="39"/>
  <c r="C138"/>
  <c r="C98"/>
  <c r="C94"/>
  <c r="C86"/>
  <c r="C96"/>
  <c r="C42" i="38"/>
  <c r="C119" i="39"/>
  <c r="C63"/>
  <c r="CA43" i="45" s="1"/>
  <c r="R43" s="1"/>
  <c r="C44" i="42"/>
  <c r="CI44" s="1"/>
  <c r="CC44" s="1"/>
  <c r="C166" i="39"/>
  <c r="C19" i="42"/>
  <c r="CG19" s="1"/>
  <c r="CA19" s="1"/>
  <c r="O134" i="39"/>
  <c r="G134"/>
  <c r="C40" i="38"/>
  <c r="C113" i="40"/>
  <c r="B52"/>
  <c r="B42"/>
  <c r="B58"/>
  <c r="CG58" s="1"/>
  <c r="CA58" s="1"/>
  <c r="AO58" s="1"/>
  <c r="B50"/>
  <c r="B38"/>
  <c r="B30"/>
  <c r="B22"/>
  <c r="C87" i="42"/>
  <c r="CH87" s="1"/>
  <c r="CB87" s="1"/>
  <c r="B190" i="40"/>
  <c r="C25" i="44"/>
  <c r="C15"/>
  <c r="C69" i="38"/>
  <c r="C95" i="40"/>
  <c r="CB95" s="1"/>
  <c r="C212" i="39"/>
  <c r="C126"/>
  <c r="C85"/>
  <c r="C73"/>
  <c r="C64" i="42"/>
  <c r="CG64" s="1"/>
  <c r="CA64" s="1"/>
  <c r="C48"/>
  <c r="CI48" s="1"/>
  <c r="CC48" s="1"/>
  <c r="C40"/>
  <c r="CI40" s="1"/>
  <c r="CC40" s="1"/>
  <c r="C16"/>
  <c r="CG16" s="1"/>
  <c r="CA16" s="1"/>
  <c r="C94" i="40"/>
  <c r="E90"/>
  <c r="D90"/>
  <c r="C29" i="42"/>
  <c r="CG29" s="1"/>
  <c r="CA29" s="1"/>
  <c r="C21"/>
  <c r="CG21" s="1"/>
  <c r="CA21" s="1"/>
  <c r="C12" i="44"/>
  <c r="C244" i="39"/>
  <c r="C203"/>
  <c r="C264"/>
  <c r="CI264" s="1"/>
  <c r="CC264" s="1"/>
  <c r="C231"/>
  <c r="C219"/>
  <c r="C266"/>
  <c r="CI266" s="1"/>
  <c r="CC266" s="1"/>
  <c r="C230"/>
  <c r="CF18" i="38"/>
  <c r="C157" i="39"/>
  <c r="CL157" s="1"/>
  <c r="CF157" s="1"/>
  <c r="C153"/>
  <c r="CB11"/>
  <c r="CK11"/>
  <c r="CD11" s="1"/>
  <c r="C287"/>
  <c r="C222"/>
  <c r="P134"/>
  <c r="C201"/>
  <c r="C178"/>
  <c r="CH178" s="1"/>
  <c r="CB178" s="1"/>
  <c r="C158"/>
  <c r="CL158" s="1"/>
  <c r="C154"/>
  <c r="C267"/>
  <c r="CH267" s="1"/>
  <c r="CB267" s="1"/>
  <c r="C213"/>
  <c r="C209"/>
  <c r="C205"/>
  <c r="CI255"/>
  <c r="CC255" s="1"/>
  <c r="CH255"/>
  <c r="CB255" s="1"/>
  <c r="C301"/>
  <c r="C268"/>
  <c r="CI268" s="1"/>
  <c r="CC268" s="1"/>
  <c r="C235"/>
  <c r="C221"/>
  <c r="C156"/>
  <c r="C129"/>
  <c r="C167" i="40"/>
  <c r="C103" i="42"/>
  <c r="CH103" s="1"/>
  <c r="CB103" s="1"/>
  <c r="C99"/>
  <c r="CH99" s="1"/>
  <c r="CB99" s="1"/>
  <c r="C25"/>
  <c r="CG25" s="1"/>
  <c r="CA25" s="1"/>
  <c r="CG274" i="39"/>
  <c r="CA274" s="1"/>
  <c r="C215"/>
  <c r="C181"/>
  <c r="F121"/>
  <c r="C228"/>
  <c r="C220"/>
  <c r="CB217"/>
  <c r="L134"/>
  <c r="C35" i="42"/>
  <c r="CH35" s="1"/>
  <c r="CB35" s="1"/>
  <c r="C27"/>
  <c r="CG27" s="1"/>
  <c r="CA27" s="1"/>
  <c r="C22"/>
  <c r="CH22" s="1"/>
  <c r="CB22" s="1"/>
  <c r="C17"/>
  <c r="CG17" s="1"/>
  <c r="CA17" s="1"/>
  <c r="F69" i="38"/>
  <c r="CB219" i="39"/>
  <c r="C151"/>
  <c r="C24" i="42"/>
  <c r="CG24" s="1"/>
  <c r="CA24" s="1"/>
  <c r="C14"/>
  <c r="CH14" s="1"/>
  <c r="CB14" s="1"/>
  <c r="E68" i="43"/>
  <c r="C279" i="39"/>
  <c r="J134"/>
  <c r="C66"/>
  <c r="CA46" i="45" s="1"/>
  <c r="R46" s="1"/>
  <c r="CJ13" i="39"/>
  <c r="CC13" s="1"/>
  <c r="CB13"/>
  <c r="C52" i="42"/>
  <c r="CI52" s="1"/>
  <c r="CC52" s="1"/>
  <c r="C34"/>
  <c r="CI34" s="1"/>
  <c r="CC34" s="1"/>
  <c r="B194" i="40"/>
  <c r="C61" i="43"/>
  <c r="CG61" s="1"/>
  <c r="CA61" s="1"/>
  <c r="C23" i="44"/>
  <c r="C18"/>
  <c r="C58" i="38"/>
  <c r="C54"/>
  <c r="C50"/>
  <c r="C46"/>
  <c r="C288" i="39"/>
  <c r="C281"/>
  <c r="C277"/>
  <c r="CI277" s="1"/>
  <c r="CC277" s="1"/>
  <c r="CH260"/>
  <c r="CB260" s="1"/>
  <c r="AV260" s="1"/>
  <c r="C243"/>
  <c r="C229"/>
  <c r="C224"/>
  <c r="C223"/>
  <c r="CB220"/>
  <c r="C214"/>
  <c r="C211"/>
  <c r="C208"/>
  <c r="C202"/>
  <c r="C193"/>
  <c r="C187"/>
  <c r="C177"/>
  <c r="C174"/>
  <c r="CL174" s="1"/>
  <c r="C169"/>
  <c r="CL169" s="1"/>
  <c r="C162"/>
  <c r="CL162" s="1"/>
  <c r="H134"/>
  <c r="E128"/>
  <c r="C114"/>
  <c r="C97"/>
  <c r="B37" i="40"/>
  <c r="B14"/>
  <c r="B12"/>
  <c r="CB226" i="39"/>
  <c r="C217"/>
  <c r="C210"/>
  <c r="E115"/>
  <c r="B27" i="40"/>
  <c r="D189"/>
  <c r="C304" i="39"/>
  <c r="C300"/>
  <c r="C262"/>
  <c r="CI262" s="1"/>
  <c r="CC262" s="1"/>
  <c r="C226"/>
  <c r="C216"/>
  <c r="C179"/>
  <c r="C167"/>
  <c r="C161"/>
  <c r="CL161" s="1"/>
  <c r="C159"/>
  <c r="CL159" s="1"/>
  <c r="C155"/>
  <c r="C145"/>
  <c r="I134"/>
  <c r="I121"/>
  <c r="C74"/>
  <c r="C109" i="40"/>
  <c r="CB109" s="1"/>
  <c r="C32" i="42"/>
  <c r="CG32" s="1"/>
  <c r="CA32" s="1"/>
  <c r="C26"/>
  <c r="CH26" s="1"/>
  <c r="CB26" s="1"/>
  <c r="C23"/>
  <c r="CG23" s="1"/>
  <c r="CA23" s="1"/>
  <c r="C20" i="44"/>
  <c r="E67" i="43"/>
  <c r="C19" i="44"/>
  <c r="C80" i="42"/>
  <c r="CI80" s="1"/>
  <c r="CC80" s="1"/>
  <c r="C79"/>
  <c r="CH79" s="1"/>
  <c r="CB79" s="1"/>
  <c r="C63"/>
  <c r="CH63" s="1"/>
  <c r="CB63" s="1"/>
  <c r="C59"/>
  <c r="CH59" s="1"/>
  <c r="CB59" s="1"/>
  <c r="C55"/>
  <c r="CH55" s="1"/>
  <c r="CB55" s="1"/>
  <c r="C38"/>
  <c r="CH38" s="1"/>
  <c r="CB38" s="1"/>
  <c r="C37"/>
  <c r="CG37" s="1"/>
  <c r="CA37" s="1"/>
  <c r="C30"/>
  <c r="CH30" s="1"/>
  <c r="CB30" s="1"/>
  <c r="C28"/>
  <c r="CG28" s="1"/>
  <c r="CA28" s="1"/>
  <c r="C20"/>
  <c r="CG20" s="1"/>
  <c r="CA20" s="1"/>
  <c r="C18"/>
  <c r="C15"/>
  <c r="CG15" s="1"/>
  <c r="CA15" s="1"/>
  <c r="CI28" i="43"/>
  <c r="CC28" s="1"/>
  <c r="CG27"/>
  <c r="CA27" s="1"/>
  <c r="CI27"/>
  <c r="CC27" s="1"/>
  <c r="CH27"/>
  <c r="CB27" s="1"/>
  <c r="C60" i="38"/>
  <c r="B293" i="39"/>
  <c r="C286"/>
  <c r="CB225"/>
  <c r="CA213"/>
  <c r="CA203"/>
  <c r="C198"/>
  <c r="C189"/>
  <c r="C88"/>
  <c r="C96" i="40"/>
  <c r="CH96" s="1"/>
  <c r="C204" i="39"/>
  <c r="CB201"/>
  <c r="CB197"/>
  <c r="C59" i="38"/>
  <c r="C55"/>
  <c r="C51"/>
  <c r="C43"/>
  <c r="CI274" i="39"/>
  <c r="CC274" s="1"/>
  <c r="CH266"/>
  <c r="CB266" s="1"/>
  <c r="AV266" s="1"/>
  <c r="CI259"/>
  <c r="CC259" s="1"/>
  <c r="AV259" s="1"/>
  <c r="C238"/>
  <c r="C225"/>
  <c r="C200"/>
  <c r="C165"/>
  <c r="C160"/>
  <c r="C107"/>
  <c r="C99"/>
  <c r="CJ14"/>
  <c r="CC14" s="1"/>
  <c r="CB14"/>
  <c r="B192" i="40"/>
  <c r="C108"/>
  <c r="CH108" s="1"/>
  <c r="CH274" i="39"/>
  <c r="CB274" s="1"/>
  <c r="C245"/>
  <c r="CB228"/>
  <c r="CA216"/>
  <c r="CB193"/>
  <c r="C144"/>
  <c r="K121"/>
  <c r="CA207"/>
  <c r="CB207"/>
  <c r="C206"/>
  <c r="CA199"/>
  <c r="CA195"/>
  <c r="C227"/>
  <c r="C218"/>
  <c r="CA205"/>
  <c r="B185" i="38"/>
  <c r="D8" i="28" s="1"/>
  <c r="CI252" i="39"/>
  <c r="CC252" s="1"/>
  <c r="CH252"/>
  <c r="CB252" s="1"/>
  <c r="CB210"/>
  <c r="C57" i="38"/>
  <c r="C45"/>
  <c r="B294" i="39"/>
  <c r="CI256"/>
  <c r="CC256" s="1"/>
  <c r="CH256"/>
  <c r="CB256" s="1"/>
  <c r="CA208"/>
  <c r="C207"/>
  <c r="CB204"/>
  <c r="CA201"/>
  <c r="C196"/>
  <c r="C171"/>
  <c r="CL171" s="1"/>
  <c r="C132"/>
  <c r="B62" i="40"/>
  <c r="C275" i="39"/>
  <c r="CB206"/>
  <c r="CB196"/>
  <c r="C186"/>
  <c r="C184"/>
  <c r="C182"/>
  <c r="C176"/>
  <c r="CH176" s="1"/>
  <c r="CB176" s="1"/>
  <c r="C172"/>
  <c r="C164"/>
  <c r="C142"/>
  <c r="N134"/>
  <c r="F134"/>
  <c r="L121"/>
  <c r="C104"/>
  <c r="C89"/>
  <c r="B193" i="40"/>
  <c r="C189"/>
  <c r="B49"/>
  <c r="B19"/>
  <c r="E141" i="39"/>
  <c r="K134"/>
  <c r="E133"/>
  <c r="C118"/>
  <c r="J121"/>
  <c r="C95"/>
  <c r="C65"/>
  <c r="CA45" i="45" s="1"/>
  <c r="R45" s="1"/>
  <c r="B51" i="40"/>
  <c r="B40"/>
  <c r="C185" i="39"/>
  <c r="C173"/>
  <c r="C140"/>
  <c r="C131"/>
  <c r="C125"/>
  <c r="E120"/>
  <c r="C87"/>
  <c r="B191" i="40"/>
  <c r="C165"/>
  <c r="B47"/>
  <c r="B21"/>
  <c r="C183" i="39"/>
  <c r="C175"/>
  <c r="C170"/>
  <c r="CL170" s="1"/>
  <c r="C163"/>
  <c r="M134"/>
  <c r="C79"/>
  <c r="C64"/>
  <c r="CA44" i="45" s="1"/>
  <c r="R44" s="1"/>
  <c r="C33" i="39"/>
  <c r="B184" i="40"/>
  <c r="C168"/>
  <c r="B39"/>
  <c r="B28"/>
  <c r="C263" i="39"/>
  <c r="CH263" s="1"/>
  <c r="CB263" s="1"/>
  <c r="C236"/>
  <c r="C199"/>
  <c r="C197"/>
  <c r="C195"/>
  <c r="C188"/>
  <c r="C180"/>
  <c r="CL180" s="1"/>
  <c r="C168"/>
  <c r="C143"/>
  <c r="G121"/>
  <c r="C105"/>
  <c r="C71"/>
  <c r="B61" i="40"/>
  <c r="CG61" s="1"/>
  <c r="CA61" s="1"/>
  <c r="AO61" s="1"/>
  <c r="B31"/>
  <c r="U13" i="43"/>
  <c r="C31" i="42"/>
  <c r="CG31" s="1"/>
  <c r="CA31" s="1"/>
  <c r="CI37"/>
  <c r="CC37" s="1"/>
  <c r="C101"/>
  <c r="CH101" s="1"/>
  <c r="CB101" s="1"/>
  <c r="C75"/>
  <c r="CH75" s="1"/>
  <c r="CB75" s="1"/>
  <c r="C43"/>
  <c r="CG43" s="1"/>
  <c r="CA43" s="1"/>
  <c r="C63" i="43"/>
  <c r="U14"/>
  <c r="M11"/>
  <c r="C26" i="44"/>
  <c r="C17"/>
  <c r="C67" i="42"/>
  <c r="CH67" s="1"/>
  <c r="CB67" s="1"/>
  <c r="D55" i="43"/>
  <c r="CH28"/>
  <c r="CB28" s="1"/>
  <c r="U28" s="1"/>
  <c r="CI26"/>
  <c r="CC26" s="1"/>
  <c r="C16" i="44"/>
  <c r="B25" i="43"/>
  <c r="C71" i="42"/>
  <c r="CH71" s="1"/>
  <c r="CB71" s="1"/>
  <c r="C83"/>
  <c r="CH83" s="1"/>
  <c r="CB83" s="1"/>
  <c r="C36"/>
  <c r="CH36" s="1"/>
  <c r="CB36" s="1"/>
  <c r="E69" i="43"/>
  <c r="C64"/>
  <c r="CH64" s="1"/>
  <c r="CB64" s="1"/>
  <c r="C13" i="44"/>
  <c r="C31"/>
  <c r="CD31" s="1"/>
  <c r="C173" i="40"/>
  <c r="CK12" i="39"/>
  <c r="CD12" s="1"/>
  <c r="CK14"/>
  <c r="CD14" s="1"/>
  <c r="CK13"/>
  <c r="CD13" s="1"/>
  <c r="CH12"/>
  <c r="CA12" s="1"/>
  <c r="CH11"/>
  <c r="CJ11"/>
  <c r="CC11" s="1"/>
  <c r="CH15"/>
  <c r="CA15" s="1"/>
  <c r="CK15"/>
  <c r="CD15" s="1"/>
  <c r="CB15"/>
  <c r="C48" i="38"/>
  <c r="C56"/>
  <c r="C47"/>
  <c r="C53"/>
  <c r="C61"/>
  <c r="C39"/>
  <c r="CH258" i="39"/>
  <c r="CB258" s="1"/>
  <c r="CI258"/>
  <c r="CC258" s="1"/>
  <c r="CH254"/>
  <c r="CB254" s="1"/>
  <c r="CI254"/>
  <c r="CC254" s="1"/>
  <c r="C113"/>
  <c r="C280"/>
  <c r="C276"/>
  <c r="C52" i="38"/>
  <c r="C49"/>
  <c r="CF174" i="39"/>
  <c r="CI174"/>
  <c r="CC174" s="1"/>
  <c r="D133"/>
  <c r="C130"/>
  <c r="CA53"/>
  <c r="CI257"/>
  <c r="CC257" s="1"/>
  <c r="CH257"/>
  <c r="CB257" s="1"/>
  <c r="CF171"/>
  <c r="CK171"/>
  <c r="CE171" s="1"/>
  <c r="CI154"/>
  <c r="CC154" s="1"/>
  <c r="C116"/>
  <c r="D120"/>
  <c r="C92" i="40"/>
  <c r="C302" i="39"/>
  <c r="C84"/>
  <c r="C44" i="38"/>
  <c r="C41"/>
  <c r="CI253" i="39"/>
  <c r="CC253" s="1"/>
  <c r="CH253"/>
  <c r="CB253" s="1"/>
  <c r="CH169"/>
  <c r="CB169" s="1"/>
  <c r="CF169"/>
  <c r="CK169"/>
  <c r="CE169" s="1"/>
  <c r="CI169"/>
  <c r="CC169" s="1"/>
  <c r="CJ169"/>
  <c r="CD169" s="1"/>
  <c r="CH166"/>
  <c r="CB166" s="1"/>
  <c r="CI166"/>
  <c r="CC166" s="1"/>
  <c r="CJ166"/>
  <c r="CD166" s="1"/>
  <c r="CK161"/>
  <c r="CE161" s="1"/>
  <c r="CF161"/>
  <c r="CJ161"/>
  <c r="CD161" s="1"/>
  <c r="CH161"/>
  <c r="CB161" s="1"/>
  <c r="CI161"/>
  <c r="CC161" s="1"/>
  <c r="CK157"/>
  <c r="CE157" s="1"/>
  <c r="CJ157"/>
  <c r="CD157" s="1"/>
  <c r="CI157"/>
  <c r="CC157" s="1"/>
  <c r="CA59"/>
  <c r="C278"/>
  <c r="CK278" s="1"/>
  <c r="CE278" s="1"/>
  <c r="C269"/>
  <c r="C265"/>
  <c r="C261"/>
  <c r="E251"/>
  <c r="C246"/>
  <c r="C237"/>
  <c r="CJ159"/>
  <c r="CD159" s="1"/>
  <c r="D141"/>
  <c r="C139"/>
  <c r="C127"/>
  <c r="D128"/>
  <c r="C117"/>
  <c r="C106"/>
  <c r="C72"/>
  <c r="C63" i="40"/>
  <c r="B59"/>
  <c r="CG59" s="1"/>
  <c r="CA59" s="1"/>
  <c r="AO59" s="1"/>
  <c r="D251" i="39"/>
  <c r="CI182"/>
  <c r="CC182" s="1"/>
  <c r="CK182"/>
  <c r="CE182" s="1"/>
  <c r="CK181"/>
  <c r="CE181" s="1"/>
  <c r="CI176"/>
  <c r="CC176" s="1"/>
  <c r="CJ156"/>
  <c r="CD156" s="1"/>
  <c r="C112"/>
  <c r="D115"/>
  <c r="B85" i="40"/>
  <c r="D63"/>
  <c r="CD32" i="38"/>
  <c r="CA58" i="39"/>
  <c r="C174" i="40"/>
  <c r="CB12" i="39"/>
  <c r="CJ12"/>
  <c r="CC12" s="1"/>
  <c r="C114" i="40"/>
  <c r="CD33" i="38"/>
  <c r="CD31"/>
  <c r="C166" i="40"/>
  <c r="C107"/>
  <c r="C97"/>
  <c r="B60"/>
  <c r="CG60" s="1"/>
  <c r="CA60" s="1"/>
  <c r="AO60" s="1"/>
  <c r="B57"/>
  <c r="CG57" s="1"/>
  <c r="B48"/>
  <c r="B41"/>
  <c r="B32"/>
  <c r="B29"/>
  <c r="B20"/>
  <c r="B13"/>
  <c r="CH80" i="42"/>
  <c r="CB80" s="1"/>
  <c r="CH64"/>
  <c r="CB64" s="1"/>
  <c r="C76"/>
  <c r="C60"/>
  <c r="CG99"/>
  <c r="CA99" s="1"/>
  <c r="AS99" s="1"/>
  <c r="C84"/>
  <c r="C68"/>
  <c r="CI18"/>
  <c r="CC18" s="1"/>
  <c r="CH18"/>
  <c r="CB18" s="1"/>
  <c r="CG18"/>
  <c r="CA18" s="1"/>
  <c r="C122"/>
  <c r="C88"/>
  <c r="C72"/>
  <c r="C56"/>
  <c r="C105"/>
  <c r="CI87"/>
  <c r="CC87" s="1"/>
  <c r="CG83"/>
  <c r="CA83" s="1"/>
  <c r="CI83"/>
  <c r="CC83" s="1"/>
  <c r="CG63"/>
  <c r="CA63" s="1"/>
  <c r="CI63"/>
  <c r="CC63" s="1"/>
  <c r="CG59"/>
  <c r="CA59" s="1"/>
  <c r="CI43"/>
  <c r="CC43" s="1"/>
  <c r="C39"/>
  <c r="CH62" i="43"/>
  <c r="CB62" s="1"/>
  <c r="CG62"/>
  <c r="CA62" s="1"/>
  <c r="CH61"/>
  <c r="CB61" s="1"/>
  <c r="CG40" i="42"/>
  <c r="CA40" s="1"/>
  <c r="CI15"/>
  <c r="CC15" s="1"/>
  <c r="C97"/>
  <c r="C96"/>
  <c r="C95"/>
  <c r="C94"/>
  <c r="C86"/>
  <c r="C82"/>
  <c r="C78"/>
  <c r="C74"/>
  <c r="C70"/>
  <c r="C66"/>
  <c r="C62"/>
  <c r="C58"/>
  <c r="C54"/>
  <c r="C47"/>
  <c r="CG44"/>
  <c r="CA44" s="1"/>
  <c r="CI26"/>
  <c r="CC26" s="1"/>
  <c r="CG26"/>
  <c r="CA26" s="1"/>
  <c r="CH19"/>
  <c r="CB19" s="1"/>
  <c r="U15" i="43"/>
  <c r="C55" i="44"/>
  <c r="CD55" s="1"/>
  <c r="CA55" s="1"/>
  <c r="P55" s="1"/>
  <c r="C104" i="42"/>
  <c r="C102"/>
  <c r="C100"/>
  <c r="C98"/>
  <c r="C89"/>
  <c r="C85"/>
  <c r="C81"/>
  <c r="C77"/>
  <c r="C73"/>
  <c r="C69"/>
  <c r="C65"/>
  <c r="C61"/>
  <c r="C57"/>
  <c r="C51"/>
  <c r="CI38"/>
  <c r="CC38" s="1"/>
  <c r="CI14"/>
  <c r="CC14" s="1"/>
  <c r="C53"/>
  <c r="C49"/>
  <c r="C45"/>
  <c r="C41"/>
  <c r="CH33"/>
  <c r="CB33" s="1"/>
  <c r="CI29"/>
  <c r="CC29" s="1"/>
  <c r="CH29"/>
  <c r="CB29" s="1"/>
  <c r="CH21"/>
  <c r="CB21" s="1"/>
  <c r="CH17"/>
  <c r="CB17" s="1"/>
  <c r="CH63" i="43"/>
  <c r="CB63" s="1"/>
  <c r="CG63"/>
  <c r="CA63" s="1"/>
  <c r="M37"/>
  <c r="C50" i="42"/>
  <c r="C46"/>
  <c r="C42"/>
  <c r="CI32"/>
  <c r="CC32" s="1"/>
  <c r="CH32"/>
  <c r="CB32" s="1"/>
  <c r="U12" i="43"/>
  <c r="H11"/>
  <c r="C22" i="44"/>
  <c r="CG26" i="43"/>
  <c r="CA26" s="1"/>
  <c r="U26" s="1"/>
  <c r="CH37" i="42" l="1"/>
  <c r="CB37" s="1"/>
  <c r="CG96" i="40"/>
  <c r="CJ170" i="39"/>
  <c r="CD170" s="1"/>
  <c r="CI17" i="42"/>
  <c r="CC17" s="1"/>
  <c r="CI21"/>
  <c r="CC21" s="1"/>
  <c r="CI33"/>
  <c r="CC33" s="1"/>
  <c r="AU33" s="1"/>
  <c r="CG30"/>
  <c r="CA30" s="1"/>
  <c r="CG38"/>
  <c r="CA38" s="1"/>
  <c r="CI19"/>
  <c r="CC19" s="1"/>
  <c r="CH44"/>
  <c r="CB44" s="1"/>
  <c r="CH15"/>
  <c r="CB15" s="1"/>
  <c r="CH40"/>
  <c r="CB40" s="1"/>
  <c r="CI59"/>
  <c r="CC59" s="1"/>
  <c r="CG71"/>
  <c r="CA71" s="1"/>
  <c r="CG87"/>
  <c r="CA87" s="1"/>
  <c r="CI64"/>
  <c r="CC64" s="1"/>
  <c r="CK176" i="39"/>
  <c r="CE176" s="1"/>
  <c r="C141"/>
  <c r="CH159"/>
  <c r="CB159" s="1"/>
  <c r="CK159"/>
  <c r="CE159" s="1"/>
  <c r="CH157"/>
  <c r="CB157" s="1"/>
  <c r="CJ171"/>
  <c r="CD171" s="1"/>
  <c r="CI171"/>
  <c r="CC171" s="1"/>
  <c r="CJ174"/>
  <c r="CD174" s="1"/>
  <c r="CK174"/>
  <c r="CE174" s="1"/>
  <c r="CH174"/>
  <c r="CB174" s="1"/>
  <c r="CA96" i="40"/>
  <c r="E134" i="39"/>
  <c r="A185" i="38"/>
  <c r="F8" i="28" s="1"/>
  <c r="CK170" i="39"/>
  <c r="CE170" s="1"/>
  <c r="CJ278"/>
  <c r="CD278" s="1"/>
  <c r="CI22" i="42"/>
  <c r="CC22" s="1"/>
  <c r="CH277" i="39"/>
  <c r="CB277" s="1"/>
  <c r="CI281"/>
  <c r="CK281"/>
  <c r="CE281" s="1"/>
  <c r="CJ281"/>
  <c r="CD281" s="1"/>
  <c r="CJ280"/>
  <c r="CD280" s="1"/>
  <c r="CK280"/>
  <c r="CE280" s="1"/>
  <c r="CK279"/>
  <c r="CE279" s="1"/>
  <c r="CJ279"/>
  <c r="CD279" s="1"/>
  <c r="CK277"/>
  <c r="CE277" s="1"/>
  <c r="CJ277"/>
  <c r="CD277" s="1"/>
  <c r="CJ276"/>
  <c r="CD276" s="1"/>
  <c r="CK276"/>
  <c r="CE276" s="1"/>
  <c r="CH275"/>
  <c r="CB275" s="1"/>
  <c r="CK275"/>
  <c r="CE275" s="1"/>
  <c r="CJ275"/>
  <c r="CD275" s="1"/>
  <c r="AY274"/>
  <c r="CJ186"/>
  <c r="CD186" s="1"/>
  <c r="CL186"/>
  <c r="CF186" s="1"/>
  <c r="CJ225"/>
  <c r="CD225" s="1"/>
  <c r="CK225"/>
  <c r="CE225" s="1"/>
  <c r="CL225"/>
  <c r="CI225"/>
  <c r="CL198"/>
  <c r="CF198" s="1"/>
  <c r="CI198"/>
  <c r="CC198" s="1"/>
  <c r="CJ198"/>
  <c r="CD198" s="1"/>
  <c r="CK198"/>
  <c r="CE198" s="1"/>
  <c r="CJ167"/>
  <c r="CD167" s="1"/>
  <c r="CL167"/>
  <c r="CJ187"/>
  <c r="CD187" s="1"/>
  <c r="CL187"/>
  <c r="CJ223"/>
  <c r="CD223" s="1"/>
  <c r="CK223"/>
  <c r="CE223" s="1"/>
  <c r="CI223"/>
  <c r="CL223"/>
  <c r="AV255"/>
  <c r="CJ153"/>
  <c r="CD153" s="1"/>
  <c r="CL153"/>
  <c r="CI203"/>
  <c r="CL203"/>
  <c r="CJ203"/>
  <c r="CD203" s="1"/>
  <c r="CK203"/>
  <c r="CJ168"/>
  <c r="CD168" s="1"/>
  <c r="CL168"/>
  <c r="CJ163"/>
  <c r="CD163" s="1"/>
  <c r="CL163"/>
  <c r="CI196"/>
  <c r="CC196" s="1"/>
  <c r="CJ196"/>
  <c r="CD196" s="1"/>
  <c r="CK196"/>
  <c r="CE196" s="1"/>
  <c r="CL196"/>
  <c r="CJ179"/>
  <c r="CD179" s="1"/>
  <c r="CL179"/>
  <c r="CK193"/>
  <c r="CL193"/>
  <c r="CJ193"/>
  <c r="CD193" s="1"/>
  <c r="CM193"/>
  <c r="CN193" s="1"/>
  <c r="CI193"/>
  <c r="CC193" s="1"/>
  <c r="CI224"/>
  <c r="CJ224"/>
  <c r="CL224"/>
  <c r="CK224"/>
  <c r="CJ181"/>
  <c r="CD181" s="1"/>
  <c r="CL181"/>
  <c r="CF181" s="1"/>
  <c r="CL178"/>
  <c r="CF178" s="1"/>
  <c r="CG277"/>
  <c r="CA277" s="1"/>
  <c r="CI216"/>
  <c r="CC216" s="1"/>
  <c r="CJ216"/>
  <c r="CD216" s="1"/>
  <c r="CK216"/>
  <c r="CE216" s="1"/>
  <c r="CL216"/>
  <c r="CF216" s="1"/>
  <c r="CK210"/>
  <c r="CE210" s="1"/>
  <c r="CL210"/>
  <c r="CF210" s="1"/>
  <c r="CI210"/>
  <c r="CC210" s="1"/>
  <c r="CJ210"/>
  <c r="CD210" s="1"/>
  <c r="CK202"/>
  <c r="CE202" s="1"/>
  <c r="CL202"/>
  <c r="CF202" s="1"/>
  <c r="CJ202"/>
  <c r="CD202" s="1"/>
  <c r="CI202"/>
  <c r="CC202" s="1"/>
  <c r="CI229"/>
  <c r="CC229" s="1"/>
  <c r="CJ229"/>
  <c r="CD229" s="1"/>
  <c r="CK229"/>
  <c r="CE229" s="1"/>
  <c r="CL229"/>
  <c r="CF229" s="1"/>
  <c r="CL215"/>
  <c r="CF215" s="1"/>
  <c r="CI215"/>
  <c r="CJ215"/>
  <c r="CD215" s="1"/>
  <c r="CK215"/>
  <c r="CE215" s="1"/>
  <c r="CI156"/>
  <c r="CC156" s="1"/>
  <c r="CL156"/>
  <c r="CK205"/>
  <c r="CL205"/>
  <c r="CI205"/>
  <c r="CJ205"/>
  <c r="CD205" s="1"/>
  <c r="CI201"/>
  <c r="CC201" s="1"/>
  <c r="CL201"/>
  <c r="CF201" s="1"/>
  <c r="CJ201"/>
  <c r="CD201" s="1"/>
  <c r="CK201"/>
  <c r="CE201" s="1"/>
  <c r="CF166"/>
  <c r="CL166"/>
  <c r="CK188"/>
  <c r="CE188" s="1"/>
  <c r="CL188"/>
  <c r="CJ175"/>
  <c r="CD175" s="1"/>
  <c r="CL175"/>
  <c r="CJ164"/>
  <c r="CD164" s="1"/>
  <c r="CL164"/>
  <c r="CI206"/>
  <c r="CJ206"/>
  <c r="CD206" s="1"/>
  <c r="CK206"/>
  <c r="CE206" s="1"/>
  <c r="CL206"/>
  <c r="CL226"/>
  <c r="CF226" s="1"/>
  <c r="CI226"/>
  <c r="CC226" s="1"/>
  <c r="CJ226"/>
  <c r="CD226" s="1"/>
  <c r="CK226"/>
  <c r="CE226" s="1"/>
  <c r="CL217"/>
  <c r="CI217"/>
  <c r="CK217"/>
  <c r="CJ217"/>
  <c r="CC205"/>
  <c r="CL208"/>
  <c r="CI208"/>
  <c r="CC208" s="1"/>
  <c r="CJ208"/>
  <c r="CD208" s="1"/>
  <c r="CK208"/>
  <c r="CJ151"/>
  <c r="CD151" s="1"/>
  <c r="CM151"/>
  <c r="CL151"/>
  <c r="CF151" s="1"/>
  <c r="CN151"/>
  <c r="CL221"/>
  <c r="CF221" s="1"/>
  <c r="CI221"/>
  <c r="CC221" s="1"/>
  <c r="CJ221"/>
  <c r="CK221"/>
  <c r="CE221" s="1"/>
  <c r="CL209"/>
  <c r="CI209"/>
  <c r="CJ209"/>
  <c r="CK209"/>
  <c r="CE209" s="1"/>
  <c r="CI230"/>
  <c r="CC230" s="1"/>
  <c r="CJ230"/>
  <c r="CD230" s="1"/>
  <c r="CK230"/>
  <c r="CE230" s="1"/>
  <c r="CL230"/>
  <c r="CF230" s="1"/>
  <c r="CL195"/>
  <c r="CF195" s="1"/>
  <c r="CI195"/>
  <c r="CC195" s="1"/>
  <c r="CJ195"/>
  <c r="CK195"/>
  <c r="CE195" s="1"/>
  <c r="CJ183"/>
  <c r="CD183" s="1"/>
  <c r="CL183"/>
  <c r="CL172"/>
  <c r="CF172" s="1"/>
  <c r="CJ207"/>
  <c r="CD207" s="1"/>
  <c r="CK207"/>
  <c r="CE207" s="1"/>
  <c r="CI207"/>
  <c r="CC207" s="1"/>
  <c r="CL207"/>
  <c r="CF207" s="1"/>
  <c r="CI204"/>
  <c r="CC204" s="1"/>
  <c r="CJ204"/>
  <c r="CD204" s="1"/>
  <c r="CK204"/>
  <c r="CE204" s="1"/>
  <c r="CL204"/>
  <c r="CF204" s="1"/>
  <c r="CL211"/>
  <c r="CF211" s="1"/>
  <c r="CI211"/>
  <c r="CJ211"/>
  <c r="CD211" s="1"/>
  <c r="CK211"/>
  <c r="CE211" s="1"/>
  <c r="CI213"/>
  <c r="CC213" s="1"/>
  <c r="CJ213"/>
  <c r="CD213" s="1"/>
  <c r="CK213"/>
  <c r="CE213" s="1"/>
  <c r="CL213"/>
  <c r="CF213" s="1"/>
  <c r="CL222"/>
  <c r="CI222"/>
  <c r="CJ222"/>
  <c r="CK222"/>
  <c r="CE222" s="1"/>
  <c r="CI197"/>
  <c r="CL197"/>
  <c r="CJ197"/>
  <c r="CK197"/>
  <c r="CJ176"/>
  <c r="CD176" s="1"/>
  <c r="CL176"/>
  <c r="CF176" s="1"/>
  <c r="CI218"/>
  <c r="CJ218"/>
  <c r="CK218"/>
  <c r="CE218" s="1"/>
  <c r="CL218"/>
  <c r="CI160"/>
  <c r="CC160" s="1"/>
  <c r="CL160"/>
  <c r="CF160" s="1"/>
  <c r="CI155"/>
  <c r="CC155" s="1"/>
  <c r="CL155"/>
  <c r="CC211"/>
  <c r="CL214"/>
  <c r="CF214" s="1"/>
  <c r="CJ214"/>
  <c r="CD214" s="1"/>
  <c r="CK214"/>
  <c r="CE214" s="1"/>
  <c r="CI214"/>
  <c r="CC214" s="1"/>
  <c r="CC217"/>
  <c r="CL220"/>
  <c r="CI220"/>
  <c r="CJ220"/>
  <c r="CD220" s="1"/>
  <c r="CK220"/>
  <c r="CJ219"/>
  <c r="CK219"/>
  <c r="CI219"/>
  <c r="CC219" s="1"/>
  <c r="CL219"/>
  <c r="CF196"/>
  <c r="CL199"/>
  <c r="CF199" s="1"/>
  <c r="CJ199"/>
  <c r="CD199" s="1"/>
  <c r="CK199"/>
  <c r="CE199" s="1"/>
  <c r="CI199"/>
  <c r="CC199" s="1"/>
  <c r="CJ173"/>
  <c r="CD173" s="1"/>
  <c r="CL173"/>
  <c r="CF173" s="1"/>
  <c r="CJ182"/>
  <c r="CD182" s="1"/>
  <c r="CL182"/>
  <c r="CF182" s="1"/>
  <c r="CD224"/>
  <c r="CI227"/>
  <c r="CC227" s="1"/>
  <c r="CJ227"/>
  <c r="CD227" s="1"/>
  <c r="CK227"/>
  <c r="CE227" s="1"/>
  <c r="CL227"/>
  <c r="CF227" s="1"/>
  <c r="CH165"/>
  <c r="CB165" s="1"/>
  <c r="CL165"/>
  <c r="CF225"/>
  <c r="CK228"/>
  <c r="CE228" s="1"/>
  <c r="CJ228"/>
  <c r="CD228" s="1"/>
  <c r="CL228"/>
  <c r="CI228"/>
  <c r="CL231"/>
  <c r="CF231" s="1"/>
  <c r="CK231"/>
  <c r="CE231" s="1"/>
  <c r="CI231"/>
  <c r="CC231" s="1"/>
  <c r="CJ231"/>
  <c r="CD231" s="1"/>
  <c r="CA57" i="40"/>
  <c r="AO57" s="1"/>
  <c r="CH185" i="39"/>
  <c r="CB185" s="1"/>
  <c r="CL185"/>
  <c r="CL184"/>
  <c r="CF184" s="1"/>
  <c r="CF197"/>
  <c r="CL200"/>
  <c r="CF200" s="1"/>
  <c r="CI200"/>
  <c r="CC200" s="1"/>
  <c r="CJ200"/>
  <c r="CD200" s="1"/>
  <c r="CK200"/>
  <c r="CJ189"/>
  <c r="CD189" s="1"/>
  <c r="CL189"/>
  <c r="CF189" s="1"/>
  <c r="CH177"/>
  <c r="CB177" s="1"/>
  <c r="CL177"/>
  <c r="CK154"/>
  <c r="CE154" s="1"/>
  <c r="CL154"/>
  <c r="CF154" s="1"/>
  <c r="CC209"/>
  <c r="CJ212"/>
  <c r="CK212"/>
  <c r="CE212" s="1"/>
  <c r="CI212"/>
  <c r="CC212" s="1"/>
  <c r="CL212"/>
  <c r="CF212" s="1"/>
  <c r="CK180"/>
  <c r="CE180" s="1"/>
  <c r="CI180"/>
  <c r="CC180" s="1"/>
  <c r="CJ180"/>
  <c r="CD180" s="1"/>
  <c r="CF180"/>
  <c r="CI170"/>
  <c r="CC170" s="1"/>
  <c r="CF170"/>
  <c r="CI159"/>
  <c r="CC159" s="1"/>
  <c r="CF159"/>
  <c r="CJ158"/>
  <c r="CD158" s="1"/>
  <c r="CF158"/>
  <c r="CF162"/>
  <c r="CH28" i="42"/>
  <c r="CB28" s="1"/>
  <c r="CH153" i="39"/>
  <c r="CB153" s="1"/>
  <c r="CG34" i="42"/>
  <c r="CA34" s="1"/>
  <c r="CK153" i="39"/>
  <c r="CE153" s="1"/>
  <c r="CH158"/>
  <c r="CB158" s="1"/>
  <c r="CI168"/>
  <c r="CC168" s="1"/>
  <c r="CH31" i="42"/>
  <c r="CB31" s="1"/>
  <c r="CI31"/>
  <c r="CC31" s="1"/>
  <c r="CH163" i="39"/>
  <c r="CB163" s="1"/>
  <c r="U27" i="43"/>
  <c r="CE219" i="39"/>
  <c r="CF219"/>
  <c r="CD219"/>
  <c r="CK179"/>
  <c r="CE179" s="1"/>
  <c r="CH189"/>
  <c r="CB189" s="1"/>
  <c r="CI189"/>
  <c r="CC189" s="1"/>
  <c r="CI30" i="42"/>
  <c r="CC30" s="1"/>
  <c r="CG35"/>
  <c r="CA35" s="1"/>
  <c r="AU35" s="1"/>
  <c r="CH52"/>
  <c r="CB52" s="1"/>
  <c r="CB108" i="40"/>
  <c r="CF220" i="39"/>
  <c r="CG101" i="42"/>
  <c r="CA101" s="1"/>
  <c r="AS101" s="1"/>
  <c r="CI35"/>
  <c r="CC35" s="1"/>
  <c r="CG52"/>
  <c r="CA52" s="1"/>
  <c r="CG108" i="40"/>
  <c r="CJ178" i="39"/>
  <c r="CD178" s="1"/>
  <c r="CI179"/>
  <c r="CC179" s="1"/>
  <c r="CK187"/>
  <c r="CE187" s="1"/>
  <c r="CG36" i="42"/>
  <c r="CA36" s="1"/>
  <c r="CF187" i="39"/>
  <c r="CD209"/>
  <c r="CD221"/>
  <c r="CI153"/>
  <c r="CC153" s="1"/>
  <c r="CE200"/>
  <c r="CI178"/>
  <c r="CC178" s="1"/>
  <c r="CA95" i="40"/>
  <c r="CG80" i="42"/>
  <c r="CA80" s="1"/>
  <c r="CF209" i="39"/>
  <c r="CF153"/>
  <c r="CD195"/>
  <c r="CK178"/>
  <c r="CE178" s="1"/>
  <c r="CH95" i="40"/>
  <c r="CI28" i="42"/>
  <c r="CC28" s="1"/>
  <c r="CH16"/>
  <c r="CB16" s="1"/>
  <c r="CG14"/>
  <c r="CI36"/>
  <c r="CC36" s="1"/>
  <c r="CI164" i="39"/>
  <c r="CC164" s="1"/>
  <c r="CI16" i="42"/>
  <c r="CC16" s="1"/>
  <c r="AU16" s="1"/>
  <c r="CH34"/>
  <c r="CB34" s="1"/>
  <c r="CI27"/>
  <c r="CC27" s="1"/>
  <c r="CI181" i="39"/>
  <c r="CC181" s="1"/>
  <c r="E121"/>
  <c r="CG79" i="42"/>
  <c r="CA79" s="1"/>
  <c r="CG48"/>
  <c r="CA48" s="1"/>
  <c r="CH151" i="39"/>
  <c r="CB151" s="1"/>
  <c r="CH279"/>
  <c r="CB279" s="1"/>
  <c r="CI173"/>
  <c r="CC173" s="1"/>
  <c r="CA108" i="40"/>
  <c r="CH109"/>
  <c r="CJ177" i="39"/>
  <c r="CD177" s="1"/>
  <c r="CK158"/>
  <c r="CE158" s="1"/>
  <c r="CH264"/>
  <c r="CB264" s="1"/>
  <c r="AV264" s="1"/>
  <c r="CG279"/>
  <c r="CA279" s="1"/>
  <c r="CK173"/>
  <c r="CE173" s="1"/>
  <c r="CJ154"/>
  <c r="CD154" s="1"/>
  <c r="CA109" i="40"/>
  <c r="CH20" i="42"/>
  <c r="CB20" s="1"/>
  <c r="CH27"/>
  <c r="CB27" s="1"/>
  <c r="AU27" s="1"/>
  <c r="CI187" i="39"/>
  <c r="CC187" s="1"/>
  <c r="CF218"/>
  <c r="CH154"/>
  <c r="CB154" s="1"/>
  <c r="CF188"/>
  <c r="CC228"/>
  <c r="CJ165"/>
  <c r="CD165" s="1"/>
  <c r="CE197"/>
  <c r="CF228"/>
  <c r="CI165"/>
  <c r="CC165" s="1"/>
  <c r="CE193"/>
  <c r="CG103" i="42"/>
  <c r="CA103" s="1"/>
  <c r="AS103" s="1"/>
  <c r="CG275" i="39"/>
  <c r="CA275" s="1"/>
  <c r="CG22" i="42"/>
  <c r="CA22" s="1"/>
  <c r="CH187" i="39"/>
  <c r="CB187" s="1"/>
  <c r="CF205"/>
  <c r="CF179"/>
  <c r="CK166"/>
  <c r="CE166" s="1"/>
  <c r="AT166" s="1"/>
  <c r="CC220"/>
  <c r="CC197"/>
  <c r="CI158"/>
  <c r="CC158" s="1"/>
  <c r="CF165"/>
  <c r="CK165"/>
  <c r="CE165" s="1"/>
  <c r="CI71" i="42"/>
  <c r="CC71" s="1"/>
  <c r="AU71" s="1"/>
  <c r="CE205" i="39"/>
  <c r="CH179"/>
  <c r="CB179" s="1"/>
  <c r="CE220"/>
  <c r="CD197"/>
  <c r="CB96" i="40"/>
  <c r="CG95"/>
  <c r="B189"/>
  <c r="A228" i="44"/>
  <c r="F27" i="28" s="1"/>
  <c r="CD218" i="39"/>
  <c r="CK164"/>
  <c r="CE164" s="1"/>
  <c r="CH162"/>
  <c r="CB162" s="1"/>
  <c r="CF164"/>
  <c r="CK183"/>
  <c r="CE183" s="1"/>
  <c r="CH184"/>
  <c r="CB184" s="1"/>
  <c r="CJ185"/>
  <c r="CD185" s="1"/>
  <c r="CE203"/>
  <c r="CH164"/>
  <c r="CB164" s="1"/>
  <c r="CI183"/>
  <c r="CC183" s="1"/>
  <c r="CF224"/>
  <c r="CF185"/>
  <c r="CC206"/>
  <c r="CI279"/>
  <c r="CC279" s="1"/>
  <c r="CH48" i="42"/>
  <c r="CB48" s="1"/>
  <c r="CF183" i="39"/>
  <c r="C128"/>
  <c r="CF206"/>
  <c r="CC218"/>
  <c r="CH183"/>
  <c r="CB183" s="1"/>
  <c r="CI23" i="42"/>
  <c r="CC23" s="1"/>
  <c r="CG55"/>
  <c r="CA55" s="1"/>
  <c r="CK151" i="39"/>
  <c r="CE151" s="1"/>
  <c r="CH160"/>
  <c r="CB160" s="1"/>
  <c r="AT174"/>
  <c r="CE224"/>
  <c r="CJ160"/>
  <c r="CD160" s="1"/>
  <c r="CI151"/>
  <c r="CC151" s="1"/>
  <c r="CK160"/>
  <c r="CE160" s="1"/>
  <c r="CJ155"/>
  <c r="CD155" s="1"/>
  <c r="CA99"/>
  <c r="AV257"/>
  <c r="C115"/>
  <c r="CI172"/>
  <c r="CC172" s="1"/>
  <c r="CK172"/>
  <c r="CE172" s="1"/>
  <c r="CJ172"/>
  <c r="CD172" s="1"/>
  <c r="CK168"/>
  <c r="CE168" s="1"/>
  <c r="C251"/>
  <c r="CF163"/>
  <c r="CF168"/>
  <c r="CI186"/>
  <c r="CC186" s="1"/>
  <c r="CH168"/>
  <c r="CB168" s="1"/>
  <c r="CK186"/>
  <c r="CE186" s="1"/>
  <c r="CE217"/>
  <c r="CH262"/>
  <c r="CB262" s="1"/>
  <c r="AV262" s="1"/>
  <c r="CI267"/>
  <c r="CC267" s="1"/>
  <c r="AV267" s="1"/>
  <c r="CC225"/>
  <c r="AW225" s="1"/>
  <c r="CI167"/>
  <c r="CC167" s="1"/>
  <c r="CH186"/>
  <c r="CB186" s="1"/>
  <c r="CI163"/>
  <c r="CC163" s="1"/>
  <c r="CK163"/>
  <c r="CE163" s="1"/>
  <c r="CA105"/>
  <c r="CF155"/>
  <c r="CF208"/>
  <c r="CD212"/>
  <c r="CG109" i="40"/>
  <c r="CK185" i="39"/>
  <c r="CE185" s="1"/>
  <c r="CH188"/>
  <c r="CB188" s="1"/>
  <c r="CK189"/>
  <c r="CE189" s="1"/>
  <c r="CH268"/>
  <c r="CB268" s="1"/>
  <c r="CF156"/>
  <c r="CH23" i="42"/>
  <c r="CB23" s="1"/>
  <c r="CH43"/>
  <c r="CB43" s="1"/>
  <c r="CH156" i="39"/>
  <c r="CB156" s="1"/>
  <c r="CK155"/>
  <c r="CE155" s="1"/>
  <c r="CE208"/>
  <c r="CD217"/>
  <c r="CI185"/>
  <c r="CC185" s="1"/>
  <c r="CF193"/>
  <c r="CF203"/>
  <c r="AV252"/>
  <c r="CJ184"/>
  <c r="CD184" s="1"/>
  <c r="CK177"/>
  <c r="CE177" s="1"/>
  <c r="CC203"/>
  <c r="CJ162"/>
  <c r="CD162" s="1"/>
  <c r="Q13"/>
  <c r="CI20" i="42"/>
  <c r="CC20" s="1"/>
  <c r="CG64" i="43"/>
  <c r="CA64" s="1"/>
  <c r="R64" s="1"/>
  <c r="CK156" i="39"/>
  <c r="CE156" s="1"/>
  <c r="CK167"/>
  <c r="CE167" s="1"/>
  <c r="CH24" i="42"/>
  <c r="CB24" s="1"/>
  <c r="CH25"/>
  <c r="CB25" s="1"/>
  <c r="AU26"/>
  <c r="C90" i="40"/>
  <c r="CF167" i="39"/>
  <c r="CI263"/>
  <c r="CC263" s="1"/>
  <c r="AV263" s="1"/>
  <c r="CK184"/>
  <c r="CE184" s="1"/>
  <c r="CI177"/>
  <c r="CC177" s="1"/>
  <c r="CJ188"/>
  <c r="CD188" s="1"/>
  <c r="CK162"/>
  <c r="CE162" s="1"/>
  <c r="A200" i="43"/>
  <c r="F22" i="28" s="1"/>
  <c r="CI24" i="42"/>
  <c r="CC24" s="1"/>
  <c r="CI25"/>
  <c r="CC25" s="1"/>
  <c r="CH167" i="39"/>
  <c r="CB167" s="1"/>
  <c r="CI184"/>
  <c r="CC184" s="1"/>
  <c r="CF177"/>
  <c r="CI188"/>
  <c r="CC188" s="1"/>
  <c r="CD222"/>
  <c r="CI162"/>
  <c r="CC162" s="1"/>
  <c r="CC224"/>
  <c r="CI55" i="42"/>
  <c r="CC55" s="1"/>
  <c r="CI79"/>
  <c r="CC79" s="1"/>
  <c r="CH155" i="39"/>
  <c r="CB155" s="1"/>
  <c r="AU37" i="42"/>
  <c r="CF217" i="39"/>
  <c r="AU30" i="42"/>
  <c r="AU15"/>
  <c r="AU87"/>
  <c r="AU18"/>
  <c r="AU64"/>
  <c r="AV253" i="39"/>
  <c r="AV254"/>
  <c r="AV258"/>
  <c r="AU36" i="42"/>
  <c r="C133" i="39"/>
  <c r="C134" s="1"/>
  <c r="CC223"/>
  <c r="CF223"/>
  <c r="CG281"/>
  <c r="CA281" s="1"/>
  <c r="CH281"/>
  <c r="AT169"/>
  <c r="B228" i="44"/>
  <c r="D27" i="28" s="1"/>
  <c r="CG75" i="42"/>
  <c r="CA75" s="1"/>
  <c r="CA31" i="44"/>
  <c r="P31" s="1"/>
  <c r="CG67" i="42"/>
  <c r="CA67" s="1"/>
  <c r="CF175" i="39"/>
  <c r="AT161"/>
  <c r="AT171"/>
  <c r="CF222"/>
  <c r="AV256"/>
  <c r="AU32" i="42"/>
  <c r="AU17"/>
  <c r="CH175" i="39"/>
  <c r="CB175" s="1"/>
  <c r="CC222"/>
  <c r="AU21" i="42"/>
  <c r="AU19"/>
  <c r="R62" i="43"/>
  <c r="CI75" i="42"/>
  <c r="CC75" s="1"/>
  <c r="AT157" i="39"/>
  <c r="CC215"/>
  <c r="AU43" i="42"/>
  <c r="AU63"/>
  <c r="CI175" i="39"/>
  <c r="CC175" s="1"/>
  <c r="B63" i="40"/>
  <c r="AU28" i="42"/>
  <c r="R63" i="43"/>
  <c r="AU29" i="42"/>
  <c r="AU40"/>
  <c r="CI67"/>
  <c r="CC67" s="1"/>
  <c r="AT176" i="39"/>
  <c r="CK175"/>
  <c r="CE175" s="1"/>
  <c r="AT153"/>
  <c r="AV268"/>
  <c r="Q14"/>
  <c r="CI275"/>
  <c r="CC275" s="1"/>
  <c r="Q12"/>
  <c r="Q15"/>
  <c r="CA11"/>
  <c r="Q11" s="1"/>
  <c r="CG41" i="42"/>
  <c r="CA41" s="1"/>
  <c r="CH41"/>
  <c r="CB41" s="1"/>
  <c r="CI41"/>
  <c r="CC41" s="1"/>
  <c r="CG51"/>
  <c r="CA51" s="1"/>
  <c r="CI51"/>
  <c r="CC51" s="1"/>
  <c r="CH51"/>
  <c r="CB51" s="1"/>
  <c r="CG85"/>
  <c r="CA85" s="1"/>
  <c r="CH85"/>
  <c r="CB85" s="1"/>
  <c r="CI85"/>
  <c r="CC85" s="1"/>
  <c r="CG102"/>
  <c r="CA102" s="1"/>
  <c r="CH102"/>
  <c r="CB102" s="1"/>
  <c r="CG74"/>
  <c r="CA74" s="1"/>
  <c r="CI74"/>
  <c r="CC74" s="1"/>
  <c r="CH74"/>
  <c r="CB74" s="1"/>
  <c r="CG56"/>
  <c r="CA56" s="1"/>
  <c r="CH56"/>
  <c r="CB56" s="1"/>
  <c r="CI56"/>
  <c r="CC56" s="1"/>
  <c r="CH261" i="39"/>
  <c r="CB261" s="1"/>
  <c r="CI261"/>
  <c r="CC261" s="1"/>
  <c r="CG46" i="42"/>
  <c r="CA46" s="1"/>
  <c r="CI46"/>
  <c r="CC46" s="1"/>
  <c r="CH46"/>
  <c r="CB46" s="1"/>
  <c r="CG45"/>
  <c r="CA45" s="1"/>
  <c r="CI45"/>
  <c r="CC45" s="1"/>
  <c r="CH45"/>
  <c r="CB45" s="1"/>
  <c r="CG57"/>
  <c r="CA57" s="1"/>
  <c r="CH57"/>
  <c r="CB57" s="1"/>
  <c r="CI57"/>
  <c r="CC57" s="1"/>
  <c r="CG89"/>
  <c r="CA89" s="1"/>
  <c r="CH89"/>
  <c r="CB89" s="1"/>
  <c r="CI89"/>
  <c r="CC89" s="1"/>
  <c r="CH104"/>
  <c r="CB104" s="1"/>
  <c r="CG104"/>
  <c r="CA104" s="1"/>
  <c r="CG62"/>
  <c r="CA62" s="1"/>
  <c r="CI62"/>
  <c r="CC62" s="1"/>
  <c r="CH62"/>
  <c r="CB62" s="1"/>
  <c r="CG39"/>
  <c r="CA39" s="1"/>
  <c r="CI39"/>
  <c r="CC39" s="1"/>
  <c r="CH39"/>
  <c r="CB39" s="1"/>
  <c r="CH105"/>
  <c r="CB105" s="1"/>
  <c r="CG105"/>
  <c r="CA105" s="1"/>
  <c r="CG84"/>
  <c r="CA84" s="1"/>
  <c r="CH84"/>
  <c r="CB84" s="1"/>
  <c r="CI84"/>
  <c r="CC84" s="1"/>
  <c r="D134" i="39"/>
  <c r="CH278"/>
  <c r="CB278" s="1"/>
  <c r="CG278"/>
  <c r="CA278" s="1"/>
  <c r="CL278"/>
  <c r="CF278" s="1"/>
  <c r="CI278"/>
  <c r="CC278" s="1"/>
  <c r="CG49" i="42"/>
  <c r="CA49" s="1"/>
  <c r="CI49"/>
  <c r="CC49" s="1"/>
  <c r="CH49"/>
  <c r="CB49" s="1"/>
  <c r="CG53"/>
  <c r="CA53" s="1"/>
  <c r="CH53"/>
  <c r="CB53" s="1"/>
  <c r="CI53"/>
  <c r="CC53" s="1"/>
  <c r="CG65"/>
  <c r="CA65" s="1"/>
  <c r="CH65"/>
  <c r="CB65" s="1"/>
  <c r="CI65"/>
  <c r="CC65" s="1"/>
  <c r="CG81"/>
  <c r="CA81" s="1"/>
  <c r="CH81"/>
  <c r="CB81" s="1"/>
  <c r="CI81"/>
  <c r="CC81" s="1"/>
  <c r="CG100"/>
  <c r="CA100" s="1"/>
  <c r="CH100"/>
  <c r="CB100" s="1"/>
  <c r="CG54"/>
  <c r="CA54" s="1"/>
  <c r="CI54"/>
  <c r="CC54" s="1"/>
  <c r="CH54"/>
  <c r="CB54" s="1"/>
  <c r="CG70"/>
  <c r="CA70" s="1"/>
  <c r="CI70"/>
  <c r="CC70" s="1"/>
  <c r="CH70"/>
  <c r="CB70" s="1"/>
  <c r="CG86"/>
  <c r="CA86" s="1"/>
  <c r="CI86"/>
  <c r="CC86" s="1"/>
  <c r="CH86"/>
  <c r="CB86" s="1"/>
  <c r="CH97"/>
  <c r="CB97" s="1"/>
  <c r="CG97"/>
  <c r="CA97" s="1"/>
  <c r="R61" i="43"/>
  <c r="CG60" i="42"/>
  <c r="CA60" s="1"/>
  <c r="CH60"/>
  <c r="CB60" s="1"/>
  <c r="CI60"/>
  <c r="CC60" s="1"/>
  <c r="AU80"/>
  <c r="CB97" i="40"/>
  <c r="CA97"/>
  <c r="CH97"/>
  <c r="CG97"/>
  <c r="AT181" i="39"/>
  <c r="CI276"/>
  <c r="CC276" s="1"/>
  <c r="CH276"/>
  <c r="CB276" s="1"/>
  <c r="CL277"/>
  <c r="CF277" s="1"/>
  <c r="AY277" s="1"/>
  <c r="CG276"/>
  <c r="CA276" s="1"/>
  <c r="CG42" i="42"/>
  <c r="CA42" s="1"/>
  <c r="CI42"/>
  <c r="CC42" s="1"/>
  <c r="CH42"/>
  <c r="CB42" s="1"/>
  <c r="CA14"/>
  <c r="AU14" s="1"/>
  <c r="CG69"/>
  <c r="CA69" s="1"/>
  <c r="CH69"/>
  <c r="CB69" s="1"/>
  <c r="CI69"/>
  <c r="CC69" s="1"/>
  <c r="CG58"/>
  <c r="CA58" s="1"/>
  <c r="CI58"/>
  <c r="CC58" s="1"/>
  <c r="CH58"/>
  <c r="CB58" s="1"/>
  <c r="CH94"/>
  <c r="CB94" s="1"/>
  <c r="CG94"/>
  <c r="CA94" s="1"/>
  <c r="CG68"/>
  <c r="CA68" s="1"/>
  <c r="CH68"/>
  <c r="CB68" s="1"/>
  <c r="CI68"/>
  <c r="CC68" s="1"/>
  <c r="CG76"/>
  <c r="CA76" s="1"/>
  <c r="CH76"/>
  <c r="CB76" s="1"/>
  <c r="CI76"/>
  <c r="CC76" s="1"/>
  <c r="A194"/>
  <c r="F18" i="28" s="1"/>
  <c r="CH269" i="39"/>
  <c r="CB269" s="1"/>
  <c r="CI269"/>
  <c r="CC269" s="1"/>
  <c r="CG280"/>
  <c r="CA280" s="1"/>
  <c r="AY280" s="1"/>
  <c r="CH280"/>
  <c r="CI280"/>
  <c r="AU38" i="42"/>
  <c r="CG73"/>
  <c r="CA73" s="1"/>
  <c r="CH73"/>
  <c r="CB73" s="1"/>
  <c r="CI73"/>
  <c r="CC73" s="1"/>
  <c r="AU44"/>
  <c r="CG78"/>
  <c r="CA78" s="1"/>
  <c r="CI78"/>
  <c r="CC78" s="1"/>
  <c r="CH78"/>
  <c r="CB78" s="1"/>
  <c r="CH95"/>
  <c r="CB95" s="1"/>
  <c r="CG95"/>
  <c r="CA95" s="1"/>
  <c r="CG72"/>
  <c r="CA72" s="1"/>
  <c r="CH72"/>
  <c r="CB72" s="1"/>
  <c r="CI72"/>
  <c r="CC72" s="1"/>
  <c r="CG50"/>
  <c r="CA50" s="1"/>
  <c r="CI50"/>
  <c r="CC50" s="1"/>
  <c r="CH50"/>
  <c r="CB50" s="1"/>
  <c r="CG61"/>
  <c r="CA61" s="1"/>
  <c r="CH61"/>
  <c r="CB61" s="1"/>
  <c r="CI61"/>
  <c r="CC61" s="1"/>
  <c r="CG77"/>
  <c r="CA77" s="1"/>
  <c r="CH77"/>
  <c r="CB77" s="1"/>
  <c r="CI77"/>
  <c r="CC77" s="1"/>
  <c r="CG98"/>
  <c r="CA98" s="1"/>
  <c r="CH98"/>
  <c r="CB98" s="1"/>
  <c r="CG47"/>
  <c r="CA47" s="1"/>
  <c r="CI47"/>
  <c r="CC47" s="1"/>
  <c r="CH47"/>
  <c r="CB47" s="1"/>
  <c r="CG66"/>
  <c r="CA66" s="1"/>
  <c r="CI66"/>
  <c r="CC66" s="1"/>
  <c r="CH66"/>
  <c r="CB66" s="1"/>
  <c r="CG82"/>
  <c r="CA82" s="1"/>
  <c r="CI82"/>
  <c r="CC82" s="1"/>
  <c r="CH82"/>
  <c r="CB82" s="1"/>
  <c r="CH96"/>
  <c r="CB96" s="1"/>
  <c r="CG96"/>
  <c r="CA96" s="1"/>
  <c r="AU52"/>
  <c r="AU59"/>
  <c r="AU83"/>
  <c r="CG88"/>
  <c r="CA88" s="1"/>
  <c r="CI88"/>
  <c r="CC88" s="1"/>
  <c r="CH88"/>
  <c r="CB88" s="1"/>
  <c r="D121" i="39"/>
  <c r="CH265"/>
  <c r="CB265" s="1"/>
  <c r="CI265"/>
  <c r="CC265" s="1"/>
  <c r="C120"/>
  <c r="AW203" l="1"/>
  <c r="AW218"/>
  <c r="AW211"/>
  <c r="AW207"/>
  <c r="AU34" i="42"/>
  <c r="AW216" i="39"/>
  <c r="AW206"/>
  <c r="AW231"/>
  <c r="AW219"/>
  <c r="AW217"/>
  <c r="AW204"/>
  <c r="B199" i="40"/>
  <c r="D15" i="28" s="1"/>
  <c r="AT159" i="39"/>
  <c r="AW210"/>
  <c r="AW228"/>
  <c r="AU75" i="42"/>
  <c r="A199" i="40"/>
  <c r="F15" i="28" s="1"/>
  <c r="AW197" i="39"/>
  <c r="AW230"/>
  <c r="AW229"/>
  <c r="AY276"/>
  <c r="AY278"/>
  <c r="AW220"/>
  <c r="AW209"/>
  <c r="AW227"/>
  <c r="AY279"/>
  <c r="AT184"/>
  <c r="AU23" i="42"/>
  <c r="AW205" i="39"/>
  <c r="AT182"/>
  <c r="AW196"/>
  <c r="AW195"/>
  <c r="AW202"/>
  <c r="AU22" i="42"/>
  <c r="AY275" i="39"/>
  <c r="AY281"/>
  <c r="AW215"/>
  <c r="AW213"/>
  <c r="AW214"/>
  <c r="AW201"/>
  <c r="B315"/>
  <c r="D12" i="28" s="1"/>
  <c r="AW200" i="39"/>
  <c r="AW198"/>
  <c r="AW212"/>
  <c r="AW199"/>
  <c r="AW221"/>
  <c r="AW208"/>
  <c r="AW226"/>
  <c r="AW193"/>
  <c r="AW223"/>
  <c r="AU55" i="42"/>
  <c r="AU20"/>
  <c r="AT187" i="39"/>
  <c r="AT180"/>
  <c r="AW224"/>
  <c r="AW222"/>
  <c r="AU31" i="42"/>
  <c r="AT170" i="39"/>
  <c r="AT158"/>
  <c r="AT178"/>
  <c r="AT179"/>
  <c r="AT186"/>
  <c r="AU48" i="42"/>
  <c r="AT173" i="39"/>
  <c r="AU67" i="42"/>
  <c r="AT154" i="39"/>
  <c r="AT164"/>
  <c r="B200" i="43"/>
  <c r="D22" i="28" s="1"/>
  <c r="AT188" i="39"/>
  <c r="AT172"/>
  <c r="AT155"/>
  <c r="AT185"/>
  <c r="AT151"/>
  <c r="AT165"/>
  <c r="AU79" i="42"/>
  <c r="AT163" i="39"/>
  <c r="AT160"/>
  <c r="AT183"/>
  <c r="AT167"/>
  <c r="AT189"/>
  <c r="AS96" i="42"/>
  <c r="AU25"/>
  <c r="AT168" i="39"/>
  <c r="AT156"/>
  <c r="AT177"/>
  <c r="AT162"/>
  <c r="AV269"/>
  <c r="AU24" i="42"/>
  <c r="AU72"/>
  <c r="AS97"/>
  <c r="AS105"/>
  <c r="AS104"/>
  <c r="AT175" i="39"/>
  <c r="AS95" i="42"/>
  <c r="AU65"/>
  <c r="AU66"/>
  <c r="AU77"/>
  <c r="AS94"/>
  <c r="AU53"/>
  <c r="AU45"/>
  <c r="AU74"/>
  <c r="AU51"/>
  <c r="AU54"/>
  <c r="AU82"/>
  <c r="AU78"/>
  <c r="AU69"/>
  <c r="C121" i="39"/>
  <c r="AU81" i="42"/>
  <c r="AU84"/>
  <c r="AU57"/>
  <c r="AU56"/>
  <c r="AU85"/>
  <c r="AV265" i="39"/>
  <c r="AU47" i="42"/>
  <c r="AU61"/>
  <c r="AU49"/>
  <c r="AU46"/>
  <c r="AU41"/>
  <c r="AU88"/>
  <c r="AS98"/>
  <c r="AU73"/>
  <c r="AU68"/>
  <c r="AU60"/>
  <c r="AU70"/>
  <c r="AU62"/>
  <c r="AU50"/>
  <c r="AU76"/>
  <c r="AU58"/>
  <c r="B194"/>
  <c r="D18" i="28" s="1"/>
  <c r="AU42" i="42"/>
  <c r="AU86"/>
  <c r="AS100"/>
  <c r="AU39"/>
  <c r="AU89"/>
  <c r="AV261" i="39"/>
  <c r="AS102" i="42"/>
  <c r="A315" i="39" l="1"/>
  <c r="F12" i="28" s="1"/>
  <c r="B320" i="37"/>
  <c r="C175"/>
  <c r="D175"/>
  <c r="D135"/>
  <c r="D134"/>
  <c r="C130"/>
  <c r="C129"/>
  <c r="B175" l="1"/>
  <c r="CG175" s="1"/>
  <c r="CA175" s="1"/>
  <c r="AT175" s="1"/>
  <c r="D45"/>
  <c r="CG45" s="1"/>
  <c r="CA45" s="1"/>
  <c r="AV45" s="1"/>
  <c r="D38"/>
  <c r="CG38" s="1"/>
  <c r="CA38" s="1"/>
  <c r="AV38" s="1"/>
  <c r="F73" i="36"/>
  <c r="F74"/>
  <c r="F75"/>
  <c r="F76"/>
  <c r="F77"/>
  <c r="F78"/>
  <c r="F79"/>
  <c r="F80"/>
  <c r="F81"/>
  <c r="F82"/>
  <c r="F83"/>
  <c r="F84"/>
  <c r="F85"/>
  <c r="F72"/>
  <c r="E73"/>
  <c r="E74"/>
  <c r="E75"/>
  <c r="E76"/>
  <c r="E77"/>
  <c r="E78"/>
  <c r="E79"/>
  <c r="E80"/>
  <c r="E81"/>
  <c r="E82"/>
  <c r="E83"/>
  <c r="E84"/>
  <c r="E85"/>
  <c r="E72"/>
  <c r="D28" i="31" l="1"/>
  <c r="D21"/>
  <c r="CG55" s="1"/>
  <c r="CA55" s="1"/>
  <c r="J55" s="1"/>
  <c r="D11"/>
  <c r="B33" i="36" l="1"/>
  <c r="CG21" i="31" l="1"/>
  <c r="CA21" s="1"/>
  <c r="AD21" s="1"/>
  <c r="D72" i="36" l="1"/>
  <c r="B302" i="37"/>
  <c r="B303"/>
  <c r="B304"/>
  <c r="B306"/>
  <c r="B307"/>
  <c r="B308"/>
  <c r="B309"/>
  <c r="B310"/>
  <c r="B311"/>
  <c r="B312"/>
  <c r="B313"/>
  <c r="B314"/>
  <c r="B315"/>
  <c r="B316"/>
  <c r="B317"/>
  <c r="B318"/>
  <c r="B319"/>
  <c r="B321"/>
  <c r="B322"/>
  <c r="B276"/>
  <c r="B277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03"/>
  <c r="B204"/>
  <c r="B205"/>
  <c r="B206"/>
  <c r="B207"/>
  <c r="B208"/>
  <c r="W37" i="8"/>
  <c r="AX71"/>
  <c r="AV71"/>
  <c r="AK71"/>
  <c r="AM71"/>
  <c r="C13" i="37"/>
  <c r="B13" s="1"/>
  <c r="D13"/>
  <c r="C14"/>
  <c r="D14"/>
  <c r="C15"/>
  <c r="D15"/>
  <c r="C16"/>
  <c r="D16"/>
  <c r="C17"/>
  <c r="D17"/>
  <c r="C18"/>
  <c r="D18"/>
  <c r="C19"/>
  <c r="D19"/>
  <c r="C20"/>
  <c r="D20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C22"/>
  <c r="D22"/>
  <c r="C23"/>
  <c r="D23"/>
  <c r="C24"/>
  <c r="D24"/>
  <c r="C25"/>
  <c r="D25"/>
  <c r="C26"/>
  <c r="D26"/>
  <c r="D31"/>
  <c r="D32"/>
  <c r="CG32" s="1"/>
  <c r="CA32" s="1"/>
  <c r="AV32" s="1"/>
  <c r="D33"/>
  <c r="CG33" s="1"/>
  <c r="CA33" s="1"/>
  <c r="AV33" s="1"/>
  <c r="D34"/>
  <c r="CG34" s="1"/>
  <c r="CA34" s="1"/>
  <c r="AV34" s="1"/>
  <c r="D35"/>
  <c r="CG35" s="1"/>
  <c r="CA35" s="1"/>
  <c r="AV35" s="1"/>
  <c r="D36"/>
  <c r="CG36" s="1"/>
  <c r="CA36" s="1"/>
  <c r="AV36" s="1"/>
  <c r="D37"/>
  <c r="CG37" s="1"/>
  <c r="CA37" s="1"/>
  <c r="AV37" s="1"/>
  <c r="D39"/>
  <c r="CG39" s="1"/>
  <c r="CA39" s="1"/>
  <c r="AV39" s="1"/>
  <c r="D40"/>
  <c r="CG40" s="1"/>
  <c r="CA40" s="1"/>
  <c r="AV40" s="1"/>
  <c r="D41"/>
  <c r="CG41" s="1"/>
  <c r="CA41" s="1"/>
  <c r="AV41" s="1"/>
  <c r="D42"/>
  <c r="CG42" s="1"/>
  <c r="CA42" s="1"/>
  <c r="AV42" s="1"/>
  <c r="D43"/>
  <c r="CG43" s="1"/>
  <c r="CA43" s="1"/>
  <c r="AV43" s="1"/>
  <c r="D44"/>
  <c r="CG44" s="1"/>
  <c r="CA44" s="1"/>
  <c r="AV44" s="1"/>
  <c r="D46"/>
  <c r="CG46" s="1"/>
  <c r="CA46" s="1"/>
  <c r="AV46" s="1"/>
  <c r="D47"/>
  <c r="CG47" s="1"/>
  <c r="CA47" s="1"/>
  <c r="AV47" s="1"/>
  <c r="D48"/>
  <c r="CG48" s="1"/>
  <c r="CA48" s="1"/>
  <c r="AV48" s="1"/>
  <c r="D49"/>
  <c r="CG49" s="1"/>
  <c r="CA49" s="1"/>
  <c r="AV49" s="1"/>
  <c r="D50"/>
  <c r="CG50" s="1"/>
  <c r="CA50" s="1"/>
  <c r="AV50" s="1"/>
  <c r="D51"/>
  <c r="CG51" s="1"/>
  <c r="CA51" s="1"/>
  <c r="AV51" s="1"/>
  <c r="D52"/>
  <c r="CG52" s="1"/>
  <c r="CA52" s="1"/>
  <c r="AV52" s="1"/>
  <c r="D53"/>
  <c r="CG53" s="1"/>
  <c r="CA53" s="1"/>
  <c r="AV53" s="1"/>
  <c r="D54"/>
  <c r="CG54" s="1"/>
  <c r="CA54" s="1"/>
  <c r="AV54" s="1"/>
  <c r="D55"/>
  <c r="CG55" s="1"/>
  <c r="CA55" s="1"/>
  <c r="AV55" s="1"/>
  <c r="D56"/>
  <c r="CG56" s="1"/>
  <c r="CA56" s="1"/>
  <c r="AV56" s="1"/>
  <c r="C66"/>
  <c r="D66"/>
  <c r="E66"/>
  <c r="F66"/>
  <c r="G66"/>
  <c r="B69"/>
  <c r="B70"/>
  <c r="B71"/>
  <c r="B72"/>
  <c r="C73"/>
  <c r="D73"/>
  <c r="E73"/>
  <c r="F73"/>
  <c r="G73"/>
  <c r="B76"/>
  <c r="B77"/>
  <c r="B78"/>
  <c r="B79"/>
  <c r="C80"/>
  <c r="D80"/>
  <c r="E80"/>
  <c r="F80"/>
  <c r="G80"/>
  <c r="B109"/>
  <c r="C109"/>
  <c r="D109"/>
  <c r="E109"/>
  <c r="F109"/>
  <c r="B117"/>
  <c r="C117"/>
  <c r="D117"/>
  <c r="E117"/>
  <c r="F117"/>
  <c r="B125"/>
  <c r="C125"/>
  <c r="D125"/>
  <c r="E125"/>
  <c r="F125"/>
  <c r="B139"/>
  <c r="CG139" s="1"/>
  <c r="CA139" s="1"/>
  <c r="M139" s="1"/>
  <c r="B140"/>
  <c r="CG140" s="1"/>
  <c r="CA140" s="1"/>
  <c r="M140" s="1"/>
  <c r="B141"/>
  <c r="CG141" s="1"/>
  <c r="CA141" s="1"/>
  <c r="M141" s="1"/>
  <c r="C166"/>
  <c r="D166"/>
  <c r="C167"/>
  <c r="D167"/>
  <c r="C168"/>
  <c r="D168"/>
  <c r="C169"/>
  <c r="D169"/>
  <c r="C170"/>
  <c r="D170"/>
  <c r="C171"/>
  <c r="D171"/>
  <c r="C172"/>
  <c r="D172"/>
  <c r="C173"/>
  <c r="D173"/>
  <c r="C174"/>
  <c r="D174"/>
  <c r="C176"/>
  <c r="D176"/>
  <c r="C177"/>
  <c r="D177"/>
  <c r="C178"/>
  <c r="D178"/>
  <c r="C179"/>
  <c r="D179"/>
  <c r="C180"/>
  <c r="D180"/>
  <c r="C181"/>
  <c r="D181"/>
  <c r="C182"/>
  <c r="D182"/>
  <c r="C183"/>
  <c r="D183"/>
  <c r="C184"/>
  <c r="D184"/>
  <c r="C185"/>
  <c r="D185"/>
  <c r="C186"/>
  <c r="D186"/>
  <c r="C187"/>
  <c r="D187"/>
  <c r="C188"/>
  <c r="D188"/>
  <c r="C189"/>
  <c r="D189"/>
  <c r="C190"/>
  <c r="D190"/>
  <c r="C192"/>
  <c r="D192"/>
  <c r="E193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D193"/>
  <c r="AE193"/>
  <c r="AF193"/>
  <c r="AG193"/>
  <c r="AH193"/>
  <c r="AI193"/>
  <c r="AJ193"/>
  <c r="AK193"/>
  <c r="AL193"/>
  <c r="AM193"/>
  <c r="AN193"/>
  <c r="AO193"/>
  <c r="AP193"/>
  <c r="AQ193"/>
  <c r="AR193"/>
  <c r="AS193"/>
  <c r="C194"/>
  <c r="D194"/>
  <c r="C195"/>
  <c r="D195"/>
  <c r="C196"/>
  <c r="D196"/>
  <c r="C197"/>
  <c r="D197"/>
  <c r="C198"/>
  <c r="D198"/>
  <c r="C209"/>
  <c r="B217"/>
  <c r="B224"/>
  <c r="D209"/>
  <c r="U86" i="36"/>
  <c r="T86"/>
  <c r="R86"/>
  <c r="Q86"/>
  <c r="P86"/>
  <c r="O86"/>
  <c r="N86"/>
  <c r="M86"/>
  <c r="L86"/>
  <c r="K86"/>
  <c r="J86"/>
  <c r="I86"/>
  <c r="H86"/>
  <c r="F86"/>
  <c r="E86"/>
  <c r="D85"/>
  <c r="D84"/>
  <c r="D83"/>
  <c r="D82"/>
  <c r="D81"/>
  <c r="D80"/>
  <c r="D79"/>
  <c r="D78"/>
  <c r="D77"/>
  <c r="D76"/>
  <c r="D75"/>
  <c r="D74"/>
  <c r="D73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6"/>
  <c r="C65"/>
  <c r="C64"/>
  <c r="C63"/>
  <c r="C62"/>
  <c r="C61"/>
  <c r="C60"/>
  <c r="C59"/>
  <c r="C58"/>
  <c r="C57"/>
  <c r="C56"/>
  <c r="C55"/>
  <c r="C54"/>
  <c r="C53"/>
  <c r="C52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H47"/>
  <c r="G47"/>
  <c r="F47"/>
  <c r="E47"/>
  <c r="D47"/>
  <c r="C47"/>
  <c r="B46"/>
  <c r="B45"/>
  <c r="B44"/>
  <c r="B43"/>
  <c r="B42"/>
  <c r="B41"/>
  <c r="B40"/>
  <c r="B39"/>
  <c r="B38"/>
  <c r="B37"/>
  <c r="B36"/>
  <c r="B35"/>
  <c r="B47" s="1"/>
  <c r="AW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E17"/>
  <c r="D17"/>
  <c r="E16"/>
  <c r="D16"/>
  <c r="E15"/>
  <c r="D15"/>
  <c r="E14"/>
  <c r="D14"/>
  <c r="E13"/>
  <c r="D13"/>
  <c r="J101" i="32"/>
  <c r="I101"/>
  <c r="H101"/>
  <c r="G101"/>
  <c r="E126"/>
  <c r="D126"/>
  <c r="E125"/>
  <c r="D125"/>
  <c r="E124"/>
  <c r="D124"/>
  <c r="E123"/>
  <c r="D123"/>
  <c r="C123" s="1"/>
  <c r="E122"/>
  <c r="D122"/>
  <c r="E121"/>
  <c r="D121"/>
  <c r="E120"/>
  <c r="D120"/>
  <c r="D114"/>
  <c r="C114"/>
  <c r="D113"/>
  <c r="C113"/>
  <c r="D112"/>
  <c r="C112"/>
  <c r="F101"/>
  <c r="E101"/>
  <c r="D101"/>
  <c r="C101"/>
  <c r="B101"/>
  <c r="B93"/>
  <c r="B92"/>
  <c r="B91"/>
  <c r="B89"/>
  <c r="B88"/>
  <c r="B87"/>
  <c r="B86"/>
  <c r="B85"/>
  <c r="E80"/>
  <c r="D80"/>
  <c r="E79"/>
  <c r="D79"/>
  <c r="E78"/>
  <c r="D78"/>
  <c r="E77"/>
  <c r="D77"/>
  <c r="B72"/>
  <c r="B59"/>
  <c r="B58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6"/>
  <c r="B55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49"/>
  <c r="B48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26"/>
  <c r="C26"/>
  <c r="D25"/>
  <c r="C25"/>
  <c r="D24"/>
  <c r="C24"/>
  <c r="D23"/>
  <c r="C23"/>
  <c r="D22"/>
  <c r="C22"/>
  <c r="D21"/>
  <c r="C21"/>
  <c r="D20"/>
  <c r="B20" s="1"/>
  <c r="D19"/>
  <c r="B19" s="1"/>
  <c r="D18"/>
  <c r="C18"/>
  <c r="D17"/>
  <c r="C17"/>
  <c r="D16"/>
  <c r="C16"/>
  <c r="D15"/>
  <c r="C15"/>
  <c r="D14"/>
  <c r="C14"/>
  <c r="D13"/>
  <c r="C13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CJ133" i="31"/>
  <c r="CD133" s="1"/>
  <c r="CI133"/>
  <c r="CC133" s="1"/>
  <c r="CH133"/>
  <c r="CB133" s="1"/>
  <c r="CG133"/>
  <c r="CA133" s="1"/>
  <c r="CJ129"/>
  <c r="CD129" s="1"/>
  <c r="CI129"/>
  <c r="CC129" s="1"/>
  <c r="CH129"/>
  <c r="CB129" s="1"/>
  <c r="CG129"/>
  <c r="CA129" s="1"/>
  <c r="B124"/>
  <c r="B120"/>
  <c r="CG112"/>
  <c r="CA112" s="1"/>
  <c r="M112" s="1"/>
  <c r="D112"/>
  <c r="CG111"/>
  <c r="CA111" s="1"/>
  <c r="M111" s="1"/>
  <c r="CG110"/>
  <c r="CA110" s="1"/>
  <c r="M110" s="1"/>
  <c r="D110"/>
  <c r="CG109"/>
  <c r="CA109" s="1"/>
  <c r="M109" s="1"/>
  <c r="D109"/>
  <c r="CG108"/>
  <c r="CA108" s="1"/>
  <c r="M108" s="1"/>
  <c r="D108"/>
  <c r="CG107"/>
  <c r="CA107" s="1"/>
  <c r="M107" s="1"/>
  <c r="D107"/>
  <c r="CG106"/>
  <c r="CA106" s="1"/>
  <c r="M106" s="1"/>
  <c r="D106"/>
  <c r="CG105"/>
  <c r="CA105" s="1"/>
  <c r="M105" s="1"/>
  <c r="D105"/>
  <c r="CG104"/>
  <c r="CA104" s="1"/>
  <c r="M104" s="1"/>
  <c r="E100"/>
  <c r="E98"/>
  <c r="H83"/>
  <c r="G83"/>
  <c r="F83"/>
  <c r="E83"/>
  <c r="D82"/>
  <c r="D81"/>
  <c r="D80"/>
  <c r="D79"/>
  <c r="I76"/>
  <c r="H76"/>
  <c r="G76"/>
  <c r="F76"/>
  <c r="E76"/>
  <c r="D75"/>
  <c r="D74"/>
  <c r="D73"/>
  <c r="D72"/>
  <c r="D71"/>
  <c r="D70"/>
  <c r="D69"/>
  <c r="D68"/>
  <c r="D67"/>
  <c r="D66"/>
  <c r="D65"/>
  <c r="D64"/>
  <c r="D63"/>
  <c r="D62"/>
  <c r="CG62" s="1"/>
  <c r="CA62" s="1"/>
  <c r="J62" s="1"/>
  <c r="D61"/>
  <c r="D60"/>
  <c r="D59"/>
  <c r="D58"/>
  <c r="D57"/>
  <c r="D56"/>
  <c r="D54"/>
  <c r="D53"/>
  <c r="D52"/>
  <c r="D51"/>
  <c r="D50"/>
  <c r="D49"/>
  <c r="D48"/>
  <c r="D47"/>
  <c r="D46"/>
  <c r="D45"/>
  <c r="CG45" s="1"/>
  <c r="CA45" s="1"/>
  <c r="J45" s="1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1"/>
  <c r="D40"/>
  <c r="D39"/>
  <c r="D38"/>
  <c r="D37"/>
  <c r="D36"/>
  <c r="CG36" s="1"/>
  <c r="CA36" s="1"/>
  <c r="AD36" s="1"/>
  <c r="D35"/>
  <c r="CG35" s="1"/>
  <c r="CA35" s="1"/>
  <c r="AD35" s="1"/>
  <c r="D34"/>
  <c r="D33"/>
  <c r="CG33" s="1"/>
  <c r="CA33" s="1"/>
  <c r="AD33" s="1"/>
  <c r="D32"/>
  <c r="CG32" s="1"/>
  <c r="CA32" s="1"/>
  <c r="AD32" s="1"/>
  <c r="D31"/>
  <c r="CG31" s="1"/>
  <c r="CA31" s="1"/>
  <c r="AD31" s="1"/>
  <c r="D30"/>
  <c r="CG30" s="1"/>
  <c r="CA30" s="1"/>
  <c r="AD30" s="1"/>
  <c r="D29"/>
  <c r="CG29" s="1"/>
  <c r="CA29" s="1"/>
  <c r="AD29" s="1"/>
  <c r="CG28"/>
  <c r="CA28" s="1"/>
  <c r="AD28" s="1"/>
  <c r="D27"/>
  <c r="CG27" s="1"/>
  <c r="CA27" s="1"/>
  <c r="AD27" s="1"/>
  <c r="D26"/>
  <c r="D25"/>
  <c r="CG25" s="1"/>
  <c r="CA25" s="1"/>
  <c r="AD25" s="1"/>
  <c r="D24"/>
  <c r="CG24" s="1"/>
  <c r="CA24" s="1"/>
  <c r="AD24" s="1"/>
  <c r="D23"/>
  <c r="CG23" s="1"/>
  <c r="CA23" s="1"/>
  <c r="AD23" s="1"/>
  <c r="D22"/>
  <c r="CG22" s="1"/>
  <c r="CA22" s="1"/>
  <c r="AD22" s="1"/>
  <c r="D20"/>
  <c r="CG20" s="1"/>
  <c r="CA20" s="1"/>
  <c r="AD20" s="1"/>
  <c r="D19"/>
  <c r="CG19" s="1"/>
  <c r="CA19" s="1"/>
  <c r="AD19" s="1"/>
  <c r="D18"/>
  <c r="CG18" s="1"/>
  <c r="CA18" s="1"/>
  <c r="AD18" s="1"/>
  <c r="D17"/>
  <c r="D16"/>
  <c r="D15"/>
  <c r="D14"/>
  <c r="D13"/>
  <c r="CG13" s="1"/>
  <c r="CA13" s="1"/>
  <c r="AD13" s="1"/>
  <c r="D12"/>
  <c r="CG12" s="1"/>
  <c r="F88" i="8"/>
  <c r="C71"/>
  <c r="E95"/>
  <c r="E93"/>
  <c r="AA66"/>
  <c r="W66"/>
  <c r="CK70"/>
  <c r="CE70" s="1"/>
  <c r="CK69"/>
  <c r="CE69" s="1"/>
  <c r="CK68"/>
  <c r="CE68" s="1"/>
  <c r="CK67"/>
  <c r="CE67" s="1"/>
  <c r="CK66"/>
  <c r="CE66" s="1"/>
  <c r="CK65"/>
  <c r="CE65" s="1"/>
  <c r="CK64"/>
  <c r="CE64" s="1"/>
  <c r="CK63"/>
  <c r="CE63" s="1"/>
  <c r="CK62"/>
  <c r="CE62" s="1"/>
  <c r="CK61"/>
  <c r="CE61" s="1"/>
  <c r="CK60"/>
  <c r="CE60" s="1"/>
  <c r="CK59"/>
  <c r="CE59" s="1"/>
  <c r="CK58"/>
  <c r="CE58" s="1"/>
  <c r="CK57"/>
  <c r="CE57" s="1"/>
  <c r="CK56"/>
  <c r="CE56" s="1"/>
  <c r="CK55"/>
  <c r="CE55" s="1"/>
  <c r="CK54"/>
  <c r="CE54" s="1"/>
  <c r="CK53"/>
  <c r="CE53" s="1"/>
  <c r="CK52"/>
  <c r="CE52" s="1"/>
  <c r="CK51"/>
  <c r="CE51" s="1"/>
  <c r="CK50"/>
  <c r="CE50" s="1"/>
  <c r="CK49"/>
  <c r="CE49" s="1"/>
  <c r="CK48"/>
  <c r="CE48" s="1"/>
  <c r="CK47"/>
  <c r="CE47" s="1"/>
  <c r="CK46"/>
  <c r="CE46" s="1"/>
  <c r="CK45"/>
  <c r="CE45" s="1"/>
  <c r="CK44"/>
  <c r="CE44" s="1"/>
  <c r="CK43"/>
  <c r="CE43" s="1"/>
  <c r="CK42"/>
  <c r="CE42" s="1"/>
  <c r="CK41"/>
  <c r="CE41" s="1"/>
  <c r="CK40"/>
  <c r="CE40" s="1"/>
  <c r="CK39"/>
  <c r="CE39" s="1"/>
  <c r="CK38"/>
  <c r="CE38" s="1"/>
  <c r="CK37"/>
  <c r="CE37" s="1"/>
  <c r="CK36"/>
  <c r="CE36" s="1"/>
  <c r="CK35"/>
  <c r="CE35" s="1"/>
  <c r="CK34"/>
  <c r="CE34" s="1"/>
  <c r="CK33"/>
  <c r="CE33" s="1"/>
  <c r="CK32"/>
  <c r="CE32" s="1"/>
  <c r="CK31"/>
  <c r="CE31" s="1"/>
  <c r="CK30"/>
  <c r="CE30" s="1"/>
  <c r="CK29"/>
  <c r="CE29" s="1"/>
  <c r="CK28"/>
  <c r="CE28" s="1"/>
  <c r="CK27"/>
  <c r="CE27" s="1"/>
  <c r="CK26"/>
  <c r="CE26" s="1"/>
  <c r="CK25"/>
  <c r="CE25" s="1"/>
  <c r="CK24"/>
  <c r="CE24" s="1"/>
  <c r="CK23"/>
  <c r="CE23" s="1"/>
  <c r="CK22"/>
  <c r="CE22" s="1"/>
  <c r="CK21"/>
  <c r="CE21" s="1"/>
  <c r="CK20"/>
  <c r="CE20" s="1"/>
  <c r="CK19"/>
  <c r="CE19" s="1"/>
  <c r="CK18"/>
  <c r="CE18" s="1"/>
  <c r="CK17"/>
  <c r="CE17" s="1"/>
  <c r="CK16"/>
  <c r="CE16" s="1"/>
  <c r="CK15"/>
  <c r="CE15" s="1"/>
  <c r="CK14"/>
  <c r="CE14" s="1"/>
  <c r="CK12"/>
  <c r="CE12" s="1"/>
  <c r="CK13"/>
  <c r="CE13" s="1"/>
  <c r="CK11"/>
  <c r="CE11" s="1"/>
  <c r="CH69"/>
  <c r="D71"/>
  <c r="G71"/>
  <c r="V71"/>
  <c r="U71"/>
  <c r="T71"/>
  <c r="S71"/>
  <c r="R71"/>
  <c r="Q71"/>
  <c r="P71"/>
  <c r="O71"/>
  <c r="N71"/>
  <c r="M71"/>
  <c r="L71"/>
  <c r="K71"/>
  <c r="J71"/>
  <c r="I71"/>
  <c r="H71"/>
  <c r="F71"/>
  <c r="E71"/>
  <c r="Z71"/>
  <c r="Y71"/>
  <c r="X71"/>
  <c r="AQ71"/>
  <c r="AP71"/>
  <c r="AO71"/>
  <c r="AN71"/>
  <c r="AL71"/>
  <c r="AJ71"/>
  <c r="AI71"/>
  <c r="AH71"/>
  <c r="AG71"/>
  <c r="AF71"/>
  <c r="AE71"/>
  <c r="AD71"/>
  <c r="AC71"/>
  <c r="AB71"/>
  <c r="AU71"/>
  <c r="AT71"/>
  <c r="AR71"/>
  <c r="AA70"/>
  <c r="AA69"/>
  <c r="W70"/>
  <c r="W69"/>
  <c r="W68"/>
  <c r="CH68"/>
  <c r="AA12"/>
  <c r="AA13"/>
  <c r="E109"/>
  <c r="AA11"/>
  <c r="CJ11" s="1"/>
  <c r="CD11" s="1"/>
  <c r="W11"/>
  <c r="AA37"/>
  <c r="AA36"/>
  <c r="W36"/>
  <c r="CH36"/>
  <c r="AA35"/>
  <c r="AA34"/>
  <c r="W34"/>
  <c r="AA33"/>
  <c r="W33"/>
  <c r="AA32"/>
  <c r="W32"/>
  <c r="CH32"/>
  <c r="AA31"/>
  <c r="W31"/>
  <c r="AA30"/>
  <c r="W30"/>
  <c r="CH30"/>
  <c r="AA29"/>
  <c r="W29"/>
  <c r="CH29"/>
  <c r="AA28"/>
  <c r="W28"/>
  <c r="CH28"/>
  <c r="AA27"/>
  <c r="W27"/>
  <c r="AA26"/>
  <c r="W26"/>
  <c r="AA25"/>
  <c r="W25"/>
  <c r="AA24"/>
  <c r="W24"/>
  <c r="CH24"/>
  <c r="AA23"/>
  <c r="W23"/>
  <c r="AA22"/>
  <c r="W22"/>
  <c r="CH22"/>
  <c r="AA21"/>
  <c r="W21"/>
  <c r="CH21"/>
  <c r="AA20"/>
  <c r="W20"/>
  <c r="CH20"/>
  <c r="AA19"/>
  <c r="W19"/>
  <c r="AA18"/>
  <c r="W18"/>
  <c r="AA17"/>
  <c r="W17"/>
  <c r="AA16"/>
  <c r="W16"/>
  <c r="AA15"/>
  <c r="W15"/>
  <c r="CA15"/>
  <c r="AA14"/>
  <c r="W14"/>
  <c r="W13"/>
  <c r="CA13"/>
  <c r="W12"/>
  <c r="CH12"/>
  <c r="E117"/>
  <c r="D117"/>
  <c r="E116"/>
  <c r="D116"/>
  <c r="E115"/>
  <c r="D115"/>
  <c r="E114"/>
  <c r="D114"/>
  <c r="E113"/>
  <c r="D113"/>
  <c r="E112"/>
  <c r="D112"/>
  <c r="E111"/>
  <c r="D111"/>
  <c r="E110"/>
  <c r="D110"/>
  <c r="D109"/>
  <c r="E108"/>
  <c r="D108"/>
  <c r="E107"/>
  <c r="D107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1"/>
  <c r="D101"/>
  <c r="E100"/>
  <c r="D100"/>
  <c r="E99"/>
  <c r="D99"/>
  <c r="E98"/>
  <c r="D98"/>
  <c r="E97"/>
  <c r="D97"/>
  <c r="D95"/>
  <c r="D93"/>
  <c r="S88"/>
  <c r="R88"/>
  <c r="Q88"/>
  <c r="P88"/>
  <c r="O88"/>
  <c r="N88"/>
  <c r="M88"/>
  <c r="L88"/>
  <c r="K88"/>
  <c r="J88"/>
  <c r="I88"/>
  <c r="H88"/>
  <c r="G88"/>
  <c r="E88"/>
  <c r="D88"/>
  <c r="C88"/>
  <c r="AA68"/>
  <c r="AA67"/>
  <c r="W67"/>
  <c r="CH67"/>
  <c r="AA65"/>
  <c r="W65"/>
  <c r="CH65"/>
  <c r="AA64"/>
  <c r="W64"/>
  <c r="AA63"/>
  <c r="W63"/>
  <c r="AA62"/>
  <c r="W62"/>
  <c r="AA61"/>
  <c r="W61"/>
  <c r="AA60"/>
  <c r="W60"/>
  <c r="CH60"/>
  <c r="AA59"/>
  <c r="W59"/>
  <c r="CH59"/>
  <c r="AA58"/>
  <c r="W58"/>
  <c r="AA57"/>
  <c r="W57"/>
  <c r="AA56"/>
  <c r="W56"/>
  <c r="AA55"/>
  <c r="W55"/>
  <c r="AA54"/>
  <c r="W54"/>
  <c r="CH54"/>
  <c r="AA53"/>
  <c r="W53"/>
  <c r="CH53"/>
  <c r="AA52"/>
  <c r="W52"/>
  <c r="AA51"/>
  <c r="W51"/>
  <c r="CH51"/>
  <c r="AA50"/>
  <c r="W50"/>
  <c r="AA49"/>
  <c r="W49"/>
  <c r="CH49"/>
  <c r="AA48"/>
  <c r="W48"/>
  <c r="CH48"/>
  <c r="AA47"/>
  <c r="W47"/>
  <c r="AA46"/>
  <c r="W46"/>
  <c r="AA45"/>
  <c r="W45"/>
  <c r="CH45"/>
  <c r="AA44"/>
  <c r="W44"/>
  <c r="AA43"/>
  <c r="W43"/>
  <c r="AA42"/>
  <c r="W42"/>
  <c r="AA41"/>
  <c r="AA40"/>
  <c r="W40"/>
  <c r="AA39"/>
  <c r="W39"/>
  <c r="AA38"/>
  <c r="CH38"/>
  <c r="B87"/>
  <c r="B86"/>
  <c r="B85"/>
  <c r="B84"/>
  <c r="B83"/>
  <c r="B82"/>
  <c r="B81"/>
  <c r="B80"/>
  <c r="B79"/>
  <c r="B78"/>
  <c r="B77"/>
  <c r="B76"/>
  <c r="B75"/>
  <c r="B74"/>
  <c r="W41"/>
  <c r="W38"/>
  <c r="A3" i="29"/>
  <c r="I2" i="27"/>
  <c r="AG2" s="1"/>
  <c r="I3"/>
  <c r="AG3" s="1"/>
  <c r="I4"/>
  <c r="AG4" s="1"/>
  <c r="I5"/>
  <c r="AG5" s="1"/>
  <c r="I6"/>
  <c r="AG6" s="1"/>
  <c r="CI94" i="8"/>
  <c r="CC94" s="1"/>
  <c r="CA14"/>
  <c r="CA38"/>
  <c r="CA35"/>
  <c r="CA30"/>
  <c r="CA22"/>
  <c r="CA51"/>
  <c r="CA12"/>
  <c r="CA21"/>
  <c r="CA29"/>
  <c r="CA16"/>
  <c r="CA32"/>
  <c r="B25" i="32" l="1"/>
  <c r="B114"/>
  <c r="C121"/>
  <c r="D86" i="36"/>
  <c r="CA64" i="8"/>
  <c r="CH64"/>
  <c r="CB64" s="1"/>
  <c r="CA63"/>
  <c r="CH63"/>
  <c r="CA44"/>
  <c r="CH44"/>
  <c r="CB44" s="1"/>
  <c r="CA23"/>
  <c r="CH23"/>
  <c r="CA31"/>
  <c r="CH31"/>
  <c r="CA37"/>
  <c r="CH37"/>
  <c r="CB37" s="1"/>
  <c r="CA70"/>
  <c r="CH70"/>
  <c r="CB70" s="1"/>
  <c r="CA56"/>
  <c r="CH56"/>
  <c r="CB56" s="1"/>
  <c r="CA25"/>
  <c r="CH25"/>
  <c r="CB25" s="1"/>
  <c r="CA41"/>
  <c r="CH41"/>
  <c r="CB41" s="1"/>
  <c r="CA52"/>
  <c r="CH52"/>
  <c r="CB52" s="1"/>
  <c r="CA47"/>
  <c r="CH47"/>
  <c r="CB47" s="1"/>
  <c r="CA55"/>
  <c r="CH55"/>
  <c r="CA58"/>
  <c r="CH58"/>
  <c r="CA18"/>
  <c r="CH18"/>
  <c r="CA26"/>
  <c r="CH26"/>
  <c r="CA34"/>
  <c r="CH34"/>
  <c r="CA57"/>
  <c r="CH57"/>
  <c r="CA39"/>
  <c r="CH39"/>
  <c r="CB39" s="1"/>
  <c r="CA42"/>
  <c r="CH42"/>
  <c r="CA50"/>
  <c r="CH50"/>
  <c r="CB50" s="1"/>
  <c r="CA61"/>
  <c r="CH61"/>
  <c r="CB61" s="1"/>
  <c r="CA46"/>
  <c r="CH46"/>
  <c r="CB46" s="1"/>
  <c r="CA12" i="31"/>
  <c r="AD12" s="1"/>
  <c r="CA33" i="8"/>
  <c r="CH33"/>
  <c r="CA19"/>
  <c r="CH19"/>
  <c r="CA27"/>
  <c r="CH27"/>
  <c r="CB27" s="1"/>
  <c r="CA17"/>
  <c r="CH17"/>
  <c r="CA40"/>
  <c r="CH40"/>
  <c r="CA43"/>
  <c r="CH43"/>
  <c r="CA62"/>
  <c r="CH62"/>
  <c r="B33" i="32"/>
  <c r="CJ56" i="8"/>
  <c r="CD56" s="1"/>
  <c r="C80" i="32"/>
  <c r="C125"/>
  <c r="B24" i="37"/>
  <c r="CG24" s="1"/>
  <c r="C98" i="8"/>
  <c r="CG98" s="1"/>
  <c r="CA98" s="1"/>
  <c r="CJ41"/>
  <c r="CD41" s="1"/>
  <c r="CJ38"/>
  <c r="CD38" s="1"/>
  <c r="CJ63"/>
  <c r="CD63" s="1"/>
  <c r="C108"/>
  <c r="CG108" s="1"/>
  <c r="CA108" s="1"/>
  <c r="B173" i="37"/>
  <c r="CG173" s="1"/>
  <c r="CA173" s="1"/>
  <c r="AT173" s="1"/>
  <c r="C100" i="8"/>
  <c r="CJ100" s="1"/>
  <c r="CD100" s="1"/>
  <c r="B54" i="32"/>
  <c r="CG100" i="31"/>
  <c r="CA100" s="1"/>
  <c r="CH100"/>
  <c r="CB100" s="1"/>
  <c r="CG99"/>
  <c r="CA99" s="1"/>
  <c r="CH99"/>
  <c r="CB99" s="1"/>
  <c r="B113" i="32"/>
  <c r="C122"/>
  <c r="CH73" i="36"/>
  <c r="CB73" s="1"/>
  <c r="CI73"/>
  <c r="CC73" s="1"/>
  <c r="CH81"/>
  <c r="CB81" s="1"/>
  <c r="CI81"/>
  <c r="CC81" s="1"/>
  <c r="B23" i="37"/>
  <c r="CG23" s="1"/>
  <c r="CA23" s="1"/>
  <c r="AV23" s="1"/>
  <c r="B16"/>
  <c r="CG16" s="1"/>
  <c r="CH74" i="36"/>
  <c r="CB74" s="1"/>
  <c r="CI74"/>
  <c r="CC74" s="1"/>
  <c r="CJ64" i="8"/>
  <c r="CD64" s="1"/>
  <c r="CH75" i="36"/>
  <c r="CB75" s="1"/>
  <c r="CI75"/>
  <c r="CC75" s="1"/>
  <c r="CH83"/>
  <c r="CB83" s="1"/>
  <c r="CI83"/>
  <c r="CC83" s="1"/>
  <c r="CG31" i="37"/>
  <c r="CA31" s="1"/>
  <c r="CM31"/>
  <c r="CJ48" i="8"/>
  <c r="CD48" s="1"/>
  <c r="CJ65"/>
  <c r="CD65" s="1"/>
  <c r="CH76" i="36"/>
  <c r="CB76" s="1"/>
  <c r="CI76"/>
  <c r="CC76" s="1"/>
  <c r="CH84"/>
  <c r="CB84" s="1"/>
  <c r="CI84"/>
  <c r="CC84" s="1"/>
  <c r="C115" i="8"/>
  <c r="CJ115" s="1"/>
  <c r="CD115" s="1"/>
  <c r="CI77" i="36"/>
  <c r="CC77" s="1"/>
  <c r="CH77"/>
  <c r="CB77" s="1"/>
  <c r="CI85"/>
  <c r="CC85" s="1"/>
  <c r="CH85"/>
  <c r="CB85" s="1"/>
  <c r="B25" i="37"/>
  <c r="CG25" s="1"/>
  <c r="CI78" i="36"/>
  <c r="CC78" s="1"/>
  <c r="CH78"/>
  <c r="CB78" s="1"/>
  <c r="B188" i="37"/>
  <c r="CG188" s="1"/>
  <c r="CA188" s="1"/>
  <c r="AT188" s="1"/>
  <c r="B184"/>
  <c r="CG184" s="1"/>
  <c r="CA184" s="1"/>
  <c r="AT184" s="1"/>
  <c r="B180"/>
  <c r="CG180" s="1"/>
  <c r="CA180" s="1"/>
  <c r="AT180" s="1"/>
  <c r="B176"/>
  <c r="CG176" s="1"/>
  <c r="CA176" s="1"/>
  <c r="AT176" s="1"/>
  <c r="B171"/>
  <c r="CG171" s="1"/>
  <c r="CA171" s="1"/>
  <c r="AT171" s="1"/>
  <c r="B167"/>
  <c r="CG167" s="1"/>
  <c r="CA167" s="1"/>
  <c r="AT167" s="1"/>
  <c r="CJ13" i="8"/>
  <c r="CD13" s="1"/>
  <c r="CJ16"/>
  <c r="CD16" s="1"/>
  <c r="B44" i="32"/>
  <c r="CI79" i="36"/>
  <c r="CC79" s="1"/>
  <c r="CH79"/>
  <c r="CB79" s="1"/>
  <c r="CH82"/>
  <c r="CB82" s="1"/>
  <c r="CI82"/>
  <c r="CC82" s="1"/>
  <c r="CG96" i="8"/>
  <c r="CA96" s="1"/>
  <c r="CG98" i="31"/>
  <c r="CA98" s="1"/>
  <c r="CH98"/>
  <c r="CB98" s="1"/>
  <c r="CH80" i="36"/>
  <c r="CB80" s="1"/>
  <c r="CI80"/>
  <c r="CC80" s="1"/>
  <c r="CI72"/>
  <c r="CC72" s="1"/>
  <c r="CH72"/>
  <c r="CB72" s="1"/>
  <c r="CA24" i="37"/>
  <c r="AV24" s="1"/>
  <c r="CA25"/>
  <c r="AV25" s="1"/>
  <c r="CI98" i="8"/>
  <c r="CC98" s="1"/>
  <c r="C109"/>
  <c r="B18" i="32"/>
  <c r="CJ47" i="8"/>
  <c r="CD47" s="1"/>
  <c r="CJ53"/>
  <c r="CD53" s="1"/>
  <c r="CJ58"/>
  <c r="CD58" s="1"/>
  <c r="CJ25"/>
  <c r="CD25" s="1"/>
  <c r="B183" i="37"/>
  <c r="CG183" s="1"/>
  <c r="CA183" s="1"/>
  <c r="AT183" s="1"/>
  <c r="B16" i="32"/>
  <c r="CJ24" i="8"/>
  <c r="CD24" s="1"/>
  <c r="CA11"/>
  <c r="CA53"/>
  <c r="CJ94"/>
  <c r="CD94" s="1"/>
  <c r="C110"/>
  <c r="CJ110" s="1"/>
  <c r="CD110" s="1"/>
  <c r="C114"/>
  <c r="CI114" s="1"/>
  <c r="CC114" s="1"/>
  <c r="CG58" i="31"/>
  <c r="CA58" s="1"/>
  <c r="J58" s="1"/>
  <c r="CG74"/>
  <c r="CA74" s="1"/>
  <c r="J74" s="1"/>
  <c r="E102" i="8"/>
  <c r="CG63" i="31"/>
  <c r="CA63" s="1"/>
  <c r="J63" s="1"/>
  <c r="B13" i="32"/>
  <c r="B17"/>
  <c r="B34"/>
  <c r="C120"/>
  <c r="C124"/>
  <c r="B14" i="37"/>
  <c r="CG14" s="1"/>
  <c r="B186"/>
  <c r="CG186" s="1"/>
  <c r="CA186" s="1"/>
  <c r="AT186" s="1"/>
  <c r="B172"/>
  <c r="CG172" s="1"/>
  <c r="CA172" s="1"/>
  <c r="AT172" s="1"/>
  <c r="B198"/>
  <c r="CG198" s="1"/>
  <c r="CA198" s="1"/>
  <c r="AT198" s="1"/>
  <c r="B19"/>
  <c r="CG19" s="1"/>
  <c r="CG73" i="31"/>
  <c r="CA73" s="1"/>
  <c r="J73" s="1"/>
  <c r="CG53"/>
  <c r="CA53" s="1"/>
  <c r="J53" s="1"/>
  <c r="CA65" i="8"/>
  <c r="C5" i="28"/>
  <c r="CJ37" i="8"/>
  <c r="CD37" s="1"/>
  <c r="CA48"/>
  <c r="CJ44"/>
  <c r="CD44" s="1"/>
  <c r="CJ52"/>
  <c r="CD52" s="1"/>
  <c r="C113"/>
  <c r="CH113" s="1"/>
  <c r="CB113" s="1"/>
  <c r="C117"/>
  <c r="CJ17"/>
  <c r="CD17" s="1"/>
  <c r="CJ22"/>
  <c r="CD22" s="1"/>
  <c r="CJ30"/>
  <c r="CD30" s="1"/>
  <c r="CJ33"/>
  <c r="CD33" s="1"/>
  <c r="CG54" i="31"/>
  <c r="CA54" s="1"/>
  <c r="J54" s="1"/>
  <c r="CG50"/>
  <c r="CA50" s="1"/>
  <c r="J50" s="1"/>
  <c r="CG65"/>
  <c r="CA65" s="1"/>
  <c r="J65" s="1"/>
  <c r="B37" i="32"/>
  <c r="B41"/>
  <c r="B192" i="37"/>
  <c r="B187"/>
  <c r="CG187" s="1"/>
  <c r="CA187" s="1"/>
  <c r="AT187" s="1"/>
  <c r="B179"/>
  <c r="CG179" s="1"/>
  <c r="CA179" s="1"/>
  <c r="AT179" s="1"/>
  <c r="B174"/>
  <c r="CG174" s="1"/>
  <c r="CA174" s="1"/>
  <c r="AT174" s="1"/>
  <c r="B170"/>
  <c r="CG170" s="1"/>
  <c r="CA170" s="1"/>
  <c r="AT170" s="1"/>
  <c r="B166"/>
  <c r="CG166" s="1"/>
  <c r="CA166" s="1"/>
  <c r="AT166" s="1"/>
  <c r="CH94" i="8"/>
  <c r="CB94" s="1"/>
  <c r="C93"/>
  <c r="CG69" i="31"/>
  <c r="CA69" s="1"/>
  <c r="J69" s="1"/>
  <c r="B190" i="37"/>
  <c r="CG190" s="1"/>
  <c r="CA190" s="1"/>
  <c r="AT190" s="1"/>
  <c r="B182"/>
  <c r="CG182" s="1"/>
  <c r="CA182" s="1"/>
  <c r="AT182" s="1"/>
  <c r="B22"/>
  <c r="CG22" s="1"/>
  <c r="CG94" i="8"/>
  <c r="CA94" s="1"/>
  <c r="C111"/>
  <c r="CL111" s="1"/>
  <c r="CF111" s="1"/>
  <c r="CJ21"/>
  <c r="CD21" s="1"/>
  <c r="CJ29"/>
  <c r="CD29" s="1"/>
  <c r="B112" i="32"/>
  <c r="D193" i="37"/>
  <c r="CG75" i="31"/>
  <c r="CA75" s="1"/>
  <c r="J75" s="1"/>
  <c r="B26" i="37"/>
  <c r="CG26" s="1"/>
  <c r="B17"/>
  <c r="CG17" s="1"/>
  <c r="CG13"/>
  <c r="B26" i="32"/>
  <c r="CG49" i="31"/>
  <c r="CA49" s="1"/>
  <c r="J49" s="1"/>
  <c r="CG47"/>
  <c r="CA47" s="1"/>
  <c r="J47" s="1"/>
  <c r="CG64"/>
  <c r="CA64" s="1"/>
  <c r="J64" s="1"/>
  <c r="CG72"/>
  <c r="CA72" s="1"/>
  <c r="J72" s="1"/>
  <c r="D83"/>
  <c r="C26" i="36"/>
  <c r="CI39" i="8"/>
  <c r="CC39" s="1"/>
  <c r="CJ39"/>
  <c r="CD39" s="1"/>
  <c r="CI42"/>
  <c r="CC42" s="1"/>
  <c r="CB42"/>
  <c r="CJ42"/>
  <c r="CD42" s="1"/>
  <c r="CI46"/>
  <c r="CC46" s="1"/>
  <c r="CI50"/>
  <c r="CC50" s="1"/>
  <c r="CJ50"/>
  <c r="CD50" s="1"/>
  <c r="CI54"/>
  <c r="CC54" s="1"/>
  <c r="CB54"/>
  <c r="CA54"/>
  <c r="CB57"/>
  <c r="CI57"/>
  <c r="CC57" s="1"/>
  <c r="CI61"/>
  <c r="CC61" s="1"/>
  <c r="CB13"/>
  <c r="CI13"/>
  <c r="CC13" s="1"/>
  <c r="CI16"/>
  <c r="CC16" s="1"/>
  <c r="CB16"/>
  <c r="CI20"/>
  <c r="CC20" s="1"/>
  <c r="CB20"/>
  <c r="CJ20"/>
  <c r="CD20" s="1"/>
  <c r="CA20"/>
  <c r="CI24"/>
  <c r="CC24" s="1"/>
  <c r="CB24"/>
  <c r="CA24"/>
  <c r="CI28"/>
  <c r="CC28" s="1"/>
  <c r="CB28"/>
  <c r="CJ28"/>
  <c r="CD28" s="1"/>
  <c r="CA28"/>
  <c r="CI32"/>
  <c r="CC32" s="1"/>
  <c r="CB32"/>
  <c r="CJ32"/>
  <c r="CD32" s="1"/>
  <c r="CJ61"/>
  <c r="CD61" s="1"/>
  <c r="CI36"/>
  <c r="CC36" s="1"/>
  <c r="CB36"/>
  <c r="CB69"/>
  <c r="CI69"/>
  <c r="CI66"/>
  <c r="CC66" s="1"/>
  <c r="CB66"/>
  <c r="CG56" i="31"/>
  <c r="CA56" s="1"/>
  <c r="J56" s="1"/>
  <c r="CB45" i="8"/>
  <c r="CI45"/>
  <c r="CC45" s="1"/>
  <c r="CJ46"/>
  <c r="CD46" s="1"/>
  <c r="CI49"/>
  <c r="CC49" s="1"/>
  <c r="CB53"/>
  <c r="CI53"/>
  <c r="CC53" s="1"/>
  <c r="CJ54"/>
  <c r="CD54" s="1"/>
  <c r="CJ57"/>
  <c r="CD57" s="1"/>
  <c r="CI60"/>
  <c r="CC60" s="1"/>
  <c r="CJ62"/>
  <c r="CD62" s="1"/>
  <c r="CI67"/>
  <c r="CC67" s="1"/>
  <c r="CB67"/>
  <c r="CI11"/>
  <c r="CC11" s="1"/>
  <c r="CI15"/>
  <c r="CC15" s="1"/>
  <c r="CB15"/>
  <c r="CI19"/>
  <c r="CC19" s="1"/>
  <c r="CB19"/>
  <c r="CI23"/>
  <c r="CC23" s="1"/>
  <c r="CB23"/>
  <c r="CI27"/>
  <c r="CC27" s="1"/>
  <c r="CI31"/>
  <c r="CC31" s="1"/>
  <c r="CB31"/>
  <c r="CI35"/>
  <c r="CC35" s="1"/>
  <c r="CB35"/>
  <c r="CI68"/>
  <c r="CC68" s="1"/>
  <c r="CB68"/>
  <c r="CI64"/>
  <c r="CC64" s="1"/>
  <c r="CG57" i="31"/>
  <c r="CA57" s="1"/>
  <c r="J57" s="1"/>
  <c r="B21" i="32"/>
  <c r="B23"/>
  <c r="B31"/>
  <c r="B35"/>
  <c r="B39"/>
  <c r="B20" i="37"/>
  <c r="CG20" s="1"/>
  <c r="CJ36" i="8"/>
  <c r="CD36" s="1"/>
  <c r="CI38"/>
  <c r="CC38" s="1"/>
  <c r="CB38"/>
  <c r="CI41"/>
  <c r="CC41" s="1"/>
  <c r="CI44"/>
  <c r="CC44" s="1"/>
  <c r="CI48"/>
  <c r="CC48" s="1"/>
  <c r="CB48"/>
  <c r="CI52"/>
  <c r="CC52" s="1"/>
  <c r="CI59"/>
  <c r="CB59"/>
  <c r="CB65"/>
  <c r="CI65"/>
  <c r="CC65" s="1"/>
  <c r="C112"/>
  <c r="C116"/>
  <c r="CI12"/>
  <c r="CC12" s="1"/>
  <c r="CB12"/>
  <c r="CI14"/>
  <c r="CC14" s="1"/>
  <c r="CB14"/>
  <c r="CI18"/>
  <c r="CC18" s="1"/>
  <c r="CB18"/>
  <c r="CI22"/>
  <c r="CC22" s="1"/>
  <c r="CB22"/>
  <c r="CI26"/>
  <c r="CC26" s="1"/>
  <c r="CB26"/>
  <c r="CI30"/>
  <c r="CC30" s="1"/>
  <c r="CB30"/>
  <c r="CI34"/>
  <c r="CC34" s="1"/>
  <c r="CB34"/>
  <c r="CI70"/>
  <c r="CC70" s="1"/>
  <c r="CJ66"/>
  <c r="CD66" s="1"/>
  <c r="CI63"/>
  <c r="CC63" s="1"/>
  <c r="CB63"/>
  <c r="CG46" i="31"/>
  <c r="CA46" s="1"/>
  <c r="J46" s="1"/>
  <c r="CG51"/>
  <c r="CA51" s="1"/>
  <c r="J51" s="1"/>
  <c r="D42"/>
  <c r="CG66"/>
  <c r="CA66" s="1"/>
  <c r="J66" s="1"/>
  <c r="CG70"/>
  <c r="CA70" s="1"/>
  <c r="J70" s="1"/>
  <c r="D12" i="32"/>
  <c r="B40"/>
  <c r="B42"/>
  <c r="B57"/>
  <c r="B197" i="37"/>
  <c r="CG197" s="1"/>
  <c r="CA197" s="1"/>
  <c r="AT197" s="1"/>
  <c r="B189"/>
  <c r="CG189" s="1"/>
  <c r="CA189" s="1"/>
  <c r="AT189" s="1"/>
  <c r="B185"/>
  <c r="CG185" s="1"/>
  <c r="CA185" s="1"/>
  <c r="AT185" s="1"/>
  <c r="B181"/>
  <c r="CG181" s="1"/>
  <c r="CA181" s="1"/>
  <c r="AT181" s="1"/>
  <c r="B177"/>
  <c r="CG177" s="1"/>
  <c r="CA177" s="1"/>
  <c r="AT177" s="1"/>
  <c r="B168"/>
  <c r="CG168" s="1"/>
  <c r="CA168" s="1"/>
  <c r="AT168" s="1"/>
  <c r="B80"/>
  <c r="CA36" i="8"/>
  <c r="CA45"/>
  <c r="B88"/>
  <c r="CI40"/>
  <c r="CC40" s="1"/>
  <c r="CB40"/>
  <c r="CI43"/>
  <c r="CC43" s="1"/>
  <c r="CB43"/>
  <c r="CJ45"/>
  <c r="CD45" s="1"/>
  <c r="CI47"/>
  <c r="CC47" s="1"/>
  <c r="CI51"/>
  <c r="CC51" s="1"/>
  <c r="CB51"/>
  <c r="CI55"/>
  <c r="CC55" s="1"/>
  <c r="CB55"/>
  <c r="CI58"/>
  <c r="CC58" s="1"/>
  <c r="CB58"/>
  <c r="CI62"/>
  <c r="CC62" s="1"/>
  <c r="CB62"/>
  <c r="CB17"/>
  <c r="CI17"/>
  <c r="CC17" s="1"/>
  <c r="CJ18"/>
  <c r="CD18" s="1"/>
  <c r="CB21"/>
  <c r="CI21"/>
  <c r="CC21" s="1"/>
  <c r="CI25"/>
  <c r="CC25" s="1"/>
  <c r="CJ26"/>
  <c r="CD26" s="1"/>
  <c r="CJ27"/>
  <c r="CD27" s="1"/>
  <c r="CB29"/>
  <c r="CI29"/>
  <c r="CC29" s="1"/>
  <c r="CB33"/>
  <c r="CI33"/>
  <c r="CC33" s="1"/>
  <c r="CJ34"/>
  <c r="CD34" s="1"/>
  <c r="CJ35"/>
  <c r="CD35" s="1"/>
  <c r="CI37"/>
  <c r="CC37" s="1"/>
  <c r="CA66"/>
  <c r="CI56"/>
  <c r="CC56" s="1"/>
  <c r="CG15" i="31"/>
  <c r="CA15" s="1"/>
  <c r="AD15" s="1"/>
  <c r="D76"/>
  <c r="B14" i="32"/>
  <c r="C126"/>
  <c r="D21" i="37"/>
  <c r="C21" i="36"/>
  <c r="CG76"/>
  <c r="CA76" s="1"/>
  <c r="CG80"/>
  <c r="CA80" s="1"/>
  <c r="V80" s="1"/>
  <c r="CG84"/>
  <c r="CA84" s="1"/>
  <c r="V84" s="1"/>
  <c r="C13"/>
  <c r="C15"/>
  <c r="C17"/>
  <c r="C19"/>
  <c r="C23"/>
  <c r="C25"/>
  <c r="CG73"/>
  <c r="CA73" s="1"/>
  <c r="CG77"/>
  <c r="CA77" s="1"/>
  <c r="CG81"/>
  <c r="CA81" s="1"/>
  <c r="CG85"/>
  <c r="CA85" s="1"/>
  <c r="CG74"/>
  <c r="CA74" s="1"/>
  <c r="CG78"/>
  <c r="CA78" s="1"/>
  <c r="CG82"/>
  <c r="CA82" s="1"/>
  <c r="C14"/>
  <c r="C16"/>
  <c r="C18"/>
  <c r="C20"/>
  <c r="C22"/>
  <c r="C28"/>
  <c r="CG75"/>
  <c r="CA75" s="1"/>
  <c r="CG79"/>
  <c r="CA79" s="1"/>
  <c r="CG83"/>
  <c r="CA83" s="1"/>
  <c r="CG72"/>
  <c r="CA72" s="1"/>
  <c r="AG7" i="27"/>
  <c r="D7" i="28" s="1"/>
  <c r="CJ69" i="8"/>
  <c r="CD69" s="1"/>
  <c r="CC69"/>
  <c r="CA69"/>
  <c r="CJ49"/>
  <c r="CD49" s="1"/>
  <c r="B71"/>
  <c r="CA49"/>
  <c r="CJ60"/>
  <c r="CD60" s="1"/>
  <c r="CB60"/>
  <c r="CA60"/>
  <c r="CJ67"/>
  <c r="CD67" s="1"/>
  <c r="CA67"/>
  <c r="C99"/>
  <c r="CJ99" s="1"/>
  <c r="CD99" s="1"/>
  <c r="D102"/>
  <c r="CK109"/>
  <c r="CE109" s="1"/>
  <c r="CJ109"/>
  <c r="CD109" s="1"/>
  <c r="CL109"/>
  <c r="CF109" s="1"/>
  <c r="CB49"/>
  <c r="B15" i="32"/>
  <c r="CH98" i="8"/>
  <c r="CB98" s="1"/>
  <c r="CJ98"/>
  <c r="CD98" s="1"/>
  <c r="CG26" i="31"/>
  <c r="CA26" s="1"/>
  <c r="AD26" s="1"/>
  <c r="CG60"/>
  <c r="CA60" s="1"/>
  <c r="J60" s="1"/>
  <c r="I133"/>
  <c r="CG34"/>
  <c r="CA34" s="1"/>
  <c r="AD34" s="1"/>
  <c r="CG68"/>
  <c r="CA68" s="1"/>
  <c r="J68" s="1"/>
  <c r="B43" i="32"/>
  <c r="D11" i="28"/>
  <c r="CJ40" i="8"/>
  <c r="CD40" s="1"/>
  <c r="CJ43"/>
  <c r="CD43" s="1"/>
  <c r="CJ51"/>
  <c r="CD51" s="1"/>
  <c r="B32" i="32"/>
  <c r="CJ15" i="8"/>
  <c r="CD15" s="1"/>
  <c r="CJ23"/>
  <c r="CD23" s="1"/>
  <c r="CJ31"/>
  <c r="CD31" s="1"/>
  <c r="CG16" i="31"/>
  <c r="CA16" s="1"/>
  <c r="AD16" s="1"/>
  <c r="C77" i="32"/>
  <c r="N129" i="31"/>
  <c r="C95" i="8"/>
  <c r="CG67" i="31"/>
  <c r="CA67" s="1"/>
  <c r="J67" s="1"/>
  <c r="CG59"/>
  <c r="CA59" s="1"/>
  <c r="J59" s="1"/>
  <c r="CG17"/>
  <c r="CA17" s="1"/>
  <c r="AD17" s="1"/>
  <c r="B22" i="32"/>
  <c r="C78"/>
  <c r="CJ55" i="8"/>
  <c r="CD55" s="1"/>
  <c r="CG48" i="31"/>
  <c r="CA48" s="1"/>
  <c r="J48" s="1"/>
  <c r="CG71"/>
  <c r="CA71" s="1"/>
  <c r="J71" s="1"/>
  <c r="C97" i="8"/>
  <c r="C101"/>
  <c r="C107"/>
  <c r="CI107" s="1"/>
  <c r="CC107" s="1"/>
  <c r="CJ14"/>
  <c r="CD14" s="1"/>
  <c r="CJ19"/>
  <c r="CD19" s="1"/>
  <c r="CJ70"/>
  <c r="CD70" s="1"/>
  <c r="C12" i="32"/>
  <c r="C79"/>
  <c r="C21" i="37"/>
  <c r="B18"/>
  <c r="CG18" s="1"/>
  <c r="C24" i="36"/>
  <c r="CI24" s="1"/>
  <c r="CC24" s="1"/>
  <c r="B196" i="37"/>
  <c r="CG196" s="1"/>
  <c r="CA196" s="1"/>
  <c r="AT196" s="1"/>
  <c r="B73"/>
  <c r="D29" i="36"/>
  <c r="B38" i="32"/>
  <c r="B15" i="37"/>
  <c r="CG15" s="1"/>
  <c r="CI113" i="8"/>
  <c r="CC113" s="1"/>
  <c r="CL117"/>
  <c r="CF117" s="1"/>
  <c r="CJ117"/>
  <c r="CD117" s="1"/>
  <c r="CK117"/>
  <c r="CE117" s="1"/>
  <c r="CI117"/>
  <c r="CC117" s="1"/>
  <c r="CG117"/>
  <c r="CA117" s="1"/>
  <c r="CH117"/>
  <c r="CB117" s="1"/>
  <c r="CI109"/>
  <c r="CC109" s="1"/>
  <c r="CH109"/>
  <c r="CB109" s="1"/>
  <c r="W71"/>
  <c r="CJ12"/>
  <c r="CD12" s="1"/>
  <c r="AA71"/>
  <c r="CK115"/>
  <c r="CE115" s="1"/>
  <c r="CJ96"/>
  <c r="CD96" s="1"/>
  <c r="CJ108"/>
  <c r="CD108" s="1"/>
  <c r="CL108"/>
  <c r="CF108" s="1"/>
  <c r="CK108"/>
  <c r="CE108" s="1"/>
  <c r="CH108"/>
  <c r="CB108" s="1"/>
  <c r="CG109"/>
  <c r="CA109" s="1"/>
  <c r="CA68"/>
  <c r="CJ68"/>
  <c r="CD68" s="1"/>
  <c r="CA59"/>
  <c r="CC59"/>
  <c r="CJ59"/>
  <c r="CD59" s="1"/>
  <c r="CG52" i="31"/>
  <c r="CA52" s="1"/>
  <c r="J52" s="1"/>
  <c r="CG61"/>
  <c r="CA61" s="1"/>
  <c r="J61" s="1"/>
  <c r="CG14"/>
  <c r="CA14" s="1"/>
  <c r="AD14" s="1"/>
  <c r="B24" i="32"/>
  <c r="B36"/>
  <c r="C67" i="36"/>
  <c r="C27"/>
  <c r="CI27" s="1"/>
  <c r="CC27" s="1"/>
  <c r="B194" i="37"/>
  <c r="CG194" s="1"/>
  <c r="CA194" s="1"/>
  <c r="AT194" s="1"/>
  <c r="C193"/>
  <c r="E29" i="36"/>
  <c r="B178" i="37"/>
  <c r="CG178" s="1"/>
  <c r="CA178" s="1"/>
  <c r="AT178" s="1"/>
  <c r="B169"/>
  <c r="CG169" s="1"/>
  <c r="CA169" s="1"/>
  <c r="AT169" s="1"/>
  <c r="B195"/>
  <c r="CG195" s="1"/>
  <c r="B209"/>
  <c r="CI96" i="8" l="1"/>
  <c r="CC96" s="1"/>
  <c r="CH96"/>
  <c r="CB96" s="1"/>
  <c r="A198" i="31"/>
  <c r="F25" i="28" s="1"/>
  <c r="B198" i="31"/>
  <c r="D25" i="28" s="1"/>
  <c r="V78" i="36"/>
  <c r="CK114" i="8"/>
  <c r="CE114" s="1"/>
  <c r="CL114"/>
  <c r="CF114" s="1"/>
  <c r="V83" i="36"/>
  <c r="V81"/>
  <c r="CJ113" i="8"/>
  <c r="CD113" s="1"/>
  <c r="V77" i="36"/>
  <c r="CK113" i="8"/>
  <c r="CE113" s="1"/>
  <c r="CL113"/>
  <c r="CF113" s="1"/>
  <c r="V79" i="36"/>
  <c r="AY48" i="8"/>
  <c r="CG113"/>
  <c r="CA113" s="1"/>
  <c r="V74" i="36"/>
  <c r="AR94" i="8"/>
  <c r="CH114"/>
  <c r="CB114" s="1"/>
  <c r="V75" i="36"/>
  <c r="CG100" i="8"/>
  <c r="CA100" s="1"/>
  <c r="CL107"/>
  <c r="CF107" s="1"/>
  <c r="CH100"/>
  <c r="CB100" s="1"/>
  <c r="V76" i="36"/>
  <c r="CI115" i="8"/>
  <c r="CC115" s="1"/>
  <c r="CG115"/>
  <c r="CA115" s="1"/>
  <c r="CH115"/>
  <c r="CB115" s="1"/>
  <c r="CI108"/>
  <c r="CC108" s="1"/>
  <c r="CG114"/>
  <c r="CA114" s="1"/>
  <c r="X98" i="31"/>
  <c r="V82" i="36"/>
  <c r="V85"/>
  <c r="CI100" i="8"/>
  <c r="CC100" s="1"/>
  <c r="CG107"/>
  <c r="CA107" s="1"/>
  <c r="CL115"/>
  <c r="CF115" s="1"/>
  <c r="V72" i="36"/>
  <c r="V73"/>
  <c r="CJ114" i="8"/>
  <c r="CD114" s="1"/>
  <c r="CA195" i="37"/>
  <c r="AT195" s="1"/>
  <c r="CH14" i="36"/>
  <c r="CB14" s="1"/>
  <c r="CI14"/>
  <c r="CC14" s="1"/>
  <c r="AY33" i="8"/>
  <c r="CH25" i="36"/>
  <c r="CB25" s="1"/>
  <c r="CI25"/>
  <c r="CC25" s="1"/>
  <c r="CA18" i="37"/>
  <c r="AV18" s="1"/>
  <c r="CG23" i="36"/>
  <c r="CA23" s="1"/>
  <c r="CI23"/>
  <c r="CC23" s="1"/>
  <c r="CG21"/>
  <c r="CA21" s="1"/>
  <c r="CI21"/>
  <c r="CC21" s="1"/>
  <c r="CA20" i="37"/>
  <c r="AV20" s="1"/>
  <c r="CA14"/>
  <c r="AV14" s="1"/>
  <c r="CH28" i="36"/>
  <c r="CB28" s="1"/>
  <c r="CI28"/>
  <c r="CC28" s="1"/>
  <c r="CG19"/>
  <c r="CA19" s="1"/>
  <c r="CI19"/>
  <c r="CC19" s="1"/>
  <c r="CG192" i="37"/>
  <c r="CA192" s="1"/>
  <c r="AT192" s="1"/>
  <c r="CA15"/>
  <c r="AV15" s="1"/>
  <c r="CG22" i="36"/>
  <c r="CA22" s="1"/>
  <c r="CI22"/>
  <c r="CC22" s="1"/>
  <c r="CG17"/>
  <c r="CA17" s="1"/>
  <c r="CI17"/>
  <c r="CC17" s="1"/>
  <c r="CA13" i="37"/>
  <c r="AV13" s="1"/>
  <c r="CA16"/>
  <c r="AV16" s="1"/>
  <c r="CG20" i="36"/>
  <c r="CA20" s="1"/>
  <c r="CI20"/>
  <c r="CC20" s="1"/>
  <c r="CG15"/>
  <c r="CA15" s="1"/>
  <c r="CI15"/>
  <c r="CC15" s="1"/>
  <c r="CG26"/>
  <c r="CA26" s="1"/>
  <c r="CI26"/>
  <c r="CC26" s="1"/>
  <c r="CA17" i="37"/>
  <c r="AV17" s="1"/>
  <c r="CA19"/>
  <c r="AV19" s="1"/>
  <c r="X99" i="31"/>
  <c r="CG18" i="36"/>
  <c r="CA18" s="1"/>
  <c r="CI18"/>
  <c r="CC18" s="1"/>
  <c r="CH13"/>
  <c r="CB13" s="1"/>
  <c r="CI13"/>
  <c r="CC13" s="1"/>
  <c r="CG16"/>
  <c r="CA16" s="1"/>
  <c r="CI16"/>
  <c r="CC16" s="1"/>
  <c r="CA22" i="37"/>
  <c r="AV22" s="1"/>
  <c r="X100" i="31"/>
  <c r="CA26" i="37"/>
  <c r="AV26" s="1"/>
  <c r="AY22" i="8"/>
  <c r="AY37"/>
  <c r="AY65"/>
  <c r="CH110"/>
  <c r="CB110" s="1"/>
  <c r="B21" i="37"/>
  <c r="AY58" i="8"/>
  <c r="AY51"/>
  <c r="AY63"/>
  <c r="AY64"/>
  <c r="AY46"/>
  <c r="CI110"/>
  <c r="CC110" s="1"/>
  <c r="CG110"/>
  <c r="CA110" s="1"/>
  <c r="AY44"/>
  <c r="AY31"/>
  <c r="AY16"/>
  <c r="AY50"/>
  <c r="AY39"/>
  <c r="CL110"/>
  <c r="CF110" s="1"/>
  <c r="CK110"/>
  <c r="CE110" s="1"/>
  <c r="AY62"/>
  <c r="AY47"/>
  <c r="AY40"/>
  <c r="CU31" i="37"/>
  <c r="AV31" s="1"/>
  <c r="AY21" i="8"/>
  <c r="B12" i="32"/>
  <c r="A208" s="1"/>
  <c r="F11" i="28" s="1"/>
  <c r="CH111" i="8"/>
  <c r="CB111" s="1"/>
  <c r="AY43"/>
  <c r="AY26"/>
  <c r="AY12"/>
  <c r="AY41"/>
  <c r="AY19"/>
  <c r="AY61"/>
  <c r="CH93"/>
  <c r="CB93" s="1"/>
  <c r="CJ93"/>
  <c r="CD93" s="1"/>
  <c r="CI93"/>
  <c r="CC93" s="1"/>
  <c r="CG93"/>
  <c r="CA93" s="1"/>
  <c r="CK111"/>
  <c r="CE111" s="1"/>
  <c r="AY56"/>
  <c r="AY55"/>
  <c r="AY52"/>
  <c r="AY38"/>
  <c r="AY35"/>
  <c r="AY29"/>
  <c r="AY70"/>
  <c r="AY15"/>
  <c r="AY57"/>
  <c r="CI111"/>
  <c r="CC111" s="1"/>
  <c r="AY69"/>
  <c r="AY17"/>
  <c r="AY34"/>
  <c r="AY18"/>
  <c r="AY27"/>
  <c r="AY42"/>
  <c r="CG111"/>
  <c r="CA111" s="1"/>
  <c r="AY45"/>
  <c r="CJ111"/>
  <c r="CD111" s="1"/>
  <c r="AY25"/>
  <c r="AY30"/>
  <c r="AY14"/>
  <c r="AY23"/>
  <c r="AY53"/>
  <c r="AY32"/>
  <c r="AY13"/>
  <c r="CH26" i="36"/>
  <c r="CB26" s="1"/>
  <c r="AY20" i="8"/>
  <c r="AY54"/>
  <c r="AY68"/>
  <c r="AY66"/>
  <c r="AY36"/>
  <c r="AY28"/>
  <c r="AY24"/>
  <c r="C102"/>
  <c r="A193" s="1"/>
  <c r="F14" i="28" s="1"/>
  <c r="CJ116" i="8"/>
  <c r="CD116" s="1"/>
  <c r="CG116"/>
  <c r="CA116" s="1"/>
  <c r="CL116"/>
  <c r="CF116" s="1"/>
  <c r="CI116"/>
  <c r="CC116" s="1"/>
  <c r="CK116"/>
  <c r="CE116" s="1"/>
  <c r="CH116"/>
  <c r="CB116" s="1"/>
  <c r="CB11"/>
  <c r="AY11" s="1"/>
  <c r="AY67"/>
  <c r="AY59"/>
  <c r="B193" i="37"/>
  <c r="AY60" i="8"/>
  <c r="AY49"/>
  <c r="CJ112"/>
  <c r="CD112" s="1"/>
  <c r="CH112"/>
  <c r="CB112" s="1"/>
  <c r="CK112"/>
  <c r="CE112" s="1"/>
  <c r="CI112"/>
  <c r="CC112" s="1"/>
  <c r="CG112"/>
  <c r="CA112" s="1"/>
  <c r="CL112"/>
  <c r="CF112" s="1"/>
  <c r="CH22" i="36"/>
  <c r="CB22" s="1"/>
  <c r="CG13"/>
  <c r="CA13" s="1"/>
  <c r="CH20"/>
  <c r="CB20" s="1"/>
  <c r="CH23"/>
  <c r="CB23" s="1"/>
  <c r="CH21"/>
  <c r="CB21" s="1"/>
  <c r="CH17"/>
  <c r="CB17" s="1"/>
  <c r="CG28"/>
  <c r="CA28" s="1"/>
  <c r="CG25"/>
  <c r="CA25" s="1"/>
  <c r="CH15"/>
  <c r="CB15" s="1"/>
  <c r="CG14"/>
  <c r="CA14" s="1"/>
  <c r="CH18"/>
  <c r="CB18" s="1"/>
  <c r="CH16"/>
  <c r="CB16" s="1"/>
  <c r="CH19"/>
  <c r="CB19" s="1"/>
  <c r="C29"/>
  <c r="A175" s="1"/>
  <c r="F29" i="28" s="1"/>
  <c r="CK107" i="8"/>
  <c r="CE107" s="1"/>
  <c r="CJ101"/>
  <c r="CD101" s="1"/>
  <c r="CH101"/>
  <c r="CB101" s="1"/>
  <c r="CI101"/>
  <c r="CC101" s="1"/>
  <c r="CG101"/>
  <c r="CA101" s="1"/>
  <c r="CI95"/>
  <c r="CC95" s="1"/>
  <c r="CG95"/>
  <c r="CA95" s="1"/>
  <c r="CH95"/>
  <c r="CB95" s="1"/>
  <c r="CJ95"/>
  <c r="CD95" s="1"/>
  <c r="CJ107"/>
  <c r="CD107" s="1"/>
  <c r="CI97"/>
  <c r="CC97" s="1"/>
  <c r="CG97"/>
  <c r="CA97" s="1"/>
  <c r="CJ97"/>
  <c r="CD97" s="1"/>
  <c r="CH97"/>
  <c r="CB97" s="1"/>
  <c r="AT108"/>
  <c r="AT117"/>
  <c r="CH24" i="36"/>
  <c r="CB24" s="1"/>
  <c r="CG24"/>
  <c r="CA24" s="1"/>
  <c r="CH107" i="8"/>
  <c r="CB107" s="1"/>
  <c r="AR98"/>
  <c r="CG99"/>
  <c r="CA99" s="1"/>
  <c r="CI99"/>
  <c r="CC99" s="1"/>
  <c r="CH99"/>
  <c r="CB99" s="1"/>
  <c r="CG27" i="36"/>
  <c r="CA27" s="1"/>
  <c r="CH27"/>
  <c r="CB27" s="1"/>
  <c r="AT109" i="8"/>
  <c r="AR100" l="1"/>
  <c r="AR96"/>
  <c r="AT113"/>
  <c r="AX13" i="36"/>
  <c r="AT114" i="8"/>
  <c r="AX14" i="36"/>
  <c r="AX28"/>
  <c r="AT115" i="8"/>
  <c r="AX25" i="36"/>
  <c r="AX18"/>
  <c r="AX26"/>
  <c r="AX24"/>
  <c r="AX15"/>
  <c r="AX17"/>
  <c r="AX19"/>
  <c r="AX21"/>
  <c r="AX27"/>
  <c r="A400" i="37"/>
  <c r="F26" i="28" s="1"/>
  <c r="AX16" i="36"/>
  <c r="AX20"/>
  <c r="AX22"/>
  <c r="AX23"/>
  <c r="B400" i="37"/>
  <c r="D26" i="28" s="1"/>
  <c r="AR93" i="8"/>
  <c r="AT111"/>
  <c r="AT107"/>
  <c r="AT110"/>
  <c r="AR95"/>
  <c r="AT116"/>
  <c r="AT112"/>
  <c r="AR99"/>
  <c r="AR101"/>
  <c r="B193"/>
  <c r="D14" i="28" s="1"/>
  <c r="AR97" i="8"/>
  <c r="S86" i="36"/>
  <c r="B175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<sst xmlns="http://schemas.openxmlformats.org/spreadsheetml/2006/main" count="9688" uniqueCount="2862">
  <si>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</si>
  <si>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</si>
  <si>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</si>
  <si>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</si>
  <si>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</si>
  <si>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</si>
  <si>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</si>
  <si>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</si>
  <si>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</si>
  <si>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</si>
  <si>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</si>
  <si>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</si>
  <si>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</si>
  <si>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</si>
  <si>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</si>
  <si>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</si>
  <si>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</si>
  <si>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</si>
  <si>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</si>
  <si>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</si>
  <si>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</si>
  <si>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</si>
  <si>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</si>
  <si>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</si>
  <si>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</si>
  <si>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</si>
  <si>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</si>
  <si>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</si>
  <si>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</si>
  <si>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</si>
  <si>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</si>
  <si>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</si>
  <si>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</si>
  <si>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</si>
  <si>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</si>
  <si>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</si>
  <si>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</si>
  <si>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</si>
  <si>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</si>
  <si>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</si>
  <si>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</si>
  <si>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</si>
  <si>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</si>
  <si>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</si>
  <si>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</si>
  <si>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</si>
  <si>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</si>
  <si>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</si>
  <si>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</si>
  <si>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</si>
  <si>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</si>
  <si>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</si>
  <si>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</si>
  <si>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</si>
  <si>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</si>
  <si>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</si>
  <si>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</si>
  <si>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</si>
  <si>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</si>
  <si>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</si>
  <si>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</si>
  <si>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</si>
  <si>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</si>
  <si>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</si>
  <si>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</si>
  <si>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</si>
  <si>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</si>
  <si>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</si>
  <si>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</si>
  <si>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</si>
  <si>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</si>
  <si>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</si>
  <si>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</si>
  <si>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</si>
  <si>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</si>
  <si>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</si>
  <si>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</si>
  <si>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</si>
  <si>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</si>
  <si>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</si>
  <si>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</si>
  <si>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</si>
  <si>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</si>
  <si>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</si>
  <si>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</si>
  <si>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</si>
  <si>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</si>
  <si>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</si>
  <si>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</si>
  <si>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</si>
  <si>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</si>
  <si>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</si>
  <si>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</si>
  <si>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</si>
  <si>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</si>
  <si>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</si>
  <si>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</si>
  <si>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</si>
  <si>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</si>
  <si>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</si>
  <si>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</si>
  <si>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</si>
  <si>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</si>
  <si>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</si>
  <si>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</si>
  <si>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</si>
  <si>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</si>
  <si>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</si>
  <si>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</si>
  <si>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</si>
  <si>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</si>
  <si>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</si>
  <si>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</si>
  <si>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</si>
  <si>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</si>
  <si>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</si>
  <si>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</si>
  <si>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</si>
  <si>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</si>
  <si>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</si>
  <si>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</si>
  <si>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</si>
  <si>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</si>
  <si>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</si>
  <si>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</si>
  <si>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</si>
  <si>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</si>
  <si>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</si>
  <si>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</si>
  <si>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</si>
  <si>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</si>
  <si>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</si>
  <si>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</si>
  <si>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</si>
  <si>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</si>
  <si>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</si>
  <si>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</si>
  <si>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</si>
  <si>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</si>
  <si>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</si>
  <si>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</si>
  <si>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</si>
  <si>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</si>
  <si>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</si>
  <si>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</si>
  <si>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</si>
  <si>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</si>
  <si>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</si>
  <si>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</si>
  <si>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</si>
  <si>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</si>
  <si>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</si>
  <si>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</si>
  <si>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</si>
  <si>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</si>
  <si>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</si>
  <si>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</si>
  <si>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</si>
  <si>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</si>
  <si>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</si>
  <si>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</si>
  <si>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</si>
  <si>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</si>
  <si>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</si>
  <si>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</si>
  <si>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</si>
  <si>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</si>
  <si>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</si>
  <si>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</si>
  <si>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</si>
  <si>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</si>
  <si>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</si>
  <si>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</si>
  <si>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</si>
  <si>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</si>
  <si>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</si>
  <si>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</si>
  <si>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</si>
  <si>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</si>
  <si>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</si>
  <si>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</si>
  <si>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</si>
  <si>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</si>
  <si>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</si>
  <si>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</si>
  <si>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</si>
  <si>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</si>
  <si>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</si>
  <si>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</si>
  <si>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</si>
  <si>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</si>
  <si>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</si>
  <si>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</si>
  <si>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</si>
  <si>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</si>
  <si>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</si>
  <si>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</si>
  <si>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</si>
  <si>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</si>
  <si>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</si>
  <si>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</si>
  <si>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</si>
  <si>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</si>
  <si>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</si>
  <si>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</si>
  <si>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</si>
  <si>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</si>
  <si>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</si>
  <si>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</si>
  <si>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</si>
  <si>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</si>
  <si>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</si>
  <si>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</si>
  <si>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</si>
  <si>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</si>
  <si>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</si>
  <si>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</si>
  <si>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</si>
  <si>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</si>
  <si>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</si>
  <si>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</si>
  <si>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</si>
  <si>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</si>
  <si>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</si>
  <si>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</si>
  <si>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</si>
  <si>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</si>
  <si>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</si>
  <si>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</si>
  <si>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</si>
  <si>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</si>
  <si>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</si>
  <si>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</si>
  <si>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</si>
  <si>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</si>
  <si>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</si>
  <si>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</si>
  <si>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</si>
  <si>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</si>
  <si>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</si>
  <si>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</si>
  <si>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</si>
  <si>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</si>
  <si>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</si>
  <si>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</si>
  <si>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</si>
  <si>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</si>
  <si>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</si>
  <si>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</si>
  <si>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</si>
  <si>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</si>
  <si>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</si>
  <si>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</si>
  <si>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</si>
  <si>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</si>
  <si>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</si>
  <si>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</si>
  <si>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</si>
  <si>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</si>
  <si>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</si>
  <si>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</si>
  <si>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</si>
  <si>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</si>
  <si>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</si>
  <si>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</si>
  <si>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</si>
  <si>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</si>
  <si>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</si>
  <si>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</si>
  <si>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</si>
  <si>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</si>
  <si>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</si>
  <si>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</si>
  <si>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</si>
  <si>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</si>
  <si>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</si>
  <si>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</si>
  <si>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</si>
  <si>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</si>
  <si>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</si>
  <si>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</si>
  <si>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</si>
  <si>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</si>
  <si>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</si>
  <si>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</si>
  <si>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</si>
  <si>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</si>
  <si>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</si>
  <si>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</si>
  <si>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</si>
  <si>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</si>
  <si>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</si>
  <si>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</si>
  <si>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</si>
  <si>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</si>
  <si>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</si>
  <si>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</si>
  <si>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</si>
  <si>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</si>
  <si>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</si>
  <si>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</si>
  <si>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</si>
  <si>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</si>
  <si>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</si>
  <si>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</si>
  <si>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</si>
  <si>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</si>
  <si>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</si>
  <si>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</si>
  <si>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</si>
  <si>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</si>
  <si>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</si>
  <si>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</si>
  <si>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</si>
  <si>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</si>
  <si>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</si>
  <si>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</si>
  <si>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</si>
  <si>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</si>
  <si>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</si>
  <si>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</si>
  <si>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</si>
  <si>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</si>
  <si>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</si>
  <si>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</si>
  <si>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</si>
  <si>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</si>
  <si>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</si>
  <si>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</si>
  <si>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</si>
  <si>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</si>
  <si>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</si>
  <si>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</si>
  <si>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</si>
  <si>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</si>
  <si>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</si>
  <si>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</si>
  <si>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</si>
  <si>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</si>
  <si>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</si>
  <si>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</si>
  <si>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</si>
  <si>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</si>
  <si>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</si>
  <si>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</si>
  <si>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</si>
  <si>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</si>
  <si>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</si>
  <si>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</si>
  <si>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</si>
  <si>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</si>
  <si>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</si>
  <si>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</si>
  <si>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</si>
  <si>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</si>
  <si>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</si>
  <si>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</si>
  <si>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</si>
  <si>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</si>
  <si>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</si>
  <si>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</si>
  <si>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</si>
  <si>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</si>
  <si>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</si>
  <si>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</si>
  <si>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</si>
  <si>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</si>
  <si>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</si>
  <si>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</si>
  <si>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</si>
  <si>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</si>
  <si>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</si>
  <si>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</si>
  <si>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</si>
  <si>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</si>
  <si>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</si>
  <si>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</si>
  <si>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</si>
  <si>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</si>
  <si>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</si>
  <si>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</si>
  <si>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</si>
  <si>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</si>
  <si>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</si>
  <si>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</si>
  <si>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</si>
  <si>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</si>
  <si>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</si>
  <si>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</si>
  <si>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</si>
  <si>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</si>
  <si>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</si>
  <si>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</si>
  <si>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</si>
  <si>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</si>
  <si>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</si>
  <si>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</si>
  <si>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</si>
  <si>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</si>
  <si>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</si>
  <si>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</si>
  <si>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</si>
  <si>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</si>
  <si>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</si>
  <si>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</si>
  <si>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</si>
  <si>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</si>
  <si>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</si>
  <si>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</si>
  <si>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</si>
  <si>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</si>
  <si>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</si>
  <si>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</si>
  <si>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</si>
  <si>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</si>
  <si>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</si>
  <si>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</si>
  <si>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</si>
  <si>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</si>
  <si>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</si>
  <si>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</si>
  <si>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</si>
  <si>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</si>
  <si>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</si>
  <si>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</si>
  <si>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</si>
  <si>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</si>
  <si>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</si>
  <si>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</si>
  <si>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</si>
  <si>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</si>
  <si>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</si>
  <si>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</si>
  <si>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</si>
  <si>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</si>
  <si>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</si>
  <si>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</si>
  <si>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</si>
  <si>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</si>
  <si>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</si>
  <si>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</si>
  <si>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</si>
  <si>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</si>
  <si>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</si>
  <si>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</si>
  <si>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</si>
  <si>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</si>
  <si>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</si>
  <si>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</si>
  <si>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</si>
  <si>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</si>
  <si>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</si>
  <si>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</si>
  <si>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</si>
  <si>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</si>
  <si>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</si>
  <si>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</si>
  <si>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</si>
  <si>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</si>
  <si>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</si>
  <si>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</si>
  <si>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</si>
  <si>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</si>
  <si>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</si>
  <si>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</si>
  <si>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</si>
  <si>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</si>
  <si>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</si>
  <si>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</si>
  <si>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</si>
  <si>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</si>
  <si>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</si>
  <si>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</si>
  <si>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</si>
  <si>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</si>
  <si>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</si>
  <si>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</si>
  <si>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</si>
  <si>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</si>
  <si>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</si>
  <si>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</si>
  <si>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</si>
  <si>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</si>
  <si>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</si>
  <si>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</si>
  <si>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</si>
  <si>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</si>
  <si>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</si>
  <si>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</si>
  <si>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</si>
  <si>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</si>
  <si>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</si>
  <si>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</si>
  <si>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</si>
  <si>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</si>
  <si>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</si>
  <si>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</si>
  <si>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</si>
  <si>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</si>
  <si>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</si>
  <si>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</si>
  <si>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</si>
  <si>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</si>
  <si>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</si>
  <si>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</si>
  <si>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</si>
  <si>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</si>
  <si>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</si>
  <si>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</si>
  <si>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</si>
  <si>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</si>
  <si>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</si>
  <si>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</si>
  <si>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</si>
  <si>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</si>
  <si>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</si>
  <si>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</si>
  <si>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</si>
  <si>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</si>
  <si>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</si>
  <si>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</si>
  <si>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</si>
  <si>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</si>
  <si>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</si>
  <si>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</si>
  <si>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</si>
  <si>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</si>
  <si>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</si>
  <si>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</si>
  <si>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</si>
  <si>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</si>
  <si>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</si>
  <si>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</si>
  <si>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</si>
  <si>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</si>
  <si>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</si>
  <si>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</si>
  <si>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</si>
  <si>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</si>
  <si>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</si>
  <si>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</si>
  <si>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</si>
  <si>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</si>
  <si>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</si>
  <si>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</si>
  <si>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</si>
  <si>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</si>
  <si>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</si>
  <si>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</si>
  <si>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</si>
  <si>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</si>
  <si>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</si>
  <si>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</si>
  <si>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</si>
  <si>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</si>
  <si>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</si>
  <si>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</si>
  <si>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</si>
  <si>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</si>
  <si>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</si>
  <si>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</si>
  <si>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</si>
  <si>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</si>
  <si>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</si>
  <si>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</si>
  <si>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</si>
  <si>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</si>
  <si>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</si>
  <si>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</si>
  <si>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</si>
  <si>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</si>
  <si>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</si>
  <si>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</si>
  <si>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</si>
  <si>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</si>
  <si>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</si>
  <si>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</si>
  <si>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</si>
  <si>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</si>
  <si>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</si>
  <si>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</si>
  <si>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</si>
  <si>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</si>
  <si>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</si>
  <si>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</si>
  <si>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</si>
  <si>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</si>
  <si>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</si>
  <si>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</si>
  <si>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</si>
  <si>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</si>
  <si>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</si>
  <si>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</si>
  <si>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</si>
  <si>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</si>
  <si>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</si>
  <si>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</si>
  <si>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</si>
  <si>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</si>
  <si>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</si>
  <si>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</si>
  <si>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</si>
  <si>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</si>
  <si>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</si>
  <si>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</si>
  <si>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</si>
  <si>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</si>
  <si>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</si>
  <si>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</si>
  <si>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</si>
  <si>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</si>
  <si>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</si>
  <si>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</si>
  <si>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</si>
  <si>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</si>
  <si>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</si>
  <si>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</si>
  <si>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</si>
  <si>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</si>
  <si>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</si>
  <si>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</si>
  <si>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</si>
  <si>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</si>
  <si>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</si>
  <si>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</si>
  <si>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</si>
  <si>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</si>
  <si>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</si>
  <si>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</si>
  <si>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</si>
  <si>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</si>
  <si>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</si>
  <si>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</si>
  <si>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</si>
  <si>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</si>
  <si>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</si>
  <si>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</si>
  <si>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</si>
  <si>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</si>
  <si>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</si>
  <si>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</si>
  <si>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</si>
  <si>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</si>
  <si>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</si>
  <si>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</si>
  <si>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</si>
  <si>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</si>
  <si>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</si>
  <si>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</si>
  <si>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</si>
  <si>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</si>
  <si>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</si>
  <si>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</si>
  <si>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</si>
  <si>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</si>
  <si>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</si>
  <si>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</si>
  <si>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</si>
  <si>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</si>
  <si>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</si>
  <si>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</si>
  <si>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</si>
  <si>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</si>
  <si>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</si>
  <si>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</si>
  <si>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</si>
  <si>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</si>
  <si>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</si>
  <si>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</si>
  <si>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</si>
  <si>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</si>
  <si>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</si>
  <si>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</si>
  <si>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</si>
  <si>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</si>
  <si>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</si>
  <si>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</si>
  <si>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</si>
  <si>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</si>
  <si>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</si>
  <si>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</si>
  <si>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</si>
  <si>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</si>
  <si>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</si>
  <si>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</si>
  <si>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</si>
  <si>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</si>
  <si>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</si>
  <si>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</si>
  <si>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</si>
  <si>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</si>
  <si>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</si>
  <si>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</si>
  <si>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</si>
  <si>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</si>
  <si>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</si>
  <si>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</si>
  <si>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</si>
  <si>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</si>
  <si>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</si>
  <si>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</si>
  <si>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</si>
  <si>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</si>
  <si>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</si>
  <si>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</si>
  <si>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</si>
  <si>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</si>
  <si>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</si>
  <si>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</si>
  <si>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</si>
  <si>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</si>
  <si>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</si>
  <si>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</si>
  <si>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</si>
  <si>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</si>
  <si>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</si>
  <si>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</si>
  <si>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</si>
  <si>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</si>
  <si>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</si>
  <si>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</si>
  <si>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</si>
  <si>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</si>
  <si>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</si>
  <si>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</si>
  <si>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</si>
  <si>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</si>
  <si>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</si>
  <si>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</si>
  <si>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</si>
  <si>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</si>
  <si>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</si>
  <si>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</si>
  <si>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</si>
  <si>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</si>
  <si>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</si>
  <si>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</si>
  <si>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</si>
  <si>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</si>
  <si>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</si>
  <si>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</si>
  <si>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</si>
  <si>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</si>
  <si>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</si>
  <si>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</si>
  <si>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</si>
  <si>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</si>
  <si>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</si>
  <si>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</si>
  <si>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</si>
  <si>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</si>
  <si>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</si>
  <si>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</si>
  <si>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</si>
  <si>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</si>
  <si>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</si>
  <si>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</si>
  <si>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</si>
  <si>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</si>
  <si>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</si>
  <si>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</si>
  <si>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</si>
  <si>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</si>
  <si>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</si>
  <si>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</si>
  <si>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</si>
  <si>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</si>
  <si>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</si>
  <si>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</si>
  <si>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</si>
  <si>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</si>
  <si>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</si>
  <si>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</si>
  <si>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</si>
  <si>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</si>
  <si>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</si>
  <si>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</si>
  <si>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</si>
  <si>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</si>
  <si>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</si>
  <si>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</si>
  <si>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</si>
  <si>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</si>
  <si>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</si>
  <si>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</si>
  <si>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</si>
  <si>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</si>
  <si>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</si>
  <si>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</si>
  <si>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</si>
  <si>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</si>
  <si>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</si>
  <si>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</si>
  <si>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</si>
  <si>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</si>
  <si>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</si>
  <si>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</si>
  <si>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</si>
  <si>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</si>
  <si>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</si>
  <si>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</si>
  <si>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</si>
  <si>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</si>
  <si>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</si>
  <si>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</si>
  <si>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</si>
  <si>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</si>
  <si>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</si>
  <si>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</si>
  <si>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</si>
  <si>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</si>
  <si>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</si>
  <si>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</si>
  <si>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</si>
  <si>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</si>
  <si>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</si>
  <si>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</si>
  <si>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</si>
  <si>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</si>
  <si>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</si>
  <si>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</si>
  <si>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</si>
  <si>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</si>
  <si>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</si>
  <si>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</si>
  <si>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</si>
  <si>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</si>
  <si>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</si>
  <si>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</si>
  <si>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</si>
  <si>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</si>
  <si>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</si>
  <si>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</si>
  <si>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</si>
  <si>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</si>
  <si>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</si>
  <si>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</si>
  <si>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</si>
  <si>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</si>
  <si>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</si>
  <si>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</si>
  <si>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</si>
  <si>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</si>
  <si>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</si>
  <si>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</si>
  <si>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</si>
  <si>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</si>
  <si>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</si>
  <si>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</si>
  <si>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</si>
  <si>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</si>
  <si>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</si>
  <si>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</si>
  <si>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</si>
  <si>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</si>
  <si>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</si>
  <si>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</si>
  <si>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</si>
  <si>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</si>
  <si>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</si>
  <si>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</si>
  <si>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</si>
  <si>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</si>
  <si>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</si>
  <si>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</si>
  <si>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</si>
  <si>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</si>
  <si>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</si>
  <si>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</si>
  <si>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</si>
  <si>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</si>
  <si>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</si>
  <si>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</si>
  <si>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</si>
  <si>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</si>
  <si>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</si>
  <si>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</si>
  <si>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</si>
  <si>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</si>
  <si>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</si>
  <si>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</si>
  <si>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</si>
  <si>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</si>
  <si>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</si>
  <si>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</si>
  <si>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</si>
  <si>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</si>
  <si>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</si>
  <si>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</si>
  <si>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</si>
  <si>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</si>
  <si>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</si>
  <si>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</si>
  <si>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</si>
  <si>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</si>
  <si>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</si>
  <si>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</si>
  <si>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</si>
  <si>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</si>
  <si>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</si>
  <si>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</si>
  <si>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</si>
  <si>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</si>
  <si>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</si>
  <si>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</si>
  <si>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</si>
  <si>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</si>
  <si>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</si>
  <si>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</si>
  <si>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</si>
  <si>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</si>
  <si>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</si>
  <si>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</si>
  <si>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</si>
  <si>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</si>
  <si>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</si>
  <si>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</si>
  <si>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</si>
  <si>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</si>
  <si>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</si>
  <si>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</si>
  <si>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</si>
  <si>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</si>
  <si>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</si>
  <si>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</si>
  <si>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</si>
  <si>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</si>
  <si>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</si>
  <si>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</si>
  <si>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</si>
  <si>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</si>
  <si>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</si>
  <si>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</si>
  <si>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</si>
  <si>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</si>
  <si>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</si>
  <si>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</si>
  <si>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</si>
  <si>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</si>
  <si>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</si>
  <si>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</si>
  <si>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</si>
  <si>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</si>
  <si>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</si>
  <si>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</si>
  <si>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</si>
  <si>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</si>
  <si>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</si>
  <si>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</si>
  <si>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</si>
  <si>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</si>
  <si>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</si>
  <si>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</si>
  <si>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</si>
  <si>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</si>
  <si>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</si>
  <si>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</si>
  <si>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</si>
  <si>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</si>
  <si>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</si>
  <si>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</si>
  <si>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</si>
  <si>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</si>
  <si>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</si>
  <si>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</si>
  <si>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</si>
  <si>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</si>
  <si>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</si>
  <si>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</si>
  <si>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</si>
  <si>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</si>
  <si>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</si>
  <si>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</si>
  <si>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</si>
  <si>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</si>
  <si>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</si>
  <si>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</si>
  <si>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</si>
  <si>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</si>
  <si>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</si>
  <si>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</si>
  <si>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</si>
  <si>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</si>
  <si>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</si>
  <si>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</si>
  <si>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</si>
  <si>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</si>
  <si>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</si>
  <si>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</si>
  <si>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</si>
  <si>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</si>
  <si>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</si>
  <si>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</si>
  <si>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</si>
  <si>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</si>
  <si>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</si>
  <si>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</si>
  <si>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</si>
  <si>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</si>
  <si>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</si>
  <si>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</si>
  <si>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</si>
  <si>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</si>
  <si>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</si>
  <si>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</si>
  <si>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</si>
  <si>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</si>
  <si>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</si>
  <si>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</si>
  <si>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</si>
  <si>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</si>
  <si>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</si>
  <si>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</si>
  <si>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</si>
  <si>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</si>
  <si>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</si>
  <si>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</si>
  <si>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</si>
  <si>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</si>
  <si>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</si>
  <si>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</si>
  <si>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</si>
  <si>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</si>
  <si>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</si>
  <si>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</si>
  <si>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</si>
  <si>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</si>
  <si>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</si>
  <si>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</si>
  <si>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</si>
  <si>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</si>
  <si>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</si>
  <si>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</si>
  <si>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</si>
  <si>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</si>
  <si>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</si>
  <si>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</si>
  <si>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</si>
  <si>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</si>
  <si>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</si>
  <si>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</si>
  <si>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</si>
  <si>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</si>
  <si>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</si>
  <si>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</si>
  <si>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</si>
  <si>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</si>
  <si>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</si>
  <si>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</si>
  <si>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</si>
  <si>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</si>
  <si>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</si>
  <si>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</si>
  <si>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</si>
  <si>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</si>
  <si>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</si>
  <si>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</si>
  <si>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</si>
  <si>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</si>
  <si>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</si>
  <si>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</si>
  <si>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</si>
  <si>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</si>
  <si>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</si>
  <si>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</si>
  <si>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</si>
  <si>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</si>
  <si>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</si>
  <si>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</si>
  <si>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</si>
  <si>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</si>
  <si>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</si>
  <si>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</si>
  <si>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</si>
  <si>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</si>
  <si>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</si>
  <si>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</si>
  <si>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</si>
  <si>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</si>
  <si>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</si>
  <si>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</si>
  <si>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</si>
  <si>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</si>
  <si>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</si>
  <si>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</si>
  <si>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</si>
  <si>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</si>
  <si>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</si>
  <si>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</si>
  <si>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</si>
  <si>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</si>
  <si>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</si>
  <si>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</si>
  <si>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</si>
  <si>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</si>
  <si>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</si>
  <si>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</si>
  <si>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</si>
  <si>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</si>
  <si>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</si>
  <si>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</si>
  <si>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</si>
  <si>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</si>
  <si>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</si>
  <si>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</si>
  <si>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</si>
  <si>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</si>
  <si>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</si>
  <si>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</si>
  <si>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</si>
  <si>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</si>
  <si>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</si>
  <si>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</si>
  <si>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</si>
  <si>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</si>
  <si>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</si>
  <si>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</si>
  <si>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</si>
  <si>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</si>
  <si>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</si>
  <si>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</si>
  <si>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</si>
  <si>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</si>
  <si>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</si>
  <si>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</si>
  <si>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</si>
  <si>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</si>
  <si>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</si>
  <si>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</si>
  <si>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</si>
  <si>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</si>
  <si>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</si>
  <si>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</si>
  <si>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</si>
  <si>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</si>
  <si>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</si>
  <si>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</si>
  <si>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</si>
  <si>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</si>
  <si>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</si>
  <si>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</si>
  <si>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</si>
  <si>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</si>
  <si>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</si>
  <si>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</si>
  <si>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</si>
  <si>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</si>
  <si>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</si>
  <si>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</si>
  <si>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</si>
  <si>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</si>
  <si>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</si>
  <si>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</si>
  <si>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</si>
  <si>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</si>
  <si>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</si>
  <si>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</si>
  <si>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</si>
  <si>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</si>
  <si>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</si>
  <si>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</si>
  <si>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</si>
  <si>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</si>
  <si>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</si>
  <si>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</si>
  <si>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</si>
  <si>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</si>
  <si>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</si>
  <si>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</si>
  <si>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</si>
  <si>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</si>
  <si>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</si>
  <si>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</si>
  <si>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</si>
  <si>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</si>
  <si>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</si>
  <si>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</si>
  <si>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</si>
  <si>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</si>
  <si>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</si>
  <si>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</si>
  <si>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</si>
  <si>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</si>
  <si>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</si>
  <si>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</si>
  <si>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</si>
  <si>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</si>
  <si>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</si>
  <si>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</si>
  <si>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</si>
  <si>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</si>
  <si>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</si>
  <si>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</si>
  <si>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</si>
  <si>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</si>
  <si>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</si>
  <si>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</si>
  <si>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</si>
  <si>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</si>
  <si>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</si>
  <si>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</si>
  <si>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</si>
  <si>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</si>
  <si>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</si>
  <si>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</si>
  <si>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</si>
  <si>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</si>
  <si>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</si>
  <si>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</si>
  <si>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</si>
  <si>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</si>
  <si>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</si>
  <si>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</si>
  <si>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</si>
  <si>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</si>
  <si>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</si>
  <si>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</si>
  <si>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</si>
  <si>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</si>
  <si>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</si>
  <si>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</si>
  <si>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</si>
  <si>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</si>
  <si>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</si>
  <si>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</si>
  <si>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</si>
  <si>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</si>
  <si>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</si>
  <si>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</si>
  <si>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</si>
  <si>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</si>
  <si>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</si>
  <si>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</si>
  <si>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</si>
  <si>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</si>
  <si>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</si>
  <si>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</si>
  <si>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</si>
  <si>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</si>
  <si>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</si>
  <si>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</si>
  <si>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</si>
  <si>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</si>
  <si>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</si>
  <si>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</si>
  <si>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</si>
  <si>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</si>
  <si>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</si>
  <si>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</si>
  <si>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</si>
  <si>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</si>
  <si>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</si>
  <si>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</si>
  <si>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</si>
  <si>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</si>
  <si>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</si>
  <si>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</si>
  <si>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</si>
  <si>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</si>
  <si>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</si>
  <si>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</si>
  <si>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</si>
  <si>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</si>
  <si>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</si>
  <si>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</si>
  <si>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</si>
  <si>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</si>
  <si>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</si>
  <si>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</si>
  <si>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</si>
  <si>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</si>
  <si>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</si>
  <si>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</si>
  <si>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</si>
  <si>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</si>
  <si>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</si>
  <si>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</si>
  <si>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</si>
  <si>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</si>
  <si>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</si>
  <si>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</si>
  <si>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</si>
  <si>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</si>
  <si>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</si>
  <si>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</si>
  <si>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</si>
  <si>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</si>
  <si>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</si>
  <si>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</si>
  <si>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</si>
  <si>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</si>
  <si>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</si>
  <si>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</si>
  <si>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</si>
  <si>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</si>
  <si>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</si>
  <si>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</si>
  <si>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</si>
  <si>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</si>
  <si>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</si>
  <si>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</si>
  <si>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</si>
  <si>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</si>
  <si>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</si>
  <si>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</si>
  <si>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</si>
  <si>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</si>
  <si>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</si>
  <si>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</si>
  <si>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</si>
  <si>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</si>
  <si>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</si>
  <si>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</si>
  <si>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</si>
  <si>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</si>
  <si>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</si>
  <si>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</si>
  <si>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</si>
  <si>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</si>
  <si>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</si>
  <si>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</si>
  <si>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</si>
  <si>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</si>
  <si>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</si>
  <si>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</si>
  <si>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</si>
  <si>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</si>
  <si>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</si>
  <si>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</si>
  <si>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</si>
  <si>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</si>
  <si>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</si>
  <si>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</si>
  <si>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</si>
  <si>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</si>
  <si>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</si>
  <si>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</si>
  <si>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</si>
  <si>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</si>
  <si>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</si>
  <si>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</si>
  <si>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</si>
  <si>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</si>
  <si>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</si>
  <si>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</si>
  <si>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</si>
  <si>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</si>
  <si>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</si>
  <si>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</si>
  <si>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</si>
  <si>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</si>
  <si>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</si>
  <si>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</si>
  <si>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</si>
  <si>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</si>
  <si>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</si>
  <si>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</si>
  <si>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</si>
  <si>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</si>
  <si>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</si>
  <si>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</si>
  <si>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</si>
  <si>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</si>
  <si>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</si>
  <si>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</si>
  <si>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</si>
  <si>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</si>
  <si>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</si>
  <si>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</si>
  <si>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</si>
  <si>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</si>
  <si>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</si>
  <si>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</si>
  <si>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</si>
  <si>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</si>
  <si>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</si>
  <si>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</si>
  <si>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</si>
  <si>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</si>
  <si>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</si>
  <si>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</si>
  <si>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</si>
  <si>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</si>
  <si>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</si>
  <si>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</si>
  <si>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</si>
  <si>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</si>
  <si>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</si>
  <si>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</si>
  <si>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</si>
  <si>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</si>
  <si>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</si>
  <si>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</si>
  <si>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</si>
  <si>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</si>
  <si>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</si>
  <si>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</si>
  <si>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</si>
  <si>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</si>
  <si>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</si>
  <si>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</si>
  <si>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</si>
  <si>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</si>
  <si>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</si>
  <si>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</si>
  <si>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</si>
  <si>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</si>
  <si>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</si>
  <si>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</si>
  <si>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</si>
  <si>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</si>
  <si>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</si>
  <si>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</si>
  <si>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</si>
  <si>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</si>
  <si>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</si>
  <si>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</si>
  <si>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</si>
  <si>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</si>
  <si>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</si>
  <si>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</si>
  <si>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</si>
  <si>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</si>
  <si>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</si>
  <si>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</si>
  <si>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</si>
  <si>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</si>
  <si>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</si>
  <si>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</si>
  <si>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</si>
  <si>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</si>
  <si>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</si>
  <si>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</si>
  <si>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</si>
  <si>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</si>
  <si>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</si>
  <si>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</si>
  <si>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</si>
  <si>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</si>
  <si>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</si>
  <si>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</si>
  <si>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</si>
  <si>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</si>
  <si>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</si>
  <si>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</si>
  <si>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</si>
  <si>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</si>
  <si>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</si>
  <si>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</si>
  <si>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</si>
  <si>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</si>
  <si>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</si>
  <si>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</si>
  <si>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</si>
  <si>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</si>
  <si>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</si>
  <si>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</si>
  <si>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</si>
  <si>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</si>
  <si>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</si>
  <si>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</si>
  <si>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</si>
  <si>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</si>
  <si>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</si>
  <si>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</si>
  <si>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</si>
  <si>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</si>
  <si>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</si>
  <si>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</si>
  <si>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</si>
  <si>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</si>
  <si>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</si>
  <si>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</si>
  <si>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</si>
  <si>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</si>
  <si>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</si>
  <si>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</si>
  <si>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</si>
  <si>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</si>
  <si>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</si>
  <si>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</si>
  <si>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</si>
  <si>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</si>
  <si>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</si>
  <si>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</si>
  <si>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</si>
  <si>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</si>
  <si>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</si>
  <si>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</si>
  <si>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</si>
  <si>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</si>
  <si>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</si>
  <si>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</si>
  <si>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</si>
  <si>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</si>
  <si>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</si>
  <si>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</si>
  <si>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</si>
  <si>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</si>
  <si>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</si>
  <si>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</si>
  <si>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</si>
  <si>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</si>
  <si>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</si>
  <si>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</si>
  <si>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</si>
  <si>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</si>
  <si>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</si>
  <si>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</si>
  <si>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</si>
  <si>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</si>
  <si>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</si>
  <si>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</si>
  <si>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</si>
  <si>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</si>
  <si>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</si>
  <si>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</si>
  <si>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</si>
  <si>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</si>
  <si>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</si>
  <si>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</si>
  <si>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</si>
  <si>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</si>
  <si>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</si>
  <si>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</si>
  <si>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</si>
  <si>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</si>
  <si>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</si>
  <si>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</si>
  <si>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</si>
  <si>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</si>
  <si>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</si>
  <si>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</si>
  <si>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</si>
  <si>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</si>
  <si>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</si>
  <si>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</si>
  <si>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</si>
  <si>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</si>
  <si>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</si>
  <si>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</si>
  <si>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</si>
  <si>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</si>
  <si>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</si>
  <si>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</si>
  <si>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</si>
  <si>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</si>
  <si>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</si>
  <si>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</si>
  <si>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</si>
  <si>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</si>
  <si>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</si>
  <si>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</si>
  <si>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</si>
  <si>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</si>
  <si>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</si>
  <si>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</si>
  <si>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</si>
  <si>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</si>
  <si>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</si>
  <si>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</si>
  <si>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</si>
  <si>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</si>
  <si>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</si>
  <si>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</si>
  <si>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</si>
  <si>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</si>
  <si>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</si>
  <si>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</si>
  <si>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</si>
  <si>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</si>
  <si>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</si>
  <si>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</si>
  <si>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</si>
  <si>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</si>
  <si>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</si>
  <si>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</si>
  <si>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</si>
  <si>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</si>
  <si>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</si>
  <si>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</si>
  <si>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</si>
  <si>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</si>
  <si>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</si>
  <si>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</si>
  <si>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</si>
  <si>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</si>
  <si>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</si>
  <si>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</si>
  <si>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</si>
  <si>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</si>
  <si>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</si>
  <si>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</si>
  <si>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</si>
  <si>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</si>
  <si>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</si>
  <si>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</si>
  <si>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</si>
  <si>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</si>
  <si>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</si>
  <si>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</si>
  <si>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</si>
  <si>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</si>
  <si>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</si>
  <si>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</si>
  <si>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</si>
  <si>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</si>
  <si>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</si>
  <si>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</si>
  <si>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</si>
  <si>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</si>
  <si>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</si>
  <si>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</si>
  <si>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</si>
  <si>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</si>
  <si>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</si>
  <si>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</si>
  <si>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</si>
  <si>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</si>
  <si>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</si>
  <si>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</si>
  <si>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</si>
  <si>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</si>
  <si>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</si>
  <si>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</si>
  <si>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</si>
  <si>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</si>
  <si>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</si>
  <si>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</si>
  <si>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</si>
  <si>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</si>
  <si>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</si>
  <si>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</si>
  <si>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</si>
  <si>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</si>
  <si>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</si>
  <si>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</si>
  <si>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</si>
  <si>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</si>
  <si>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</si>
  <si>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</si>
  <si>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</si>
  <si>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</si>
  <si>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</si>
  <si>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</si>
  <si>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</si>
  <si>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</si>
  <si>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</si>
  <si>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</si>
  <si>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</si>
  <si>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</si>
  <si>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</si>
  <si>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</si>
  <si>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</si>
  <si>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</si>
  <si>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</si>
  <si>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</si>
  <si>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</si>
  <si>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</si>
  <si>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</si>
  <si>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</si>
  <si>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</si>
  <si>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</si>
  <si>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</si>
  <si>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</si>
  <si>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</si>
  <si>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</si>
  <si>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</si>
  <si>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</si>
  <si>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</si>
  <si>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</si>
  <si>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</si>
  <si>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</si>
  <si>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</si>
  <si>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</si>
  <si>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</si>
  <si>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</si>
  <si>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</si>
  <si>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</si>
  <si>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</si>
  <si>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</si>
  <si>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</si>
  <si>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</si>
  <si>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</si>
  <si>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</si>
  <si>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</si>
  <si>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</si>
  <si>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</si>
  <si>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</si>
  <si>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</si>
  <si>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</si>
  <si>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</si>
  <si>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</si>
  <si>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</si>
  <si>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</si>
  <si>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</si>
  <si>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</si>
  <si>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</si>
  <si>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</si>
  <si>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</si>
  <si>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</si>
  <si>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</si>
  <si>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</si>
  <si>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</si>
  <si>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</si>
  <si>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</si>
  <si>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</si>
  <si>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</si>
  <si>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</si>
  <si>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</si>
  <si>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</si>
  <si>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</si>
  <si>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</si>
  <si>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</si>
  <si>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</si>
  <si>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</si>
  <si>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</si>
  <si>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</si>
  <si>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</si>
  <si>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</si>
  <si>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</si>
  <si>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</si>
  <si>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</si>
  <si>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</si>
  <si>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</si>
  <si>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</si>
  <si>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</si>
  <si>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</si>
  <si>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</si>
  <si>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</si>
  <si>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</si>
  <si>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</si>
  <si>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</si>
  <si>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</si>
  <si>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</si>
  <si>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</si>
  <si>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</si>
  <si>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</si>
  <si>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</si>
  <si>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</si>
  <si>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</si>
  <si>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</si>
  <si>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</si>
  <si>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</si>
  <si>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</si>
  <si>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</si>
  <si>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</si>
  <si>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</si>
  <si>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</si>
  <si>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</si>
  <si>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</si>
  <si>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</si>
  <si>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</si>
  <si>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</si>
  <si>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</si>
  <si>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</si>
  <si>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</si>
  <si>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</si>
  <si>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</si>
  <si>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</si>
  <si>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</si>
  <si>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</si>
  <si>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</si>
  <si>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</si>
  <si>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</si>
  <si>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</si>
  <si>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</si>
  <si>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</si>
  <si>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</si>
  <si>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</si>
  <si>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</si>
  <si>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</si>
  <si>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</si>
  <si>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</si>
  <si>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</si>
  <si>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</si>
  <si>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</si>
  <si>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</si>
  <si>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</si>
  <si>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</si>
  <si>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</si>
  <si>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</si>
  <si>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</si>
  <si>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</si>
  <si>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</si>
  <si>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</si>
  <si>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</si>
  <si>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</si>
  <si>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</si>
  <si>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</si>
  <si>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</si>
  <si>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</si>
  <si>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</si>
  <si>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</si>
  <si>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</si>
  <si>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</si>
  <si>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</si>
  <si>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</si>
  <si>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</si>
  <si>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</si>
  <si>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</si>
  <si>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</si>
  <si>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</si>
  <si>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</si>
  <si>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</si>
  <si>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</si>
  <si>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</si>
  <si>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</si>
  <si>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</si>
  <si>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</si>
  <si>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</si>
  <si>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</si>
  <si>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</si>
  <si>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</si>
  <si>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</si>
  <si>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</si>
  <si>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</si>
  <si>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</si>
  <si>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</si>
  <si>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</si>
  <si>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</si>
  <si>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</si>
  <si>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</si>
  <si>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</si>
  <si>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</si>
  <si>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</si>
  <si>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</si>
  <si>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</si>
  <si>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</si>
  <si>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</si>
  <si>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</si>
  <si>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</si>
  <si>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</si>
  <si>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</si>
  <si>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</si>
  <si>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</si>
  <si>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</si>
  <si>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</si>
  <si>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</si>
  <si>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</si>
  <si>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</si>
  <si>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</si>
  <si>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</si>
  <si>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</si>
  <si>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</si>
  <si>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</si>
  <si>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</si>
  <si>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</si>
  <si>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</si>
  <si>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</si>
  <si>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</si>
  <si>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</si>
  <si>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</si>
  <si>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</si>
  <si>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</si>
  <si>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</si>
  <si>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</si>
  <si>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</si>
  <si>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</si>
  <si>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</si>
  <si>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</si>
  <si>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</si>
  <si>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</si>
  <si>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</si>
  <si>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</si>
  <si>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</si>
  <si>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</si>
  <si>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</si>
  <si>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</si>
  <si>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</si>
  <si>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</si>
  <si>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</si>
  <si>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</si>
  <si>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</si>
  <si>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</si>
  <si>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</si>
  <si>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</si>
  <si>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</si>
  <si>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</si>
  <si>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</si>
  <si>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</si>
  <si>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</si>
  <si>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</si>
  <si>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</si>
  <si>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</si>
  <si>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</si>
  <si>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</si>
  <si>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</si>
  <si>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</si>
  <si>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</si>
  <si>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</si>
  <si>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</si>
  <si>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</si>
  <si>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</si>
  <si>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</si>
  <si>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</si>
  <si>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</si>
  <si>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</si>
  <si>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</si>
  <si>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</si>
  <si>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</si>
  <si>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</si>
  <si>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</si>
  <si>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</si>
  <si>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</si>
  <si>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</si>
  <si>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</si>
  <si>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</si>
  <si>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</si>
  <si>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</si>
  <si>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</si>
  <si>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</si>
  <si>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</si>
  <si>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</si>
  <si>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</si>
  <si>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</si>
  <si>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</si>
  <si>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</si>
  <si>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</si>
  <si>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</si>
  <si>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</si>
  <si>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</si>
  <si>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</si>
  <si>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</si>
  <si>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</si>
  <si>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</si>
  <si>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</si>
  <si>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</si>
  <si>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</si>
  <si>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</si>
  <si>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</si>
  <si>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</si>
  <si>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</si>
  <si>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</si>
  <si>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</si>
  <si>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</si>
  <si>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</si>
  <si>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</si>
  <si>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</si>
  <si>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</si>
  <si>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</si>
  <si>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</si>
  <si>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</si>
  <si>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</si>
  <si>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</si>
  <si>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</si>
  <si>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</si>
  <si>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</si>
  <si>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</si>
  <si>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</si>
  <si>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</si>
  <si>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</si>
  <si>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</si>
  <si>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</si>
  <si>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</si>
  <si>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</si>
  <si>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</si>
  <si>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</si>
  <si>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</si>
  <si>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</si>
  <si>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</si>
  <si>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</si>
  <si>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</si>
  <si>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</si>
  <si>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</si>
  <si>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</si>
  <si>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</si>
  <si>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</si>
  <si>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</si>
  <si>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</si>
  <si>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</si>
  <si>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</si>
  <si>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</si>
  <si>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</si>
  <si>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</si>
  <si>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</si>
  <si>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</si>
  <si>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</si>
  <si>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</si>
  <si>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</si>
  <si>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</si>
  <si>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</si>
  <si>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</si>
  <si>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</si>
  <si>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</si>
  <si>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</si>
  <si>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</si>
  <si>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</si>
  <si>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</si>
  <si>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</si>
  <si>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</si>
  <si>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</si>
  <si>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</si>
  <si>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</si>
  <si>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</si>
  <si>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</si>
  <si>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</si>
  <si>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</si>
  <si>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</si>
  <si>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</si>
  <si>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</si>
  <si>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</si>
  <si>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</si>
  <si>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</si>
  <si>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</si>
  <si>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</si>
  <si>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</si>
  <si>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</si>
  <si>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</si>
  <si>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</si>
  <si>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</si>
  <si>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</si>
  <si>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</si>
  <si>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</si>
  <si>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</si>
  <si>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</si>
  <si>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</si>
  <si>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</si>
  <si>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</si>
  <si>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</si>
  <si>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</si>
  <si>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</si>
  <si>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</si>
  <si>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</si>
  <si>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</si>
  <si>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</si>
  <si>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</si>
  <si>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</si>
  <si>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</si>
  <si>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</si>
  <si>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</si>
  <si>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</si>
  <si>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</si>
  <si>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</si>
  <si>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</si>
  <si>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</si>
  <si>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</si>
  <si>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</si>
  <si>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</si>
  <si>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</si>
  <si>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</si>
  <si>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</si>
  <si>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</si>
  <si>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</si>
  <si>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</si>
  <si>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</si>
  <si>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</si>
  <si>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</si>
  <si>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</si>
  <si>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</si>
  <si>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</si>
  <si>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</si>
  <si>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</si>
  <si>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</si>
  <si>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</si>
  <si>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</si>
  <si>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</si>
  <si>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</si>
  <si>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</si>
  <si>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</si>
  <si>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</si>
  <si>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</si>
  <si>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</si>
  <si>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</si>
  <si>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</si>
  <si>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</si>
  <si>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</si>
  <si>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</si>
  <si>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</si>
  <si>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</si>
  <si>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</si>
  <si>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</si>
  <si>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</si>
  <si>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</si>
  <si>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</si>
  <si>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</si>
  <si>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</si>
  <si>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</si>
  <si>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</si>
  <si>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</si>
  <si>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</si>
  <si>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</si>
  <si>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</si>
  <si>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</si>
  <si>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</si>
  <si>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</si>
  <si>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</si>
  <si>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</si>
  <si>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</si>
  <si>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</si>
  <si>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</si>
  <si>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</si>
  <si>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</si>
  <si>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</si>
  <si>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</si>
  <si>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</si>
  <si>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</si>
  <si>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</si>
  <si>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</si>
  <si>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</si>
  <si>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</si>
  <si>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</si>
  <si>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</si>
  <si>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</si>
  <si>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</si>
  <si>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</si>
  <si>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</si>
  <si>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</si>
  <si>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</si>
  <si>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</si>
  <si>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</si>
  <si>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</si>
  <si>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</si>
  <si>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</si>
  <si>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</si>
  <si>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</si>
  <si>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</si>
  <si>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</si>
  <si>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</si>
  <si>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</si>
  <si>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</si>
  <si>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</si>
  <si>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</si>
  <si>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</si>
  <si>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</si>
  <si>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</si>
  <si>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</si>
  <si>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</si>
  <si>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</si>
  <si>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</si>
  <si>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</si>
  <si>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</si>
  <si>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</si>
  <si>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</si>
  <si>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</si>
  <si>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</si>
  <si>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</si>
  <si>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</si>
  <si>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</si>
  <si>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</si>
  <si>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</si>
  <si>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</si>
  <si>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</si>
  <si>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</si>
  <si>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</si>
  <si>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</si>
  <si>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</si>
  <si>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</si>
  <si>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</si>
  <si>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</si>
  <si>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</si>
  <si>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</si>
  <si>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</si>
  <si>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</si>
  <si>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</si>
  <si>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</si>
  <si>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</si>
  <si>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</si>
  <si>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</si>
  <si>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</si>
  <si>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</si>
  <si>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</si>
  <si>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</si>
  <si>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</si>
  <si>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</si>
  <si>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</si>
  <si>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</si>
  <si>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</si>
  <si>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</si>
  <si>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</si>
  <si>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</si>
  <si>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</si>
  <si>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</si>
  <si>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</si>
  <si>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</si>
  <si>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</si>
  <si>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</si>
  <si>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</si>
  <si>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</si>
  <si>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</si>
  <si>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</si>
  <si>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</si>
  <si>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</si>
  <si>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</si>
  <si>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</si>
  <si>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</si>
  <si>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</si>
  <si>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</si>
  <si>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</si>
  <si>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</si>
  <si>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</si>
  <si>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</si>
  <si>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</si>
  <si>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</si>
  <si>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</si>
  <si>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</si>
  <si>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</si>
  <si>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</si>
  <si>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</si>
  <si>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</si>
  <si>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</si>
  <si>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</si>
  <si>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</si>
  <si>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</si>
  <si>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</si>
  <si>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</si>
  <si>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</si>
  <si>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</si>
  <si>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</si>
  <si>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</si>
  <si>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</si>
  <si>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</si>
  <si>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</si>
  <si>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</si>
  <si>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</si>
  <si>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</si>
  <si>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</si>
  <si>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</si>
  <si>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</si>
  <si>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</si>
  <si>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</si>
  <si>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</si>
  <si>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</si>
  <si>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</si>
  <si>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</si>
  <si>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</si>
  <si>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</si>
  <si>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</si>
  <si>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</si>
  <si>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</si>
  <si>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</si>
  <si>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</si>
  <si>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</si>
  <si>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</si>
  <si>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</si>
  <si>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</si>
  <si>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</si>
  <si>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</si>
  <si>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</si>
  <si>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</si>
  <si>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</si>
  <si>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</si>
  <si>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</si>
  <si>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</si>
  <si>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</si>
  <si>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</si>
  <si>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</si>
  <si>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</si>
  <si>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</si>
  <si>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</si>
  <si>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</si>
  <si>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</si>
  <si>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</si>
  <si>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</si>
  <si>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</si>
  <si>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</si>
  <si>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</si>
  <si>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</si>
  <si>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</si>
  <si>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</si>
  <si>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</si>
  <si>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</si>
  <si>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</si>
  <si>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</si>
  <si>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</si>
  <si>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</si>
  <si>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</si>
  <si>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</si>
  <si>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</si>
  <si>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</si>
  <si>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</si>
  <si>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</si>
  <si>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</si>
  <si>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</si>
  <si>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</si>
  <si>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</si>
  <si>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</si>
  <si>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</si>
  <si>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</si>
  <si>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</si>
  <si>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</si>
  <si>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</si>
  <si>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</si>
  <si>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</si>
  <si>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</si>
  <si>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</si>
  <si>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</si>
  <si>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</si>
  <si>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</si>
  <si>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</si>
  <si>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</si>
  <si>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</si>
  <si>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</si>
  <si>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</si>
  <si>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</si>
  <si>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</si>
  <si>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</si>
  <si>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</si>
  <si>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</si>
  <si>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</si>
  <si>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</si>
  <si>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</si>
  <si>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</si>
  <si>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</si>
  <si>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</si>
  <si>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</si>
  <si>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</si>
  <si>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</si>
  <si>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</si>
  <si>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</si>
  <si>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</si>
  <si>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</si>
  <si>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</si>
  <si>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</si>
  <si>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</si>
  <si>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</si>
  <si>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</si>
  <si>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</si>
  <si>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</si>
  <si>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</si>
  <si>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</si>
  <si>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</si>
  <si>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</si>
  <si>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</si>
  <si>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</si>
  <si>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</si>
  <si>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</si>
  <si>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</si>
  <si>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</si>
  <si>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</si>
  <si>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</si>
  <si>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</si>
  <si>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</si>
  <si>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</si>
  <si>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</si>
  <si>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</si>
  <si>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</si>
  <si>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</si>
  <si>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</si>
  <si>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</si>
  <si>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</si>
  <si>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</si>
  <si>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</si>
  <si>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</si>
  <si>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</si>
  <si>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</si>
  <si>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</si>
  <si>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</si>
  <si>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</si>
  <si>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</si>
  <si>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</si>
  <si>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</si>
  <si>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</si>
  <si>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</si>
  <si>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</si>
  <si>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</si>
  <si>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</si>
  <si>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</si>
  <si>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</si>
  <si>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</si>
  <si>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</si>
  <si>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</si>
  <si>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</si>
  <si>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</si>
  <si>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</si>
  <si>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</si>
  <si>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</si>
  <si>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</si>
  <si>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</si>
  <si>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</si>
  <si>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</si>
  <si>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</si>
  <si>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</si>
  <si>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</si>
  <si>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</si>
  <si>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</si>
  <si>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</si>
  <si>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</si>
  <si>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</si>
  <si>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</si>
  <si>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</si>
  <si>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</si>
  <si>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</si>
  <si>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</si>
  <si>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</si>
  <si>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</si>
  <si>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</si>
  <si>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</si>
  <si>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</si>
  <si>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</si>
  <si>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</si>
  <si>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</si>
  <si>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</si>
  <si>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</si>
  <si>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</si>
  <si>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</si>
  <si>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</si>
  <si>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</si>
  <si>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</si>
  <si>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</si>
  <si>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</si>
  <si>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</si>
  <si>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</si>
  <si>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</si>
  <si>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</si>
  <si>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</si>
  <si>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</si>
  <si>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</si>
  <si>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</si>
  <si>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</si>
  <si>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</si>
  <si>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</si>
  <si>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</si>
  <si>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</si>
  <si>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</si>
  <si>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</si>
  <si>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</si>
  <si>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</si>
  <si>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</si>
  <si>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</si>
  <si>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</si>
  <si>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</si>
  <si>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</si>
  <si>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</si>
  <si>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</si>
  <si>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</si>
  <si>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</si>
  <si>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</si>
  <si>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</si>
  <si>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</si>
  <si>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</si>
  <si>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</si>
  <si>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</si>
  <si>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</si>
  <si>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</si>
  <si>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</si>
  <si>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</si>
  <si>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</si>
  <si>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</si>
  <si>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</si>
  <si>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</si>
  <si>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</si>
  <si>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</si>
  <si>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</si>
  <si>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</si>
  <si>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</si>
  <si>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</si>
  <si>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</si>
  <si>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</si>
  <si>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</si>
  <si>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</si>
  <si>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</si>
  <si>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</si>
  <si>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</si>
  <si>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</si>
  <si>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</si>
  <si>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</si>
  <si>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</si>
  <si>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</si>
  <si>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</si>
  <si>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</si>
  <si>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</si>
  <si>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</si>
  <si>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</si>
  <si>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</si>
  <si>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</si>
  <si>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</si>
  <si>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</si>
  <si>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</si>
  <si>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</si>
  <si>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</si>
  <si>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</si>
  <si>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</si>
  <si>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</si>
  <si>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</si>
  <si>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</si>
  <si>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</si>
  <si>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</si>
  <si>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</si>
  <si>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</si>
  <si>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</si>
  <si>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</si>
  <si>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</si>
  <si>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</si>
  <si>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</si>
  <si>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</si>
  <si>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</si>
  <si>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</si>
  <si>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</si>
  <si>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</si>
  <si>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</si>
  <si>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</si>
  <si>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</si>
  <si>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</si>
  <si>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</si>
  <si>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</si>
  <si>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</si>
  <si>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</si>
  <si>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</si>
  <si>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</si>
  <si>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</si>
  <si>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</si>
  <si>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</si>
  <si>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</si>
  <si>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</si>
  <si>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</si>
  <si>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</si>
  <si>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</si>
  <si>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</si>
  <si>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</si>
  <si>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</si>
  <si>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</si>
  <si>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</si>
  <si>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</si>
  <si>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</si>
  <si>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</si>
  <si>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</si>
  <si>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</si>
  <si>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</si>
  <si>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</si>
  <si>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</si>
  <si>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</si>
  <si>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</si>
  <si>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</si>
  <si>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</si>
  <si>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</si>
  <si>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</si>
  <si>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</si>
  <si>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</si>
  <si>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</si>
  <si>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</si>
  <si>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</si>
  <si>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</si>
  <si>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</si>
  <si>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</si>
  <si>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</si>
  <si>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</si>
  <si>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</si>
  <si>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</si>
  <si>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</si>
  <si>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</si>
  <si>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</si>
  <si>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</si>
  <si>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</si>
  <si>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</si>
  <si>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</si>
  <si>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</si>
  <si>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</si>
  <si>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</si>
  <si>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</si>
  <si>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</si>
  <si>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</si>
  <si>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</si>
  <si>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</si>
  <si>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</si>
  <si>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</si>
  <si>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</si>
  <si>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</si>
  <si>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</si>
  <si>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</si>
  <si>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</si>
  <si>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</si>
  <si>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</si>
  <si>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</si>
  <si>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</si>
  <si>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</si>
  <si>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</si>
  <si>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</si>
  <si>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</si>
  <si>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</si>
  <si>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</si>
  <si>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</si>
  <si>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</si>
  <si>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</si>
  <si>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</si>
  <si>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</si>
  <si>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</si>
  <si>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</si>
  <si>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</si>
  <si>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</si>
  <si>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</si>
  <si>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</si>
  <si>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</si>
  <si>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</si>
  <si>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</si>
  <si>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</si>
  <si>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</si>
  <si>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</si>
  <si>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</si>
  <si>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</si>
  <si>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</si>
  <si>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</si>
  <si>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</si>
  <si>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</si>
  <si>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</si>
  <si>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</si>
  <si>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</si>
  <si>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</si>
  <si>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</si>
  <si>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</si>
  <si>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</si>
  <si>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</si>
  <si>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</si>
  <si>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</si>
  <si>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</si>
  <si>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</si>
  <si>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</si>
  <si>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</si>
  <si>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</si>
  <si>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</si>
  <si>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</si>
  <si>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</si>
  <si>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</si>
  <si>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</si>
  <si>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</si>
  <si>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</si>
  <si>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</si>
  <si>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</si>
  <si>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</si>
  <si>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</si>
  <si>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</si>
  <si>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</si>
  <si>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</si>
  <si>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</si>
  <si>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</si>
  <si>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</si>
  <si>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</si>
  <si>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</si>
  <si>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</si>
  <si>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</si>
  <si>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</si>
  <si>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</si>
  <si>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</si>
  <si>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</si>
  <si>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</si>
  <si>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</si>
  <si>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</si>
  <si>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</si>
  <si>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</si>
  <si>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</si>
  <si>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</si>
  <si>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</si>
  <si>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</si>
  <si>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</si>
  <si>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</si>
  <si>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</si>
  <si>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</si>
  <si>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</si>
  <si>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</si>
  <si>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</si>
  <si>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</si>
  <si>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</si>
  <si>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</si>
  <si>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</si>
  <si>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</si>
  <si>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</si>
  <si>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</si>
  <si>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</si>
  <si>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</si>
  <si>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</si>
  <si>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</si>
  <si>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</si>
  <si>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</si>
  <si>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</si>
  <si>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</si>
  <si>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</si>
  <si>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</si>
  <si>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</si>
  <si>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</si>
  <si>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</si>
  <si>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</si>
  <si>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</si>
  <si>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</si>
  <si>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</si>
  <si>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</si>
  <si>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</si>
  <si>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</si>
  <si>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</si>
  <si>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</si>
  <si>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</si>
  <si>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</si>
  <si>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</si>
  <si>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</si>
  <si>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</si>
  <si>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</si>
  <si>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</si>
  <si>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</si>
  <si>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</si>
  <si>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</si>
  <si>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</si>
  <si>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</si>
  <si>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</si>
  <si>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</si>
  <si>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</si>
  <si>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</si>
  <si>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</si>
  <si>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</si>
  <si>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</si>
  <si>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</si>
  <si>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</si>
  <si>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</si>
  <si>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</si>
  <si>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</si>
  <si>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</si>
  <si>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</si>
  <si>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</si>
  <si>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</si>
  <si>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</si>
  <si>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</si>
  <si>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</si>
  <si>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</si>
  <si>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</si>
  <si>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</si>
  <si>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</si>
  <si>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</si>
  <si>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</si>
  <si>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</si>
  <si>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</si>
  <si>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</si>
  <si>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</si>
  <si>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</si>
  <si>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</si>
  <si>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</si>
  <si>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</si>
  <si>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</si>
  <si>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</si>
  <si>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</si>
  <si>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</si>
  <si>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</si>
  <si>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</si>
  <si>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</si>
  <si>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</si>
  <si>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</si>
  <si>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</si>
  <si>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</si>
  <si>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</si>
  <si>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</si>
  <si>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</si>
  <si>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</si>
  <si>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</si>
  <si>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</si>
  <si>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</si>
  <si>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</si>
  <si>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</si>
  <si>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</si>
  <si>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</si>
  <si>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</si>
  <si>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</si>
  <si>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</si>
  <si>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</si>
  <si>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</si>
  <si>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</si>
  <si>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</si>
  <si>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</si>
  <si>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</si>
  <si>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</si>
  <si>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</si>
  <si>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</si>
  <si>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</si>
  <si>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</si>
  <si>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</si>
  <si>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</si>
  <si>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</si>
  <si>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</si>
  <si>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</si>
  <si>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</si>
  <si>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</si>
  <si>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</si>
  <si>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</si>
  <si>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</si>
  <si>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</si>
  <si>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</si>
  <si>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</si>
  <si>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</si>
  <si>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</si>
  <si>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</si>
  <si>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</si>
  <si>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</si>
  <si>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</si>
  <si>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</si>
  <si>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</si>
  <si>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</si>
  <si>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</si>
  <si>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</si>
  <si>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</si>
  <si>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</si>
  <si>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</si>
  <si>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</si>
  <si>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</si>
  <si>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</si>
  <si>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</si>
  <si>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</si>
  <si>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</si>
  <si>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</si>
  <si>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</si>
  <si>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</si>
  <si>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</si>
  <si>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</si>
  <si>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</si>
  <si>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</si>
  <si>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</si>
  <si>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</si>
  <si>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</si>
  <si>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</si>
  <si>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</si>
  <si>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</si>
  <si>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</si>
  <si>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</si>
  <si>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</si>
  <si>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</si>
  <si>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</si>
  <si>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</si>
  <si>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</si>
  <si>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</si>
  <si>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</si>
  <si>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</si>
  <si>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</si>
  <si>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</si>
  <si>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</si>
  <si>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</si>
  <si>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</si>
  <si>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</si>
  <si>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</si>
  <si>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</si>
  <si>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</si>
  <si>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</si>
  <si>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</si>
  <si>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</si>
  <si>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</si>
  <si>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</si>
  <si>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</si>
  <si>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</si>
  <si>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</si>
  <si>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</si>
  <si>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</si>
  <si>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</si>
  <si>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</si>
  <si>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</si>
  <si>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</si>
  <si>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</si>
  <si>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</si>
  <si>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</si>
  <si>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</si>
  <si>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</si>
  <si>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</si>
  <si>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</si>
  <si>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</si>
  <si>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</si>
  <si>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</si>
  <si>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</si>
  <si>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</si>
  <si>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</si>
  <si>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</si>
  <si>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</si>
  <si>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</si>
  <si>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</si>
  <si>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</si>
  <si>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SAN PABLO</t>
  </si>
  <si>
    <t>CENTRO SALUD FAMILIAR SAN PABLO</t>
  </si>
  <si>
    <t>JAVIER MILOSEVICH FIERRO</t>
  </si>
  <si>
    <t>JESSICA DELGADO HANSEN</t>
  </si>
  <si>
    <t>no se emitieron IC</t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</si>
</sst>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43" formatCode="_-* #,##0.00_-;\-* #,##0.00_-;_-* &quot;-&quot;??_-;_-@_-"/>
  </numFmts>
  <fonts count="5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M165"/>
  <sheetViews>
    <sheetView showGridLines="0" topLeftCell="A11" workbookViewId="0">
      <selection activeCell="B12" sqref="B12"/>
    </sheetView>
  </sheetViews>
  <sheetFormatPr baseColWidth="10" defaultColWidth="11.42578125" defaultRowHeight="10.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7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3</v>
      </c>
      <c r="G3" s="37">
        <v>0</v>
      </c>
      <c r="H3" s="36">
        <v>5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>
      <c r="A4" s="23" t="s">
        <v>248</v>
      </c>
      <c r="B4" s="30" t="s">
        <v>418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>
      <c r="A8" s="20"/>
      <c r="B8" s="19"/>
      <c r="C8" s="1"/>
      <c r="D8" s="1"/>
      <c r="E8" s="1"/>
      <c r="F8" s="1"/>
      <c r="G8" s="1"/>
      <c r="H8" s="1"/>
    </row>
    <row r="9" spans="1:33" ht="28.5" customHeight="1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>
      <c r="A11" s="17" t="s">
        <v>244</v>
      </c>
      <c r="B11" s="15" t="s">
        <v>2859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>
      <c r="A12" s="16" t="s">
        <v>242</v>
      </c>
      <c r="B12" s="15" t="s">
        <v>2860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>
      <c r="A38" s="6"/>
      <c r="C38" s="1"/>
      <c r="D38" s="1"/>
      <c r="E38" s="1"/>
      <c r="F38" s="1"/>
      <c r="G38" s="1"/>
      <c r="H38" s="1"/>
      <c r="AB38" s="9"/>
    </row>
    <row r="39" spans="1:29">
      <c r="A39" s="6"/>
      <c r="C39" s="1"/>
      <c r="D39" s="1"/>
      <c r="E39" s="1"/>
      <c r="F39" s="1"/>
      <c r="G39" s="1"/>
      <c r="H39" s="1"/>
      <c r="AB39" s="9"/>
    </row>
    <row r="40" spans="1:29">
      <c r="A40" s="6"/>
      <c r="C40" s="1"/>
      <c r="D40" s="1"/>
      <c r="E40" s="1"/>
      <c r="F40" s="1"/>
      <c r="G40" s="1"/>
      <c r="H40" s="1"/>
      <c r="AB40" s="9"/>
    </row>
    <row r="41" spans="1:29">
      <c r="A41" s="6"/>
      <c r="C41" s="1"/>
      <c r="D41" s="1"/>
      <c r="E41" s="1"/>
      <c r="F41" s="1"/>
      <c r="G41" s="1"/>
      <c r="H41" s="1"/>
    </row>
    <row r="42" spans="1:29">
      <c r="A42" s="6"/>
      <c r="C42" s="1"/>
      <c r="D42" s="1"/>
      <c r="E42" s="1"/>
      <c r="F42" s="1"/>
      <c r="G42" s="1"/>
      <c r="H42" s="1"/>
    </row>
    <row r="43" spans="1:29">
      <c r="A43" s="6"/>
      <c r="C43" s="1"/>
      <c r="D43" s="1"/>
      <c r="E43" s="1"/>
      <c r="F43" s="1"/>
      <c r="G43" s="1"/>
      <c r="H43" s="1"/>
    </row>
    <row r="44" spans="1:29">
      <c r="A44" s="6"/>
      <c r="C44" s="1"/>
      <c r="D44" s="1"/>
      <c r="E44" s="1"/>
      <c r="F44" s="1"/>
      <c r="G44" s="1"/>
      <c r="H44" s="1"/>
    </row>
    <row r="45" spans="1:29">
      <c r="A45" s="6"/>
      <c r="C45" s="1"/>
      <c r="D45" s="1"/>
      <c r="E45" s="1"/>
      <c r="F45" s="1"/>
      <c r="G45" s="1"/>
      <c r="H45" s="1"/>
    </row>
    <row r="46" spans="1:29">
      <c r="A46" s="6"/>
      <c r="C46" s="1"/>
      <c r="D46" s="1"/>
      <c r="E46" s="1"/>
      <c r="F46" s="1"/>
      <c r="G46" s="1"/>
      <c r="H46" s="1"/>
    </row>
    <row r="47" spans="1:29">
      <c r="A47" s="6"/>
      <c r="C47" s="1"/>
      <c r="D47" s="1"/>
      <c r="E47" s="1"/>
      <c r="F47" s="1"/>
      <c r="G47" s="1"/>
      <c r="H47" s="1"/>
    </row>
    <row r="48" spans="1:29">
      <c r="A48" s="6"/>
      <c r="C48" s="1"/>
      <c r="D48" s="1"/>
      <c r="E48" s="1"/>
      <c r="F48" s="1"/>
      <c r="G48" s="1"/>
      <c r="H48" s="1"/>
    </row>
    <row r="49" spans="3:8">
      <c r="C49" s="1"/>
      <c r="D49" s="1"/>
      <c r="E49" s="1"/>
      <c r="F49" s="1"/>
      <c r="G49" s="1"/>
      <c r="H49" s="1"/>
    </row>
    <row r="50" spans="3:8">
      <c r="C50" s="1"/>
      <c r="D50" s="1"/>
      <c r="E50" s="1"/>
      <c r="F50" s="1"/>
      <c r="G50" s="1"/>
      <c r="H50" s="1"/>
    </row>
    <row r="51" spans="3:8">
      <c r="C51" s="1"/>
      <c r="D51" s="1"/>
      <c r="E51" s="1"/>
      <c r="F51" s="1"/>
      <c r="G51" s="1"/>
      <c r="H51" s="1"/>
    </row>
    <row r="52" spans="3:8">
      <c r="C52" s="1"/>
      <c r="D52" s="1"/>
      <c r="E52" s="1"/>
      <c r="F52" s="1"/>
      <c r="G52" s="1"/>
      <c r="H52" s="1"/>
    </row>
    <row r="53" spans="3:8">
      <c r="C53" s="1"/>
      <c r="D53" s="1"/>
      <c r="E53" s="1"/>
      <c r="F53" s="1"/>
      <c r="G53" s="1"/>
      <c r="H53" s="1"/>
    </row>
    <row r="54" spans="3:8">
      <c r="C54" s="1"/>
      <c r="D54" s="1"/>
      <c r="E54" s="1"/>
      <c r="F54" s="1"/>
      <c r="G54" s="1"/>
      <c r="H54" s="1"/>
    </row>
    <row r="55" spans="3:8">
      <c r="C55" s="1"/>
      <c r="D55" s="1"/>
      <c r="E55" s="1"/>
      <c r="F55" s="1"/>
      <c r="G55" s="1"/>
      <c r="H55" s="1"/>
    </row>
    <row r="56" spans="3:8">
      <c r="C56" s="1"/>
      <c r="D56" s="1"/>
      <c r="E56" s="1"/>
      <c r="F56" s="1"/>
      <c r="G56" s="1"/>
      <c r="H56" s="1"/>
    </row>
    <row r="57" spans="3:8">
      <c r="C57" s="1"/>
      <c r="D57" s="1"/>
      <c r="E57" s="1"/>
      <c r="F57" s="1"/>
      <c r="G57" s="1"/>
      <c r="H57" s="1"/>
    </row>
    <row r="58" spans="3:8">
      <c r="C58" s="1"/>
      <c r="D58" s="1"/>
      <c r="E58" s="1"/>
      <c r="F58" s="1"/>
      <c r="G58" s="1"/>
      <c r="H58" s="1"/>
    </row>
    <row r="59" spans="3:8">
      <c r="C59" s="1"/>
      <c r="D59" s="1"/>
      <c r="E59" s="1"/>
      <c r="F59" s="1"/>
      <c r="G59" s="1"/>
      <c r="H59" s="1"/>
    </row>
    <row r="60" spans="3:8">
      <c r="C60" s="1"/>
      <c r="D60" s="1"/>
      <c r="E60" s="1"/>
      <c r="F60" s="1"/>
      <c r="G60" s="1"/>
      <c r="H60" s="1"/>
    </row>
    <row r="61" spans="3:8">
      <c r="C61" s="1"/>
      <c r="D61" s="1"/>
      <c r="E61" s="1"/>
      <c r="F61" s="1"/>
      <c r="G61" s="1"/>
      <c r="H61" s="1"/>
    </row>
    <row r="62" spans="3:8">
      <c r="C62" s="1"/>
      <c r="D62" s="1"/>
      <c r="E62" s="1"/>
      <c r="F62" s="1"/>
      <c r="G62" s="1"/>
      <c r="H62" s="1"/>
    </row>
    <row r="63" spans="3:8">
      <c r="C63" s="1"/>
      <c r="D63" s="1"/>
      <c r="E63" s="1"/>
      <c r="F63" s="1"/>
      <c r="G63" s="1"/>
      <c r="H63" s="1"/>
    </row>
    <row r="64" spans="3:8">
      <c r="C64" s="1"/>
      <c r="D64" s="1"/>
      <c r="E64" s="1"/>
      <c r="F64" s="1"/>
      <c r="G64" s="1"/>
      <c r="H64" s="1"/>
    </row>
    <row r="65" spans="3:8">
      <c r="C65" s="1"/>
      <c r="D65" s="1"/>
      <c r="E65" s="1"/>
      <c r="F65" s="1"/>
      <c r="G65" s="1"/>
      <c r="H65" s="1"/>
    </row>
    <row r="66" spans="3:8">
      <c r="C66" s="1"/>
      <c r="D66" s="1"/>
      <c r="E66" s="1"/>
      <c r="F66" s="1"/>
      <c r="G66" s="1"/>
      <c r="H66" s="1"/>
    </row>
    <row r="67" spans="3:8">
      <c r="C67" s="1"/>
      <c r="D67" s="1"/>
      <c r="E67" s="1"/>
      <c r="F67" s="1"/>
      <c r="G67" s="1"/>
      <c r="H67" s="1"/>
    </row>
    <row r="68" spans="3:8">
      <c r="C68" s="1"/>
      <c r="D68" s="1"/>
      <c r="E68" s="1"/>
      <c r="F68" s="1"/>
      <c r="G68" s="1"/>
      <c r="H68" s="1"/>
    </row>
    <row r="69" spans="3:8">
      <c r="C69" s="1"/>
      <c r="D69" s="1"/>
      <c r="E69" s="1"/>
      <c r="F69" s="1"/>
      <c r="G69" s="1"/>
      <c r="H69" s="1"/>
    </row>
    <row r="70" spans="3:8">
      <c r="C70" s="1"/>
      <c r="D70" s="1"/>
      <c r="E70" s="1"/>
      <c r="F70" s="1"/>
      <c r="G70" s="1"/>
      <c r="H70" s="1"/>
    </row>
    <row r="71" spans="3:8">
      <c r="C71" s="1"/>
      <c r="D71" s="1"/>
      <c r="E71" s="1"/>
      <c r="F71" s="1"/>
      <c r="G71" s="1"/>
      <c r="H71" s="1"/>
    </row>
    <row r="72" spans="3:8">
      <c r="C72" s="1"/>
      <c r="D72" s="1"/>
      <c r="E72" s="1"/>
      <c r="F72" s="1"/>
      <c r="G72" s="1"/>
      <c r="H72" s="1"/>
    </row>
    <row r="73" spans="3:8">
      <c r="C73" s="1"/>
      <c r="D73" s="1"/>
      <c r="E73" s="1"/>
      <c r="F73" s="1"/>
      <c r="G73" s="1"/>
      <c r="H73" s="1"/>
    </row>
    <row r="74" spans="3:8">
      <c r="C74" s="1"/>
      <c r="D74" s="1"/>
      <c r="E74" s="1"/>
      <c r="F74" s="1"/>
      <c r="G74" s="1"/>
      <c r="H74" s="1"/>
    </row>
    <row r="75" spans="3:8">
      <c r="C75" s="1"/>
      <c r="D75" s="1"/>
      <c r="E75" s="1"/>
      <c r="F75" s="1"/>
      <c r="G75" s="1"/>
      <c r="H75" s="1"/>
    </row>
    <row r="76" spans="3:8">
      <c r="C76" s="1"/>
      <c r="D76" s="1"/>
      <c r="E76" s="1"/>
      <c r="F76" s="1"/>
      <c r="G76" s="1"/>
      <c r="H76" s="1"/>
    </row>
    <row r="77" spans="3:8">
      <c r="C77" s="1"/>
      <c r="D77" s="1"/>
      <c r="E77" s="1"/>
      <c r="F77" s="1"/>
      <c r="G77" s="1"/>
      <c r="H77" s="1"/>
    </row>
    <row r="78" spans="3:8">
      <c r="C78" s="1"/>
      <c r="D78" s="1"/>
      <c r="E78" s="1"/>
      <c r="F78" s="1"/>
      <c r="G78" s="1"/>
      <c r="H78" s="1"/>
    </row>
    <row r="79" spans="3:8">
      <c r="C79" s="1"/>
      <c r="D79" s="1"/>
      <c r="E79" s="1"/>
      <c r="F79" s="1"/>
      <c r="G79" s="1"/>
      <c r="H79" s="1"/>
    </row>
    <row r="80" spans="3:8">
      <c r="C80" s="1"/>
      <c r="D80" s="1"/>
      <c r="E80" s="1"/>
      <c r="F80" s="1"/>
      <c r="G80" s="1"/>
      <c r="H80" s="1"/>
    </row>
    <row r="81" spans="3:8">
      <c r="C81" s="1"/>
      <c r="D81" s="1"/>
      <c r="E81" s="1"/>
      <c r="F81" s="1"/>
      <c r="G81" s="1"/>
      <c r="H81" s="1"/>
    </row>
    <row r="82" spans="3:8">
      <c r="C82" s="1"/>
      <c r="D82" s="1"/>
      <c r="E82" s="1"/>
      <c r="F82" s="1"/>
      <c r="G82" s="1"/>
      <c r="H82" s="1"/>
    </row>
    <row r="83" spans="3:8">
      <c r="C83" s="1"/>
      <c r="D83" s="1"/>
      <c r="E83" s="1"/>
      <c r="F83" s="1"/>
      <c r="G83" s="1"/>
      <c r="H83" s="1"/>
    </row>
    <row r="84" spans="3:8">
      <c r="C84" s="1"/>
      <c r="D84" s="1"/>
      <c r="E84" s="1"/>
      <c r="F84" s="1"/>
      <c r="G84" s="1"/>
      <c r="H84" s="1"/>
    </row>
    <row r="85" spans="3:8">
      <c r="C85" s="1"/>
      <c r="D85" s="1"/>
      <c r="E85" s="1"/>
      <c r="F85" s="1"/>
      <c r="G85" s="1"/>
      <c r="H85" s="1"/>
    </row>
    <row r="86" spans="3:8">
      <c r="C86" s="1"/>
      <c r="D86" s="1"/>
      <c r="E86" s="1"/>
      <c r="F86" s="1"/>
      <c r="G86" s="1"/>
      <c r="H86" s="1"/>
    </row>
    <row r="87" spans="3:8">
      <c r="C87" s="1"/>
      <c r="D87" s="1"/>
      <c r="E87" s="1"/>
      <c r="F87" s="1"/>
      <c r="G87" s="1"/>
      <c r="H87" s="1"/>
    </row>
    <row r="88" spans="3:8">
      <c r="C88" s="1"/>
      <c r="D88" s="1"/>
      <c r="E88" s="1"/>
      <c r="F88" s="1"/>
      <c r="G88" s="1"/>
      <c r="H88" s="1"/>
    </row>
    <row r="89" spans="3:8">
      <c r="C89" s="1"/>
      <c r="D89" s="1"/>
      <c r="E89" s="1"/>
      <c r="F89" s="1"/>
      <c r="G89" s="1"/>
      <c r="H89" s="1"/>
    </row>
    <row r="90" spans="3:8">
      <c r="C90" s="1"/>
      <c r="D90" s="1"/>
      <c r="E90" s="1"/>
      <c r="F90" s="1"/>
      <c r="G90" s="1"/>
      <c r="H90" s="1"/>
    </row>
    <row r="91" spans="3:8">
      <c r="C91" s="1"/>
      <c r="D91" s="1"/>
      <c r="E91" s="1"/>
      <c r="F91" s="1"/>
      <c r="G91" s="1"/>
      <c r="H91" s="1"/>
    </row>
    <row r="92" spans="3:8">
      <c r="C92" s="1"/>
      <c r="D92" s="1"/>
      <c r="E92" s="1"/>
      <c r="F92" s="1"/>
      <c r="G92" s="1"/>
      <c r="H92" s="1"/>
    </row>
    <row r="93" spans="3:8">
      <c r="C93" s="1"/>
      <c r="D93" s="1"/>
      <c r="E93" s="1"/>
      <c r="F93" s="1"/>
      <c r="G93" s="1"/>
      <c r="H93" s="1"/>
    </row>
    <row r="94" spans="3:8">
      <c r="C94" s="1"/>
      <c r="D94" s="1"/>
      <c r="E94" s="1"/>
      <c r="F94" s="1"/>
      <c r="G94" s="1"/>
      <c r="H94" s="1"/>
    </row>
    <row r="95" spans="3:8">
      <c r="C95" s="1"/>
      <c r="D95" s="1"/>
      <c r="E95" s="1"/>
      <c r="F95" s="1"/>
      <c r="G95" s="1"/>
      <c r="H95" s="1"/>
    </row>
    <row r="96" spans="3:8">
      <c r="C96" s="1"/>
      <c r="D96" s="1"/>
      <c r="E96" s="1"/>
      <c r="F96" s="1"/>
      <c r="G96" s="1"/>
      <c r="H96" s="1"/>
    </row>
    <row r="97" spans="3:8">
      <c r="C97" s="1"/>
      <c r="D97" s="1"/>
      <c r="E97" s="1"/>
      <c r="F97" s="1"/>
      <c r="G97" s="1"/>
      <c r="H97" s="1"/>
    </row>
    <row r="98" spans="3:8">
      <c r="C98" s="1"/>
      <c r="D98" s="1"/>
      <c r="E98" s="1"/>
      <c r="F98" s="1"/>
      <c r="G98" s="1"/>
      <c r="H98" s="1"/>
    </row>
    <row r="99" spans="3:8">
      <c r="C99" s="1"/>
      <c r="D99" s="1"/>
      <c r="E99" s="1"/>
      <c r="F99" s="1"/>
      <c r="G99" s="1"/>
      <c r="H99" s="1"/>
    </row>
    <row r="100" spans="3:8">
      <c r="C100" s="1"/>
      <c r="D100" s="1"/>
      <c r="E100" s="1"/>
      <c r="F100" s="1"/>
      <c r="G100" s="1"/>
      <c r="H100" s="1"/>
    </row>
    <row r="101" spans="3:8">
      <c r="C101" s="1"/>
      <c r="D101" s="1"/>
      <c r="E101" s="1"/>
      <c r="F101" s="1"/>
      <c r="G101" s="1"/>
      <c r="H101" s="1"/>
    </row>
    <row r="102" spans="3:8">
      <c r="C102" s="1"/>
      <c r="D102" s="1"/>
      <c r="E102" s="1"/>
      <c r="F102" s="1"/>
      <c r="G102" s="1"/>
      <c r="H102" s="1"/>
    </row>
    <row r="103" spans="3:8">
      <c r="C103" s="1"/>
      <c r="D103" s="1"/>
      <c r="E103" s="1"/>
      <c r="F103" s="1"/>
      <c r="G103" s="1"/>
      <c r="H103" s="1"/>
    </row>
    <row r="104" spans="3:8">
      <c r="C104" s="1"/>
      <c r="D104" s="1"/>
      <c r="E104" s="1"/>
      <c r="F104" s="1"/>
      <c r="G104" s="1"/>
      <c r="H104" s="1"/>
    </row>
    <row r="105" spans="3:8">
      <c r="C105" s="1"/>
      <c r="D105" s="1"/>
      <c r="E105" s="1"/>
      <c r="F105" s="1"/>
      <c r="G105" s="1"/>
      <c r="H105" s="1"/>
    </row>
    <row r="106" spans="3:8">
      <c r="C106" s="1"/>
      <c r="D106" s="1"/>
      <c r="E106" s="1"/>
      <c r="F106" s="1"/>
      <c r="G106" s="1"/>
      <c r="H106" s="1"/>
    </row>
    <row r="107" spans="3:8">
      <c r="C107" s="1"/>
      <c r="D107" s="1"/>
      <c r="E107" s="1"/>
      <c r="F107" s="1"/>
      <c r="G107" s="1"/>
      <c r="H107" s="1"/>
    </row>
    <row r="108" spans="3:8">
      <c r="C108" s="1"/>
      <c r="D108" s="1"/>
      <c r="E108" s="1"/>
      <c r="F108" s="1"/>
      <c r="G108" s="1"/>
      <c r="H108" s="1"/>
    </row>
    <row r="109" spans="3:8">
      <c r="C109" s="1"/>
      <c r="D109" s="1"/>
      <c r="E109" s="1"/>
      <c r="F109" s="1"/>
      <c r="G109" s="1"/>
      <c r="H109" s="1"/>
    </row>
    <row r="110" spans="3:8">
      <c r="C110" s="1"/>
      <c r="D110" s="1"/>
      <c r="E110" s="1"/>
      <c r="F110" s="1"/>
      <c r="G110" s="1"/>
      <c r="H110" s="1"/>
    </row>
    <row r="111" spans="3:8">
      <c r="C111" s="1"/>
      <c r="D111" s="1"/>
      <c r="E111" s="1"/>
      <c r="F111" s="1"/>
      <c r="G111" s="1"/>
      <c r="H111" s="1"/>
    </row>
    <row r="112" spans="3:8">
      <c r="C112" s="1"/>
      <c r="D112" s="1"/>
      <c r="E112" s="1"/>
      <c r="F112" s="1"/>
      <c r="G112" s="1"/>
      <c r="H112" s="1"/>
    </row>
    <row r="113" spans="3:8">
      <c r="C113" s="1"/>
      <c r="D113" s="1"/>
      <c r="E113" s="1"/>
      <c r="F113" s="1"/>
      <c r="G113" s="1"/>
      <c r="H113" s="1"/>
    </row>
    <row r="114" spans="3:8">
      <c r="C114" s="1"/>
      <c r="D114" s="1"/>
      <c r="E114" s="1"/>
      <c r="F114" s="1"/>
      <c r="G114" s="1"/>
      <c r="H114" s="1"/>
    </row>
    <row r="115" spans="3:8">
      <c r="C115" s="1"/>
      <c r="D115" s="1"/>
      <c r="E115" s="1"/>
      <c r="F115" s="1"/>
      <c r="G115" s="1"/>
      <c r="H115" s="1"/>
    </row>
    <row r="116" spans="3:8">
      <c r="C116" s="1"/>
      <c r="D116" s="1"/>
      <c r="E116" s="1"/>
      <c r="F116" s="1"/>
      <c r="G116" s="1"/>
      <c r="H116" s="1"/>
    </row>
    <row r="117" spans="3:8">
      <c r="C117" s="1"/>
      <c r="D117" s="1"/>
      <c r="E117" s="1"/>
      <c r="F117" s="1"/>
      <c r="G117" s="1"/>
      <c r="H117" s="1"/>
    </row>
    <row r="118" spans="3:8">
      <c r="C118" s="1"/>
      <c r="D118" s="1"/>
      <c r="E118" s="1"/>
      <c r="F118" s="1"/>
      <c r="G118" s="1"/>
      <c r="H118" s="1"/>
    </row>
    <row r="119" spans="3:8">
      <c r="C119" s="1"/>
      <c r="D119" s="1"/>
      <c r="E119" s="1"/>
      <c r="F119" s="1"/>
      <c r="G119" s="1"/>
      <c r="H119" s="1"/>
    </row>
    <row r="120" spans="3:8">
      <c r="C120" s="1"/>
      <c r="D120" s="1"/>
      <c r="E120" s="1"/>
      <c r="F120" s="1"/>
      <c r="G120" s="1"/>
      <c r="H120" s="1"/>
    </row>
    <row r="121" spans="3:8">
      <c r="C121" s="1"/>
      <c r="D121" s="1"/>
      <c r="E121" s="1"/>
      <c r="F121" s="1"/>
      <c r="G121" s="1"/>
      <c r="H121" s="1"/>
    </row>
    <row r="122" spans="3:8">
      <c r="C122" s="1"/>
      <c r="D122" s="1"/>
      <c r="E122" s="1"/>
      <c r="F122" s="1"/>
      <c r="G122" s="1"/>
      <c r="H122" s="1"/>
    </row>
    <row r="123" spans="3:8">
      <c r="C123" s="1"/>
      <c r="D123" s="1"/>
      <c r="E123" s="1"/>
      <c r="F123" s="1"/>
      <c r="G123" s="1"/>
      <c r="H123" s="1"/>
    </row>
    <row r="124" spans="3:8">
      <c r="C124" s="1"/>
      <c r="D124" s="1"/>
      <c r="E124" s="1"/>
      <c r="F124" s="1"/>
      <c r="G124" s="1"/>
      <c r="H124" s="1"/>
    </row>
    <row r="125" spans="3:8">
      <c r="C125" s="1"/>
      <c r="D125" s="1"/>
      <c r="E125" s="1"/>
      <c r="F125" s="1"/>
      <c r="G125" s="1"/>
      <c r="H125" s="1"/>
    </row>
    <row r="126" spans="3:8">
      <c r="C126" s="1"/>
      <c r="D126" s="1"/>
      <c r="E126" s="1"/>
      <c r="F126" s="1"/>
      <c r="G126" s="1"/>
      <c r="H126" s="1"/>
    </row>
    <row r="127" spans="3:8">
      <c r="C127" s="1"/>
      <c r="D127" s="1"/>
      <c r="E127" s="1"/>
      <c r="F127" s="1"/>
      <c r="G127" s="1"/>
      <c r="H127" s="1"/>
    </row>
    <row r="128" spans="3:8">
      <c r="C128" s="1"/>
      <c r="D128" s="1"/>
      <c r="E128" s="1"/>
      <c r="F128" s="1"/>
      <c r="G128" s="1"/>
      <c r="H128" s="1"/>
    </row>
    <row r="129" spans="3:8">
      <c r="C129" s="1"/>
      <c r="D129" s="1"/>
      <c r="E129" s="1"/>
      <c r="F129" s="1"/>
      <c r="G129" s="1"/>
      <c r="H129" s="1"/>
    </row>
    <row r="130" spans="3:8">
      <c r="C130" s="1"/>
      <c r="D130" s="1"/>
      <c r="E130" s="1"/>
      <c r="F130" s="1"/>
      <c r="G130" s="1"/>
      <c r="H130" s="1"/>
    </row>
    <row r="131" spans="3:8">
      <c r="C131" s="1"/>
      <c r="D131" s="1"/>
      <c r="E131" s="1"/>
      <c r="F131" s="1"/>
      <c r="G131" s="1"/>
      <c r="H131" s="1"/>
    </row>
    <row r="132" spans="3:8">
      <c r="C132" s="1"/>
      <c r="D132" s="1"/>
      <c r="E132" s="1"/>
      <c r="F132" s="1"/>
      <c r="G132" s="1"/>
      <c r="H132" s="1"/>
    </row>
    <row r="133" spans="3:8">
      <c r="C133" s="1"/>
      <c r="D133" s="1"/>
      <c r="E133" s="1"/>
      <c r="F133" s="1"/>
      <c r="G133" s="1"/>
      <c r="H133" s="1"/>
    </row>
    <row r="134" spans="3:8">
      <c r="C134" s="1"/>
      <c r="D134" s="1"/>
      <c r="E134" s="1"/>
      <c r="F134" s="1"/>
      <c r="G134" s="1"/>
      <c r="H134" s="1"/>
    </row>
    <row r="135" spans="3:8">
      <c r="C135" s="1"/>
      <c r="D135" s="1"/>
      <c r="E135" s="1"/>
      <c r="F135" s="1"/>
      <c r="G135" s="1"/>
      <c r="H135" s="1"/>
    </row>
    <row r="136" spans="3:8">
      <c r="C136" s="1"/>
      <c r="D136" s="1"/>
      <c r="E136" s="1"/>
      <c r="F136" s="1"/>
      <c r="G136" s="1"/>
      <c r="H136" s="1"/>
    </row>
    <row r="137" spans="3:8">
      <c r="C137" s="1"/>
      <c r="D137" s="1"/>
      <c r="E137" s="1"/>
      <c r="F137" s="1"/>
      <c r="G137" s="1"/>
      <c r="H137" s="1"/>
    </row>
    <row r="138" spans="3:8">
      <c r="C138" s="1"/>
      <c r="D138" s="1"/>
      <c r="E138" s="1"/>
      <c r="F138" s="1"/>
      <c r="G138" s="1"/>
      <c r="H138" s="1"/>
    </row>
    <row r="139" spans="3:8">
      <c r="C139" s="1"/>
      <c r="D139" s="1"/>
      <c r="E139" s="1"/>
      <c r="F139" s="1"/>
      <c r="G139" s="1"/>
      <c r="H139" s="1"/>
    </row>
    <row r="140" spans="3:8">
      <c r="C140" s="1"/>
      <c r="D140" s="1"/>
      <c r="E140" s="1"/>
      <c r="F140" s="1"/>
      <c r="G140" s="1"/>
      <c r="H140" s="1"/>
    </row>
    <row r="141" spans="3:8">
      <c r="C141" s="1"/>
      <c r="D141" s="1"/>
      <c r="E141" s="1"/>
      <c r="F141" s="1"/>
      <c r="G141" s="1"/>
      <c r="H141" s="1"/>
    </row>
    <row r="142" spans="3:8">
      <c r="C142" s="1"/>
      <c r="D142" s="1"/>
      <c r="E142" s="1"/>
      <c r="F142" s="1"/>
      <c r="G142" s="1"/>
      <c r="H142" s="1"/>
    </row>
    <row r="143" spans="3:8">
      <c r="C143" s="1"/>
      <c r="D143" s="1"/>
      <c r="E143" s="1"/>
      <c r="F143" s="1"/>
      <c r="G143" s="1"/>
      <c r="H143" s="1"/>
    </row>
    <row r="144" spans="3:8">
      <c r="C144" s="1"/>
      <c r="D144" s="1"/>
      <c r="E144" s="1"/>
      <c r="F144" s="1"/>
      <c r="G144" s="1"/>
      <c r="H144" s="1"/>
    </row>
    <row r="145" spans="3:8">
      <c r="C145" s="1"/>
      <c r="D145" s="1"/>
      <c r="E145" s="1"/>
      <c r="F145" s="1"/>
      <c r="G145" s="1"/>
      <c r="H145" s="1"/>
    </row>
    <row r="146" spans="3:8">
      <c r="C146" s="1"/>
      <c r="D146" s="1"/>
      <c r="E146" s="1"/>
      <c r="F146" s="1"/>
      <c r="G146" s="1"/>
      <c r="H146" s="1"/>
    </row>
    <row r="147" spans="3:8">
      <c r="C147" s="1"/>
      <c r="D147" s="1"/>
      <c r="E147" s="1"/>
      <c r="F147" s="1"/>
      <c r="G147" s="1"/>
      <c r="H147" s="1"/>
    </row>
    <row r="148" spans="3:8">
      <c r="C148" s="1"/>
      <c r="D148" s="1"/>
      <c r="E148" s="1"/>
      <c r="F148" s="1"/>
      <c r="G148" s="1"/>
      <c r="H148" s="1"/>
    </row>
    <row r="149" spans="3:8">
      <c r="C149" s="1"/>
      <c r="D149" s="1"/>
      <c r="E149" s="1"/>
      <c r="F149" s="1"/>
      <c r="G149" s="1"/>
      <c r="H149" s="1"/>
    </row>
    <row r="150" spans="3:8">
      <c r="C150" s="1"/>
      <c r="D150" s="1"/>
      <c r="E150" s="1"/>
      <c r="F150" s="1"/>
      <c r="G150" s="1"/>
      <c r="H150" s="1"/>
    </row>
    <row r="151" spans="3:8">
      <c r="C151" s="1"/>
      <c r="D151" s="1"/>
      <c r="E151" s="1"/>
      <c r="F151" s="1"/>
      <c r="G151" s="1"/>
      <c r="H151" s="1"/>
    </row>
    <row r="152" spans="3:8">
      <c r="C152" s="1"/>
      <c r="D152" s="1"/>
      <c r="E152" s="1"/>
      <c r="F152" s="1"/>
      <c r="G152" s="1"/>
      <c r="H152" s="1"/>
    </row>
    <row r="153" spans="3:8">
      <c r="C153" s="1"/>
      <c r="D153" s="1"/>
      <c r="E153" s="1"/>
      <c r="F153" s="1"/>
      <c r="G153" s="1"/>
      <c r="H153" s="1"/>
    </row>
    <row r="154" spans="3:8">
      <c r="C154" s="1"/>
      <c r="D154" s="1"/>
      <c r="E154" s="1"/>
      <c r="F154" s="1"/>
      <c r="G154" s="1"/>
      <c r="H154" s="1"/>
    </row>
    <row r="155" spans="3:8">
      <c r="C155" s="1"/>
      <c r="D155" s="1"/>
      <c r="E155" s="1"/>
      <c r="F155" s="1"/>
      <c r="G155" s="1"/>
      <c r="H155" s="1"/>
    </row>
    <row r="156" spans="3:8">
      <c r="C156" s="1"/>
      <c r="D156" s="1"/>
      <c r="E156" s="1"/>
      <c r="F156" s="1"/>
      <c r="G156" s="1"/>
      <c r="H156" s="1"/>
    </row>
    <row r="157" spans="3:8">
      <c r="C157" s="1"/>
      <c r="D157" s="1"/>
      <c r="E157" s="1"/>
      <c r="F157" s="1"/>
      <c r="G157" s="1"/>
      <c r="H157" s="1"/>
    </row>
    <row r="158" spans="3:8">
      <c r="C158" s="1"/>
      <c r="D158" s="1"/>
      <c r="E158" s="1"/>
      <c r="F158" s="1"/>
      <c r="G158" s="1"/>
      <c r="H158" s="1"/>
    </row>
    <row r="159" spans="3:8">
      <c r="C159" s="1"/>
      <c r="D159" s="1"/>
      <c r="E159" s="1"/>
      <c r="F159" s="1"/>
      <c r="G159" s="1"/>
      <c r="H159" s="1"/>
    </row>
    <row r="160" spans="3:8">
      <c r="C160" s="1"/>
      <c r="D160" s="1"/>
      <c r="E160" s="1"/>
      <c r="F160" s="1"/>
      <c r="G160" s="1"/>
      <c r="H160" s="1"/>
    </row>
    <row r="161" spans="3:8">
      <c r="C161" s="1"/>
      <c r="D161" s="1"/>
      <c r="E161" s="1"/>
      <c r="F161" s="1"/>
      <c r="G161" s="1"/>
      <c r="H161" s="1"/>
    </row>
    <row r="162" spans="3:8">
      <c r="C162" s="1"/>
      <c r="D162" s="1"/>
      <c r="E162" s="1"/>
      <c r="F162" s="1"/>
      <c r="G162" s="1"/>
      <c r="H162" s="1"/>
    </row>
    <row r="163" spans="3:8">
      <c r="C163" s="1"/>
      <c r="D163" s="1"/>
      <c r="E163" s="1"/>
      <c r="F163" s="1"/>
      <c r="G163" s="1"/>
      <c r="H163" s="1"/>
    </row>
    <row r="164" spans="3:8">
      <c r="C164" s="1"/>
      <c r="D164" s="1"/>
      <c r="E164" s="1"/>
      <c r="F164" s="1"/>
      <c r="G164" s="1"/>
      <c r="H164" s="1"/>
    </row>
    <row r="165" spans="3:8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>
    <tabColor theme="0" tint="-0.14999847407452621"/>
  </sheetPr>
  <dimension ref="A1:CZ186"/>
  <sheetViews>
    <sheetView tabSelected="1" topLeftCell="A15" zoomScale="75" zoomScaleNormal="75" workbookViewId="0">
      <selection activeCell="AI31" sqref="AI31"/>
    </sheetView>
  </sheetViews>
  <sheetFormatPr baseColWidth="10" defaultColWidth="11.42578125" defaultRowHeight="14.25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>
      <c r="A1" s="171" t="s">
        <v>243</v>
      </c>
      <c r="B1" s="3398"/>
    </row>
    <row r="2" spans="1:96" ht="16.350000000000001" customHeight="1">
      <c r="A2" s="171" t="str">
        <f>CONCATENATE("COMUNA: ",NOMBRE!B2," - ","( ",NOMBRE!C2,NOMBRE!D2,NOMBRE!E2,NOMBRE!F2,NOMBRE!G2," )")</f>
        <v>COMUNA: SAN PABLO - ( 10307 )</v>
      </c>
    </row>
    <row r="3" spans="1:96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96" ht="16.350000000000001" customHeight="1">
      <c r="A4" s="171" t="str">
        <f>CONCATENATE("MES: ",NOMBRE!B6," - ","( ",NOMBRE!C6,NOMBRE!D6," )")</f>
        <v>MES: MAYO - ( 05 )</v>
      </c>
    </row>
    <row r="5" spans="1:96" ht="16.350000000000001" customHeight="1">
      <c r="A5" s="171" t="str">
        <f>CONCATENATE("AÑO: ",NOMBRE!B7)</f>
        <v>AÑO: 2020</v>
      </c>
    </row>
    <row r="6" spans="1:96" ht="15">
      <c r="A6" s="4159" t="s">
        <v>951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4159"/>
      <c r="AF6" s="4159"/>
      <c r="AG6" s="4159"/>
      <c r="AH6" s="4159"/>
      <c r="AI6" s="4159"/>
      <c r="AJ6" s="4159"/>
      <c r="AK6" s="4159"/>
      <c r="AL6" s="81"/>
      <c r="AM6" s="81"/>
      <c r="AN6" s="81"/>
      <c r="AO6" s="81"/>
      <c r="AP6" s="81"/>
      <c r="AQ6" s="81"/>
      <c r="AR6" s="81"/>
      <c r="AS6" s="81"/>
    </row>
    <row r="7" spans="1:96" ht="1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>
      <c r="A10" s="4153" t="s">
        <v>882</v>
      </c>
      <c r="B10" s="4153" t="s">
        <v>0</v>
      </c>
      <c r="C10" s="4134" t="s">
        <v>1</v>
      </c>
      <c r="D10" s="4139" t="s">
        <v>2</v>
      </c>
      <c r="E10" s="4141"/>
      <c r="F10" s="4141"/>
      <c r="G10" s="4141"/>
      <c r="H10" s="4141"/>
      <c r="I10" s="4141"/>
      <c r="J10" s="4141"/>
      <c r="K10" s="4141"/>
      <c r="L10" s="4141"/>
      <c r="M10" s="4141"/>
      <c r="N10" s="4141"/>
      <c r="O10" s="4141"/>
      <c r="P10" s="4141"/>
      <c r="Q10" s="4141"/>
      <c r="R10" s="4141"/>
      <c r="S10" s="4140"/>
      <c r="T10" s="4139" t="s">
        <v>25</v>
      </c>
      <c r="U10" s="4141"/>
      <c r="V10" s="4142" t="s">
        <v>440</v>
      </c>
      <c r="W10" s="4134" t="s">
        <v>949</v>
      </c>
      <c r="X10" s="4134" t="s">
        <v>948</v>
      </c>
      <c r="Y10" s="4139" t="s">
        <v>947</v>
      </c>
      <c r="Z10" s="4141"/>
      <c r="AA10" s="4140"/>
    </row>
    <row r="11" spans="1:96" ht="48" customHeight="1">
      <c r="A11" s="4155"/>
      <c r="B11" s="4155"/>
      <c r="C11" s="4136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43"/>
      <c r="W11" s="4136"/>
      <c r="X11" s="4136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>
      <c r="A12" s="4134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>
      <c r="A13" s="4155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>
      <c r="A14" s="4134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>
      <c r="A15" s="4135"/>
      <c r="B15" s="105" t="s">
        <v>23</v>
      </c>
      <c r="C15" s="834">
        <f t="shared" si="0"/>
        <v>38</v>
      </c>
      <c r="D15" s="106"/>
      <c r="E15" s="107"/>
      <c r="F15" s="107">
        <v>4</v>
      </c>
      <c r="G15" s="107">
        <v>9</v>
      </c>
      <c r="H15" s="107">
        <v>12</v>
      </c>
      <c r="I15" s="107">
        <v>8</v>
      </c>
      <c r="J15" s="107">
        <v>3</v>
      </c>
      <c r="K15" s="107">
        <v>1</v>
      </c>
      <c r="L15" s="107">
        <v>1</v>
      </c>
      <c r="M15" s="728"/>
      <c r="N15" s="728"/>
      <c r="O15" s="96"/>
      <c r="P15" s="96"/>
      <c r="Q15" s="96"/>
      <c r="R15" s="96"/>
      <c r="S15" s="109"/>
      <c r="T15" s="829"/>
      <c r="U15" s="98">
        <v>38</v>
      </c>
      <c r="V15" s="98">
        <v>38</v>
      </c>
      <c r="W15" s="98">
        <v>5</v>
      </c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>
      <c r="A16" s="4134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>
      <c r="A17" s="4136"/>
      <c r="B17" s="93" t="s">
        <v>23</v>
      </c>
      <c r="C17" s="689">
        <f t="shared" si="0"/>
        <v>0</v>
      </c>
      <c r="D17" s="94"/>
      <c r="E17" s="728"/>
      <c r="F17" s="728"/>
      <c r="G17" s="728"/>
      <c r="H17" s="728"/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>
      <c r="A18" s="4135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>
      <c r="A19" s="4135"/>
      <c r="B19" s="105" t="s">
        <v>23</v>
      </c>
      <c r="C19" s="834">
        <f t="shared" si="0"/>
        <v>1</v>
      </c>
      <c r="D19" s="106"/>
      <c r="E19" s="107"/>
      <c r="F19" s="107"/>
      <c r="G19" s="107"/>
      <c r="H19" s="107">
        <v>1</v>
      </c>
      <c r="I19" s="107"/>
      <c r="J19" s="107"/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>
        <v>1</v>
      </c>
      <c r="V19" s="98">
        <v>1</v>
      </c>
      <c r="W19" s="773"/>
      <c r="X19" s="110">
        <v>0</v>
      </c>
      <c r="Y19" s="153">
        <v>0</v>
      </c>
      <c r="Z19" s="130">
        <v>1</v>
      </c>
      <c r="AA19" s="193">
        <v>0</v>
      </c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A05-secciãn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>
      <c r="A20" s="4134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A05-secciãn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>
      <c r="A21" s="4136"/>
      <c r="B21" s="93" t="s">
        <v>23</v>
      </c>
      <c r="C21" s="689">
        <f t="shared" si="0"/>
        <v>1</v>
      </c>
      <c r="D21" s="94"/>
      <c r="E21" s="107"/>
      <c r="F21" s="107"/>
      <c r="G21" s="107"/>
      <c r="H21" s="107"/>
      <c r="I21" s="107"/>
      <c r="J21" s="107">
        <v>1</v>
      </c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>
        <v>1</v>
      </c>
      <c r="V21" s="98">
        <v>1</v>
      </c>
      <c r="W21" s="773"/>
      <c r="X21" s="98">
        <v>0</v>
      </c>
      <c r="Y21" s="140">
        <v>0</v>
      </c>
      <c r="Z21" s="95">
        <v>1</v>
      </c>
      <c r="AA21" s="142">
        <v>0</v>
      </c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A05-secciãn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>
      <c r="A22" s="4154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>
      <c r="A23" s="4154"/>
      <c r="B23" s="105" t="s">
        <v>23</v>
      </c>
      <c r="C23" s="105">
        <f>SUM(E23:S23)</f>
        <v>4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>
        <v>1</v>
      </c>
      <c r="N23" s="728">
        <v>2</v>
      </c>
      <c r="O23" s="728"/>
      <c r="P23" s="107"/>
      <c r="Q23" s="107"/>
      <c r="R23" s="107">
        <v>1</v>
      </c>
      <c r="S23" s="107"/>
      <c r="T23" s="829"/>
      <c r="U23" s="98">
        <v>4</v>
      </c>
      <c r="V23" s="98">
        <v>4</v>
      </c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>
      <c r="A24" s="4134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>
      <c r="A25" s="4136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>
      <c r="A26" s="4135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>
      <c r="A27" s="4136"/>
      <c r="B27" s="93" t="s">
        <v>23</v>
      </c>
      <c r="C27" s="93">
        <f>SUM(E27:S27)</f>
        <v>32</v>
      </c>
      <c r="D27" s="94"/>
      <c r="E27" s="95">
        <v>1</v>
      </c>
      <c r="F27" s="95">
        <v>6</v>
      </c>
      <c r="G27" s="95">
        <v>5</v>
      </c>
      <c r="H27" s="95">
        <v>13</v>
      </c>
      <c r="I27" s="95">
        <v>1</v>
      </c>
      <c r="J27" s="95">
        <v>4</v>
      </c>
      <c r="K27" s="95">
        <v>1</v>
      </c>
      <c r="L27" s="95">
        <v>1</v>
      </c>
      <c r="M27" s="728"/>
      <c r="N27" s="728"/>
      <c r="O27" s="728"/>
      <c r="P27" s="95"/>
      <c r="Q27" s="95"/>
      <c r="R27" s="95"/>
      <c r="S27" s="116"/>
      <c r="T27" s="98"/>
      <c r="U27" s="117">
        <v>32</v>
      </c>
      <c r="V27" s="98">
        <v>32</v>
      </c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>
      <c r="A29" s="4153" t="s">
        <v>882</v>
      </c>
      <c r="B29" s="4153" t="s">
        <v>0</v>
      </c>
      <c r="C29" s="4137" t="s">
        <v>27</v>
      </c>
      <c r="D29" s="4160"/>
      <c r="E29" s="4138"/>
      <c r="F29" s="4139" t="s">
        <v>28</v>
      </c>
      <c r="G29" s="4141"/>
      <c r="H29" s="4141"/>
      <c r="I29" s="4141"/>
      <c r="J29" s="4141"/>
      <c r="K29" s="4141"/>
      <c r="L29" s="4141"/>
      <c r="M29" s="4141"/>
      <c r="N29" s="4141"/>
      <c r="O29" s="4141"/>
      <c r="P29" s="4141"/>
      <c r="Q29" s="4141"/>
      <c r="R29" s="4141"/>
      <c r="S29" s="4141"/>
      <c r="T29" s="4141"/>
      <c r="U29" s="4141"/>
      <c r="V29" s="4141"/>
      <c r="W29" s="4141"/>
      <c r="X29" s="4141"/>
      <c r="Y29" s="4141"/>
      <c r="Z29" s="4141"/>
      <c r="AA29" s="4141"/>
      <c r="AB29" s="4141"/>
      <c r="AC29" s="4141"/>
      <c r="AD29" s="4141"/>
      <c r="AE29" s="4141"/>
      <c r="AF29" s="4141"/>
      <c r="AG29" s="4141"/>
      <c r="AH29" s="4140"/>
      <c r="AI29" s="4142" t="s">
        <v>440</v>
      </c>
      <c r="AJ29" s="4161" t="s">
        <v>930</v>
      </c>
      <c r="AK29" s="4162"/>
      <c r="AL29" s="4142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43"/>
      <c r="AJ30" s="822" t="s">
        <v>914</v>
      </c>
      <c r="AK30" s="821" t="s">
        <v>913</v>
      </c>
      <c r="AL30" s="4143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>
      <c r="A31" s="4134" t="s">
        <v>912</v>
      </c>
      <c r="B31" s="681" t="s">
        <v>22</v>
      </c>
      <c r="C31" s="681">
        <f>SUM(F31:AH31)</f>
        <v>5</v>
      </c>
      <c r="D31" s="812">
        <v>3</v>
      </c>
      <c r="E31" s="811">
        <v>2</v>
      </c>
      <c r="F31" s="121"/>
      <c r="G31" s="102">
        <v>4</v>
      </c>
      <c r="H31" s="102"/>
      <c r="I31" s="102"/>
      <c r="J31" s="817">
        <v>1</v>
      </c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/>
      <c r="AA31" s="102"/>
      <c r="AB31" s="102"/>
      <c r="AC31" s="102"/>
      <c r="AD31" s="817"/>
      <c r="AE31" s="817"/>
      <c r="AF31" s="102"/>
      <c r="AG31" s="102"/>
      <c r="AH31" s="811"/>
      <c r="AI31" s="816">
        <v>5</v>
      </c>
      <c r="AJ31" s="121">
        <v>0</v>
      </c>
      <c r="AK31" s="678">
        <v>0</v>
      </c>
      <c r="AL31" s="678">
        <v>0</v>
      </c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>
      <c r="A32" s="4135"/>
      <c r="B32" s="124" t="s">
        <v>26</v>
      </c>
      <c r="C32" s="124">
        <f>SUM(F32:AH32)</f>
        <v>20</v>
      </c>
      <c r="D32" s="812">
        <v>10</v>
      </c>
      <c r="E32" s="811">
        <v>10</v>
      </c>
      <c r="F32" s="125"/>
      <c r="G32" s="815"/>
      <c r="H32" s="815">
        <v>7</v>
      </c>
      <c r="I32" s="126"/>
      <c r="J32" s="815">
        <v>4</v>
      </c>
      <c r="K32" s="815"/>
      <c r="L32" s="126">
        <v>3</v>
      </c>
      <c r="M32" s="815">
        <v>2</v>
      </c>
      <c r="N32" s="815">
        <v>2</v>
      </c>
      <c r="O32" s="126">
        <v>2</v>
      </c>
      <c r="P32" s="815"/>
      <c r="Q32" s="815"/>
      <c r="R32" s="126"/>
      <c r="S32" s="815"/>
      <c r="T32" s="815"/>
      <c r="U32" s="126"/>
      <c r="V32" s="815"/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>
        <v>20</v>
      </c>
      <c r="AJ32" s="125">
        <v>4</v>
      </c>
      <c r="AK32" s="811"/>
      <c r="AL32" s="811">
        <v>0</v>
      </c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>
      <c r="A33" s="4135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>
      <c r="A34" s="4136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>
      <c r="A36" s="4153" t="s">
        <v>882</v>
      </c>
      <c r="B36" s="4153" t="s">
        <v>0</v>
      </c>
      <c r="C36" s="4144" t="s">
        <v>27</v>
      </c>
      <c r="D36" s="4145"/>
      <c r="E36" s="4146"/>
      <c r="F36" s="4139" t="s">
        <v>28</v>
      </c>
      <c r="G36" s="4141"/>
      <c r="H36" s="4141"/>
      <c r="I36" s="4141"/>
      <c r="J36" s="4141"/>
      <c r="K36" s="4141"/>
      <c r="L36" s="4141"/>
      <c r="M36" s="4141"/>
      <c r="N36" s="4141"/>
      <c r="O36" s="4141"/>
      <c r="P36" s="4141"/>
      <c r="Q36" s="4141"/>
      <c r="R36" s="4141"/>
      <c r="S36" s="4141"/>
      <c r="T36" s="4141"/>
      <c r="U36" s="4141"/>
      <c r="V36" s="4141"/>
      <c r="W36" s="4141"/>
      <c r="X36" s="4141"/>
      <c r="Y36" s="4141"/>
      <c r="Z36" s="4141"/>
      <c r="AA36" s="4141"/>
      <c r="AB36" s="4141"/>
      <c r="AC36" s="4141"/>
      <c r="AD36" s="4141"/>
      <c r="AE36" s="4141"/>
      <c r="AF36" s="4141"/>
      <c r="AG36" s="4141"/>
      <c r="AH36" s="4141"/>
      <c r="AI36" s="4141"/>
      <c r="AJ36" s="4141"/>
      <c r="AK36" s="4141"/>
      <c r="AL36" s="4141"/>
      <c r="AM36" s="4140"/>
      <c r="AN36" s="4134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>
      <c r="A37" s="4154"/>
      <c r="B37" s="4154"/>
      <c r="C37" s="4147"/>
      <c r="D37" s="4148"/>
      <c r="E37" s="4149"/>
      <c r="F37" s="4139" t="s">
        <v>29</v>
      </c>
      <c r="G37" s="4140"/>
      <c r="H37" s="4139" t="s">
        <v>4</v>
      </c>
      <c r="I37" s="4140"/>
      <c r="J37" s="4139" t="s">
        <v>30</v>
      </c>
      <c r="K37" s="4140"/>
      <c r="L37" s="4139" t="s">
        <v>5</v>
      </c>
      <c r="M37" s="4140"/>
      <c r="N37" s="4137" t="s">
        <v>6</v>
      </c>
      <c r="O37" s="4138"/>
      <c r="P37" s="4137" t="s">
        <v>7</v>
      </c>
      <c r="Q37" s="4138"/>
      <c r="R37" s="4137" t="s">
        <v>8</v>
      </c>
      <c r="S37" s="4138"/>
      <c r="T37" s="4137" t="s">
        <v>9</v>
      </c>
      <c r="U37" s="4138"/>
      <c r="V37" s="4137" t="s">
        <v>10</v>
      </c>
      <c r="W37" s="4138"/>
      <c r="X37" s="4137" t="s">
        <v>11</v>
      </c>
      <c r="Y37" s="4138"/>
      <c r="Z37" s="4137" t="s">
        <v>12</v>
      </c>
      <c r="AA37" s="4138"/>
      <c r="AB37" s="4137" t="s">
        <v>13</v>
      </c>
      <c r="AC37" s="4138"/>
      <c r="AD37" s="4137" t="s">
        <v>14</v>
      </c>
      <c r="AE37" s="4138"/>
      <c r="AF37" s="4137" t="s">
        <v>15</v>
      </c>
      <c r="AG37" s="4138"/>
      <c r="AH37" s="4137" t="s">
        <v>16</v>
      </c>
      <c r="AI37" s="4138"/>
      <c r="AJ37" s="4137" t="s">
        <v>17</v>
      </c>
      <c r="AK37" s="4138"/>
      <c r="AL37" s="4137" t="s">
        <v>18</v>
      </c>
      <c r="AM37" s="4138"/>
      <c r="AN37" s="4135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36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>
      <c r="A39" s="4134" t="s">
        <v>910</v>
      </c>
      <c r="B39" s="681" t="s">
        <v>22</v>
      </c>
      <c r="C39" s="792">
        <f t="shared" ref="C39:C61" si="1">SUM(D39:E39)</f>
        <v>26</v>
      </c>
      <c r="D39" s="800">
        <f t="shared" ref="D39:E42" si="2">SUM(L39+N39+P39+R39+T39+V39+X39+Z39+AB39+AD39+AF39+AH39+AJ39+AL39)</f>
        <v>9</v>
      </c>
      <c r="E39" s="799">
        <f t="shared" si="2"/>
        <v>17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>
        <v>2</v>
      </c>
      <c r="Y39" s="114">
        <v>1</v>
      </c>
      <c r="Z39" s="121">
        <v>2</v>
      </c>
      <c r="AA39" s="114">
        <v>4</v>
      </c>
      <c r="AB39" s="121"/>
      <c r="AC39" s="114">
        <v>4</v>
      </c>
      <c r="AD39" s="121">
        <v>2</v>
      </c>
      <c r="AE39" s="114">
        <v>2</v>
      </c>
      <c r="AF39" s="121">
        <v>3</v>
      </c>
      <c r="AG39" s="114"/>
      <c r="AH39" s="121"/>
      <c r="AI39" s="114">
        <v>2</v>
      </c>
      <c r="AJ39" s="121"/>
      <c r="AK39" s="114">
        <v>2</v>
      </c>
      <c r="AL39" s="121"/>
      <c r="AM39" s="114">
        <v>2</v>
      </c>
      <c r="AN39" s="679">
        <v>26</v>
      </c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>
      <c r="A40" s="4135"/>
      <c r="B40" s="3108" t="s">
        <v>26</v>
      </c>
      <c r="C40" s="787">
        <f t="shared" si="1"/>
        <v>1</v>
      </c>
      <c r="D40" s="804">
        <f t="shared" si="2"/>
        <v>0</v>
      </c>
      <c r="E40" s="803">
        <f t="shared" si="2"/>
        <v>1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>
        <v>1</v>
      </c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>
        <v>1</v>
      </c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>
      <c r="A41" s="4135"/>
      <c r="B41" s="124" t="s">
        <v>31</v>
      </c>
      <c r="C41" s="787">
        <f t="shared" si="1"/>
        <v>0</v>
      </c>
      <c r="D41" s="804">
        <f t="shared" si="2"/>
        <v>0</v>
      </c>
      <c r="E41" s="803">
        <f t="shared" si="2"/>
        <v>0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>
      <c r="A42" s="4136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>
      <c r="A43" s="4134" t="s">
        <v>909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>
      <c r="A44" s="4136"/>
      <c r="B44" s="3109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>
      <c r="A45" s="4135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>
      <c r="A46" s="4136"/>
      <c r="B46" s="3109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>
      <c r="A47" s="4134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>
      <c r="A48" s="4136"/>
      <c r="B48" s="3109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>
      <c r="A49" s="4134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>
      <c r="A50" s="4135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>
      <c r="A51" s="4136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>
      <c r="A52" s="4135" t="s">
        <v>905</v>
      </c>
      <c r="B52" s="681" t="s">
        <v>22</v>
      </c>
      <c r="C52" s="792">
        <f t="shared" si="1"/>
        <v>0</v>
      </c>
      <c r="D52" s="791">
        <f t="shared" si="4"/>
        <v>0</v>
      </c>
      <c r="E52" s="790">
        <f t="shared" si="4"/>
        <v>0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9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>
      <c r="A53" s="4135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>
      <c r="A54" s="4135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>
      <c r="A55" s="4135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>
      <c r="A56" s="4136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>
      <c r="A57" s="4135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>
      <c r="A58" s="4135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>
      <c r="A59" s="4135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>
      <c r="A60" s="4135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>
      <c r="A61" s="4136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>
      <c r="A63" s="4144" t="s">
        <v>902</v>
      </c>
      <c r="B63" s="4146"/>
      <c r="C63" s="4139" t="s">
        <v>901</v>
      </c>
      <c r="D63" s="4141"/>
      <c r="E63" s="4140"/>
      <c r="F63" s="4139" t="s">
        <v>900</v>
      </c>
      <c r="G63" s="4141"/>
      <c r="H63" s="4140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>
      <c r="A64" s="4157"/>
      <c r="B64" s="4158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>
      <c r="A65" s="4156" t="s">
        <v>899</v>
      </c>
      <c r="B65" s="4156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>
      <c r="A66" s="4150" t="s">
        <v>898</v>
      </c>
      <c r="B66" s="4150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>
      <c r="A67" s="4150" t="s">
        <v>897</v>
      </c>
      <c r="B67" s="4150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>
      <c r="A68" s="4151" t="s">
        <v>896</v>
      </c>
      <c r="B68" s="4151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>
      <c r="A69" s="4152" t="s">
        <v>27</v>
      </c>
      <c r="B69" s="4152"/>
      <c r="C69" s="706">
        <f t="shared" ref="C69:H69" si="6">SUM(C65:C68)</f>
        <v>0</v>
      </c>
      <c r="D69" s="707">
        <f t="shared" si="6"/>
        <v>0</v>
      </c>
      <c r="E69" s="3263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>
      <c r="A71" s="4145" t="s">
        <v>894</v>
      </c>
      <c r="B71" s="4134" t="s">
        <v>893</v>
      </c>
      <c r="C71" s="4134" t="s">
        <v>892</v>
      </c>
      <c r="D71" s="4134" t="s">
        <v>891</v>
      </c>
      <c r="E71" s="4141" t="s">
        <v>25</v>
      </c>
      <c r="F71" s="4140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>
      <c r="A72" s="4176"/>
      <c r="B72" s="4136"/>
      <c r="C72" s="4136"/>
      <c r="D72" s="4136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>
      <c r="A73" s="4134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>
      <c r="A74" s="4135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>
      <c r="A75" s="4135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>
      <c r="A76" s="4135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>
      <c r="A77" s="4136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>
      <c r="A78" s="4134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>
      <c r="A79" s="4135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>
      <c r="A80" s="4135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>
      <c r="A81" s="4135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>
      <c r="A82" s="4136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>
      <c r="A85" s="4163" t="s">
        <v>882</v>
      </c>
      <c r="B85" s="4166" t="s">
        <v>27</v>
      </c>
      <c r="C85" s="4167"/>
      <c r="D85" s="4168"/>
      <c r="E85" s="4172" t="s">
        <v>28</v>
      </c>
      <c r="F85" s="4172"/>
      <c r="G85" s="4172"/>
      <c r="H85" s="4172"/>
      <c r="I85" s="4172"/>
      <c r="J85" s="4172"/>
      <c r="K85" s="4172"/>
      <c r="L85" s="4172"/>
      <c r="M85" s="4172"/>
      <c r="N85" s="4172"/>
      <c r="O85" s="4172"/>
      <c r="P85" s="4172"/>
      <c r="Q85" s="4172"/>
      <c r="R85" s="4172"/>
      <c r="S85" s="4172"/>
      <c r="T85" s="4172"/>
      <c r="U85" s="4172"/>
      <c r="V85" s="4172"/>
      <c r="W85" s="4172"/>
      <c r="X85" s="4172"/>
      <c r="Y85" s="4172"/>
      <c r="Z85" s="4172"/>
      <c r="AA85" s="4172"/>
      <c r="AB85" s="4172"/>
      <c r="AC85" s="4172"/>
      <c r="AD85" s="4172"/>
      <c r="AE85" s="4172"/>
      <c r="AF85" s="4173"/>
      <c r="AG85" s="4174" t="s">
        <v>440</v>
      </c>
      <c r="AH85" s="4174" t="s">
        <v>441</v>
      </c>
      <c r="AI85" s="4174" t="s">
        <v>442</v>
      </c>
      <c r="BZ85" s="3397"/>
      <c r="CF85" s="3899"/>
      <c r="CU85" s="3397"/>
      <c r="CZ85" s="194"/>
    </row>
    <row r="86" spans="1:104">
      <c r="A86" s="4164"/>
      <c r="B86" s="4169"/>
      <c r="C86" s="4170"/>
      <c r="D86" s="4171"/>
      <c r="E86" s="4172" t="s">
        <v>79</v>
      </c>
      <c r="F86" s="4173"/>
      <c r="G86" s="4177" t="s">
        <v>6</v>
      </c>
      <c r="H86" s="4178"/>
      <c r="I86" s="4177" t="s">
        <v>7</v>
      </c>
      <c r="J86" s="4178"/>
      <c r="K86" s="4179" t="s">
        <v>8</v>
      </c>
      <c r="L86" s="4178"/>
      <c r="M86" s="4177" t="s">
        <v>9</v>
      </c>
      <c r="N86" s="4178"/>
      <c r="O86" s="4177" t="s">
        <v>10</v>
      </c>
      <c r="P86" s="4178"/>
      <c r="Q86" s="4177" t="s">
        <v>11</v>
      </c>
      <c r="R86" s="4178"/>
      <c r="S86" s="4177" t="s">
        <v>12</v>
      </c>
      <c r="T86" s="4178"/>
      <c r="U86" s="4177" t="s">
        <v>13</v>
      </c>
      <c r="V86" s="4178"/>
      <c r="W86" s="4177" t="s">
        <v>14</v>
      </c>
      <c r="X86" s="4178"/>
      <c r="Y86" s="4179" t="s">
        <v>15</v>
      </c>
      <c r="Z86" s="4178"/>
      <c r="AA86" s="4179" t="s">
        <v>16</v>
      </c>
      <c r="AB86" s="4178"/>
      <c r="AC86" s="4179" t="s">
        <v>17</v>
      </c>
      <c r="AD86" s="4178"/>
      <c r="AE86" s="4179" t="s">
        <v>18</v>
      </c>
      <c r="AF86" s="4178"/>
      <c r="AG86" s="4171"/>
      <c r="AH86" s="4171"/>
      <c r="AI86" s="4171"/>
      <c r="BZ86" s="3397"/>
      <c r="CF86" s="3899"/>
      <c r="CU86" s="3397"/>
      <c r="CZ86" s="194"/>
    </row>
    <row r="87" spans="1:104">
      <c r="A87" s="4165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75"/>
      <c r="AH87" s="4175"/>
      <c r="AI87" s="4175"/>
      <c r="BZ87" s="3397"/>
      <c r="CF87" s="3899"/>
      <c r="CU87" s="3397"/>
      <c r="CZ87" s="194"/>
    </row>
    <row r="88" spans="1:104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7">SUM(F88+H88+J88+L88+N88+P88+R88+T88+V88+X88+Z88+AB88+AD88+AF88)</f>
        <v>0</v>
      </c>
      <c r="E88" s="3008"/>
      <c r="F88" s="1311"/>
      <c r="G88" s="3008"/>
      <c r="H88" s="1311"/>
      <c r="I88" s="3352"/>
      <c r="J88" s="1601"/>
      <c r="K88" s="3923"/>
      <c r="L88" s="1601"/>
      <c r="M88" s="3352"/>
      <c r="N88" s="1601"/>
      <c r="O88" s="3352"/>
      <c r="P88" s="1601"/>
      <c r="Q88" s="3352"/>
      <c r="R88" s="1601"/>
      <c r="S88" s="3352"/>
      <c r="T88" s="1601"/>
      <c r="U88" s="3352"/>
      <c r="V88" s="1601"/>
      <c r="W88" s="3352"/>
      <c r="X88" s="3350"/>
      <c r="Y88" s="3350"/>
      <c r="Z88" s="3350"/>
      <c r="AA88" s="3350"/>
      <c r="AB88" s="3350"/>
      <c r="AC88" s="3350"/>
      <c r="AD88" s="3350"/>
      <c r="AE88" s="3350"/>
      <c r="AF88" s="1601"/>
      <c r="AG88" s="3022"/>
      <c r="AH88" s="3022"/>
      <c r="AI88" s="3022"/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>
      <c r="A89" s="2908" t="s">
        <v>2807</v>
      </c>
      <c r="B89" s="3908">
        <f>SUM(C89:D89)</f>
        <v>0</v>
      </c>
      <c r="C89" s="3909">
        <f t="shared" si="7"/>
        <v>0</v>
      </c>
      <c r="D89" s="3910">
        <f t="shared" si="7"/>
        <v>0</v>
      </c>
      <c r="E89" s="3028"/>
      <c r="F89" s="2961"/>
      <c r="G89" s="3028"/>
      <c r="H89" s="2961"/>
      <c r="I89" s="3924"/>
      <c r="J89" s="3925"/>
      <c r="K89" s="3926"/>
      <c r="L89" s="3925"/>
      <c r="M89" s="3924"/>
      <c r="N89" s="3925"/>
      <c r="O89" s="3924"/>
      <c r="P89" s="3925"/>
      <c r="Q89" s="3924"/>
      <c r="R89" s="3925"/>
      <c r="S89" s="3924"/>
      <c r="T89" s="3925"/>
      <c r="U89" s="3924"/>
      <c r="V89" s="3925"/>
      <c r="W89" s="3924"/>
      <c r="X89" s="3927"/>
      <c r="Y89" s="3927"/>
      <c r="Z89" s="3927"/>
      <c r="AA89" s="3927"/>
      <c r="AB89" s="3927"/>
      <c r="AC89" s="3927"/>
      <c r="AD89" s="3927"/>
      <c r="AE89" s="3927"/>
      <c r="AF89" s="3925"/>
      <c r="AG89" s="2895"/>
      <c r="AH89" s="2895"/>
      <c r="AI89" s="2895"/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>
      <c r="A90" s="2908" t="s">
        <v>2808</v>
      </c>
      <c r="B90" s="3908">
        <f>SUM(C90:D90)</f>
        <v>1</v>
      </c>
      <c r="C90" s="3909">
        <f t="shared" si="7"/>
        <v>0</v>
      </c>
      <c r="D90" s="3910">
        <f t="shared" si="7"/>
        <v>1</v>
      </c>
      <c r="E90" s="3028"/>
      <c r="F90" s="2961"/>
      <c r="G90" s="3028"/>
      <c r="H90" s="2961"/>
      <c r="I90" s="3924"/>
      <c r="J90" s="3925"/>
      <c r="K90" s="3926"/>
      <c r="L90" s="3925"/>
      <c r="M90" s="3924"/>
      <c r="N90" s="3925"/>
      <c r="O90" s="3924"/>
      <c r="P90" s="3925"/>
      <c r="Q90" s="3924"/>
      <c r="R90" s="3925"/>
      <c r="S90" s="3924"/>
      <c r="T90" s="3925"/>
      <c r="U90" s="3924"/>
      <c r="V90" s="3925">
        <v>1</v>
      </c>
      <c r="W90" s="3924"/>
      <c r="X90" s="3927"/>
      <c r="Y90" s="3927"/>
      <c r="Z90" s="3927"/>
      <c r="AA90" s="3927"/>
      <c r="AB90" s="3927"/>
      <c r="AC90" s="3927"/>
      <c r="AD90" s="3927"/>
      <c r="AE90" s="3927"/>
      <c r="AF90" s="3925"/>
      <c r="AG90" s="2895">
        <v>1</v>
      </c>
      <c r="AH90" s="2895">
        <v>0</v>
      </c>
      <c r="AI90" s="2895">
        <v>0</v>
      </c>
      <c r="AJ90" s="3502"/>
      <c r="BZ90" s="3397"/>
      <c r="CF90" s="3899"/>
      <c r="CH90" s="3899">
        <v>0</v>
      </c>
      <c r="CI90" s="3899">
        <v>0</v>
      </c>
      <c r="CJ90" s="3899">
        <v>1</v>
      </c>
      <c r="CU90" s="3397"/>
      <c r="CZ90" s="194"/>
    </row>
    <row r="91" spans="1:104" ht="21">
      <c r="A91" s="3223" t="s">
        <v>2809</v>
      </c>
      <c r="B91" s="3911">
        <f>SUM(C91:D91)</f>
        <v>0</v>
      </c>
      <c r="C91" s="3912">
        <f t="shared" si="7"/>
        <v>0</v>
      </c>
      <c r="D91" s="3913">
        <f>SUM(F91+H91+J91+L91+N91+P91+R91+T91+V91+X91+Z91+AB91+AD91+AF91)</f>
        <v>0</v>
      </c>
      <c r="E91" s="2953"/>
      <c r="F91" s="2954"/>
      <c r="G91" s="2953"/>
      <c r="H91" s="2954"/>
      <c r="I91" s="3928"/>
      <c r="J91" s="3929"/>
      <c r="K91" s="3930"/>
      <c r="L91" s="3929"/>
      <c r="M91" s="3928"/>
      <c r="N91" s="3929"/>
      <c r="O91" s="3928"/>
      <c r="P91" s="3929"/>
      <c r="Q91" s="3928"/>
      <c r="R91" s="3929"/>
      <c r="S91" s="3928"/>
      <c r="T91" s="3929"/>
      <c r="U91" s="3928"/>
      <c r="V91" s="3929"/>
      <c r="W91" s="3928"/>
      <c r="X91" s="3931"/>
      <c r="Y91" s="3931"/>
      <c r="Z91" s="3931"/>
      <c r="AA91" s="3931"/>
      <c r="AB91" s="3931"/>
      <c r="AC91" s="3931"/>
      <c r="AD91" s="3931"/>
      <c r="AE91" s="3931"/>
      <c r="AF91" s="3929"/>
      <c r="AG91" s="2210"/>
      <c r="AH91" s="2210"/>
      <c r="AI91" s="2210"/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/>
    <row r="185" spans="1:104" s="3374" customFormat="1" ht="19.5" hidden="1" customHeight="1">
      <c r="A185" s="3374">
        <f>SUM(C12:C27,V12:V27,T26:U27,X18:AA21,W14:W15,C31:C34,D31:E34,AI31:AI34,C39:E61,C65:C69,F65:F69,C73:C77,D78:D82,B88:B91)</f>
        <v>321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5">
    <tabColor theme="0" tint="-0.14999847407452621"/>
  </sheetPr>
  <dimension ref="A1:CZ196"/>
  <sheetViews>
    <sheetView topLeftCell="A11" workbookViewId="0">
      <selection activeCell="A29" sqref="A29"/>
    </sheetView>
  </sheetViews>
  <sheetFormatPr baseColWidth="10" defaultColWidth="11.42578125" defaultRowHeight="14.25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>
      <c r="A1" s="171" t="s">
        <v>243</v>
      </c>
    </row>
    <row r="2" spans="1:91" ht="16.149999999999999" customHeight="1">
      <c r="A2" s="171" t="str">
        <f>CONCATENATE("COMUNA: ",NOMBRE!B2," - ","( ",NOMBRE!C2,NOMBRE!D2,NOMBRE!E2,NOMBRE!F2,NOMBRE!G2," )")</f>
        <v>COMUNA: SAN PABLO - ( 10307 )</v>
      </c>
    </row>
    <row r="3" spans="1:91" ht="16.149999999999999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91" ht="16.149999999999999" customHeight="1">
      <c r="A4" s="171" t="str">
        <f>CONCATENATE("MES: ",NOMBRE!B6," - ","( ",NOMBRE!C6,NOMBRE!D6," )")</f>
        <v>MES: MAYO - ( 05 )</v>
      </c>
    </row>
    <row r="5" spans="1:91" ht="16.149999999999999" customHeight="1">
      <c r="A5" s="171" t="str">
        <f>CONCATENATE("AÑO: ",NOMBRE!B7)</f>
        <v>AÑO: 2020</v>
      </c>
    </row>
    <row r="6" spans="1:91" ht="19.5">
      <c r="A6" s="4159" t="s">
        <v>2406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2142"/>
      <c r="AF6" s="161"/>
    </row>
    <row r="7" spans="1:91" ht="19.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>
      <c r="A9" s="4182" t="s">
        <v>0</v>
      </c>
      <c r="B9" s="4188" t="s">
        <v>27</v>
      </c>
      <c r="C9" s="4185"/>
      <c r="D9" s="4189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>
      <c r="A10" s="4183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>
      <c r="A11" s="3230" t="s">
        <v>44</v>
      </c>
      <c r="B11" s="2145">
        <f>SUM(B12:B17)</f>
        <v>0</v>
      </c>
      <c r="C11" s="3245">
        <f>SUM(C12:C17)</f>
        <v>0</v>
      </c>
      <c r="D11" s="3080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>
      <c r="A12" s="2148" t="s">
        <v>22</v>
      </c>
      <c r="B12" s="2149">
        <f t="shared" ref="B12:B17" si="0">SUM(C12:D12)</f>
        <v>0</v>
      </c>
      <c r="C12" s="170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>
      <c r="A13" s="2150" t="s">
        <v>26</v>
      </c>
      <c r="B13" s="2149">
        <f t="shared" si="0"/>
        <v>0</v>
      </c>
      <c r="C13" s="2151"/>
      <c r="D13" s="2152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>
      <c r="A14" s="2150" t="s">
        <v>23</v>
      </c>
      <c r="B14" s="2149">
        <f t="shared" si="0"/>
        <v>0</v>
      </c>
      <c r="C14" s="170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>
      <c r="A15" s="2150" t="s">
        <v>2408</v>
      </c>
      <c r="B15" s="2149">
        <f t="shared" si="0"/>
        <v>0</v>
      </c>
      <c r="C15" s="2151"/>
      <c r="D15" s="215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>
      <c r="A16" s="2153" t="s">
        <v>1709</v>
      </c>
      <c r="B16" s="2149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>
      <c r="A17" s="215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>
      <c r="A19" s="4190" t="s">
        <v>2013</v>
      </c>
      <c r="B19" s="4184" t="s">
        <v>27</v>
      </c>
      <c r="C19" s="4185"/>
      <c r="D19" s="4186"/>
      <c r="E19" s="4180" t="s">
        <v>5</v>
      </c>
      <c r="F19" s="4187"/>
      <c r="G19" s="4180" t="s">
        <v>609</v>
      </c>
      <c r="H19" s="4181"/>
      <c r="I19" s="4180" t="s">
        <v>965</v>
      </c>
      <c r="J19" s="4181"/>
      <c r="K19" s="4180" t="s">
        <v>964</v>
      </c>
      <c r="L19" s="4181"/>
      <c r="M19" s="4180" t="s">
        <v>963</v>
      </c>
      <c r="N19" s="4181"/>
      <c r="O19" s="4180" t="s">
        <v>962</v>
      </c>
      <c r="P19" s="4181"/>
      <c r="Q19" s="4180" t="s">
        <v>961</v>
      </c>
      <c r="R19" s="4181"/>
      <c r="S19" s="4180" t="s">
        <v>960</v>
      </c>
      <c r="T19" s="4181"/>
      <c r="U19" s="4180" t="s">
        <v>959</v>
      </c>
      <c r="V19" s="4181"/>
      <c r="W19" s="4180" t="s">
        <v>958</v>
      </c>
      <c r="X19" s="4181"/>
      <c r="Y19" s="4180" t="s">
        <v>957</v>
      </c>
      <c r="Z19" s="4181"/>
      <c r="AA19" s="4180" t="s">
        <v>956</v>
      </c>
      <c r="AB19" s="4181"/>
      <c r="AC19" s="4180" t="s">
        <v>955</v>
      </c>
      <c r="AD19" s="4181"/>
      <c r="AE19" s="4180" t="s">
        <v>954</v>
      </c>
      <c r="AF19" s="418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>
      <c r="A20" s="4191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>
      <c r="A21" s="3230" t="s">
        <v>27</v>
      </c>
      <c r="B21" s="2145">
        <f t="shared" ref="B21:AF21" si="1">SUM(B22:B25)</f>
        <v>0</v>
      </c>
      <c r="C21" s="3245">
        <f t="shared" si="1"/>
        <v>0</v>
      </c>
      <c r="D21" s="3080">
        <f t="shared" si="1"/>
        <v>0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>
      <c r="A22" s="2148" t="s">
        <v>2010</v>
      </c>
      <c r="B22" s="2149">
        <f>SUM(C22:D22)</f>
        <v>0</v>
      </c>
      <c r="C22" s="3251">
        <f t="shared" ref="C22:D25" si="2">SUM(E22+G22+I22+K22+M22+O22+Q22+S22+U22+W22+Y22+AA22+AC22+AE22)</f>
        <v>0</v>
      </c>
      <c r="D22" s="2157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/>
      <c r="AB22" s="145"/>
      <c r="AC22" s="1706"/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>
      <c r="A23" s="2150" t="s">
        <v>2009</v>
      </c>
      <c r="B23" s="2149">
        <f>SUM(C23:D23)</f>
        <v>0</v>
      </c>
      <c r="C23" s="3251">
        <f t="shared" si="2"/>
        <v>0</v>
      </c>
      <c r="D23" s="2157">
        <f t="shared" si="2"/>
        <v>0</v>
      </c>
      <c r="E23" s="2151"/>
      <c r="F23" s="2158"/>
      <c r="G23" s="2151"/>
      <c r="H23" s="2158"/>
      <c r="I23" s="2151"/>
      <c r="J23" s="2158"/>
      <c r="K23" s="2151"/>
      <c r="L23" s="2158"/>
      <c r="M23" s="2151"/>
      <c r="N23" s="2158"/>
      <c r="O23" s="2151"/>
      <c r="P23" s="2158"/>
      <c r="Q23" s="2151"/>
      <c r="R23" s="2158"/>
      <c r="S23" s="2151"/>
      <c r="T23" s="2158"/>
      <c r="U23" s="2151"/>
      <c r="V23" s="2158"/>
      <c r="W23" s="2151"/>
      <c r="X23" s="2158"/>
      <c r="Y23" s="2151"/>
      <c r="Z23" s="2158"/>
      <c r="AA23" s="2151"/>
      <c r="AB23" s="2158"/>
      <c r="AC23" s="2151"/>
      <c r="AD23" s="2158"/>
      <c r="AE23" s="2151"/>
      <c r="AF23" s="2158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>
      <c r="A24" s="2150" t="s">
        <v>2008</v>
      </c>
      <c r="B24" s="2149">
        <f>SUM(C24:D24)</f>
        <v>0</v>
      </c>
      <c r="C24" s="3251">
        <f t="shared" si="2"/>
        <v>0</v>
      </c>
      <c r="D24" s="2157">
        <f t="shared" si="2"/>
        <v>0</v>
      </c>
      <c r="E24" s="1706"/>
      <c r="F24" s="145"/>
      <c r="G24" s="1706"/>
      <c r="H24" s="145"/>
      <c r="I24" s="1706"/>
      <c r="J24" s="145"/>
      <c r="K24" s="1706"/>
      <c r="L24" s="145"/>
      <c r="M24" s="1706"/>
      <c r="N24" s="145"/>
      <c r="O24" s="1706"/>
      <c r="P24" s="145"/>
      <c r="Q24" s="1706"/>
      <c r="R24" s="145"/>
      <c r="S24" s="1706"/>
      <c r="T24" s="145"/>
      <c r="U24" s="1706"/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>
      <c r="A27" s="4182" t="s">
        <v>2411</v>
      </c>
      <c r="B27" s="4184" t="s">
        <v>27</v>
      </c>
      <c r="C27" s="4185"/>
      <c r="D27" s="4186"/>
      <c r="E27" s="4180" t="s">
        <v>5</v>
      </c>
      <c r="F27" s="4187"/>
      <c r="G27" s="4180" t="s">
        <v>609</v>
      </c>
      <c r="H27" s="4181"/>
      <c r="I27" s="4180" t="s">
        <v>965</v>
      </c>
      <c r="J27" s="4181"/>
      <c r="K27" s="4180" t="s">
        <v>964</v>
      </c>
      <c r="L27" s="4181"/>
      <c r="M27" s="4180" t="s">
        <v>963</v>
      </c>
      <c r="N27" s="4181"/>
      <c r="O27" s="4180" t="s">
        <v>962</v>
      </c>
      <c r="P27" s="4181"/>
      <c r="Q27" s="4180" t="s">
        <v>961</v>
      </c>
      <c r="R27" s="4181"/>
      <c r="S27" s="4180" t="s">
        <v>960</v>
      </c>
      <c r="T27" s="4181"/>
      <c r="U27" s="4180" t="s">
        <v>959</v>
      </c>
      <c r="V27" s="4181"/>
      <c r="W27" s="4180" t="s">
        <v>958</v>
      </c>
      <c r="X27" s="4181"/>
      <c r="Y27" s="4180" t="s">
        <v>957</v>
      </c>
      <c r="Z27" s="4181"/>
      <c r="AA27" s="4180" t="s">
        <v>956</v>
      </c>
      <c r="AB27" s="4181"/>
      <c r="AC27" s="4180" t="s">
        <v>955</v>
      </c>
      <c r="AD27" s="4181"/>
      <c r="AE27" s="4180" t="s">
        <v>954</v>
      </c>
      <c r="AF27" s="418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>
      <c r="A28" s="4183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/>
      <c r="F30" s="2161"/>
      <c r="G30" s="2160"/>
      <c r="H30" s="2161"/>
      <c r="I30" s="2160"/>
      <c r="J30" s="2161"/>
      <c r="K30" s="2160"/>
      <c r="L30" s="2161"/>
      <c r="M30" s="2160"/>
      <c r="N30" s="2161"/>
      <c r="O30" s="2160"/>
      <c r="P30" s="2161"/>
      <c r="Q30" s="2160"/>
      <c r="R30" s="2161"/>
      <c r="S30" s="2160"/>
      <c r="T30" s="2161"/>
      <c r="U30" s="2160"/>
      <c r="V30" s="2161"/>
      <c r="W30" s="2160"/>
      <c r="X30" s="2161"/>
      <c r="Y30" s="2160"/>
      <c r="Z30" s="2161"/>
      <c r="AA30" s="2160"/>
      <c r="AB30" s="2161"/>
      <c r="AC30" s="2160"/>
      <c r="AD30" s="2161"/>
      <c r="AE30" s="2160"/>
      <c r="AF30" s="2161"/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>
      <c r="A32" s="4182" t="s">
        <v>2411</v>
      </c>
      <c r="B32" s="4184" t="s">
        <v>27</v>
      </c>
      <c r="C32" s="4185"/>
      <c r="D32" s="4186"/>
      <c r="E32" s="4180" t="s">
        <v>38</v>
      </c>
      <c r="F32" s="4187"/>
      <c r="G32" s="4180" t="s">
        <v>45</v>
      </c>
      <c r="H32" s="4181"/>
      <c r="I32" s="4180" t="s">
        <v>965</v>
      </c>
      <c r="J32" s="4181"/>
      <c r="K32" s="4180" t="s">
        <v>964</v>
      </c>
      <c r="L32" s="4181"/>
      <c r="M32" s="4180" t="s">
        <v>963</v>
      </c>
      <c r="N32" s="4181"/>
      <c r="O32" s="4180" t="s">
        <v>962</v>
      </c>
      <c r="P32" s="4181"/>
      <c r="Q32" s="4180" t="s">
        <v>961</v>
      </c>
      <c r="R32" s="4181"/>
      <c r="S32" s="4180" t="s">
        <v>960</v>
      </c>
      <c r="T32" s="4181"/>
      <c r="U32" s="4180" t="s">
        <v>959</v>
      </c>
      <c r="V32" s="4181"/>
      <c r="W32" s="4180" t="s">
        <v>958</v>
      </c>
      <c r="X32" s="4181"/>
      <c r="Y32" s="4180" t="s">
        <v>957</v>
      </c>
      <c r="Z32" s="4181"/>
      <c r="AA32" s="4180" t="s">
        <v>956</v>
      </c>
      <c r="AB32" s="4181"/>
      <c r="AC32" s="4180" t="s">
        <v>955</v>
      </c>
      <c r="AD32" s="4181"/>
      <c r="AE32" s="4180" t="s">
        <v>954</v>
      </c>
      <c r="AF32" s="418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>
      <c r="A33" s="4183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>
      <c r="A34" s="3243" t="s">
        <v>2414</v>
      </c>
      <c r="B34" s="2149">
        <f>SUM(C34:D34)</f>
        <v>0</v>
      </c>
      <c r="C34" s="3251">
        <f>SUM(E34+G34+I34+K34+M34+O34+Q34+S34+U34+W34+Y34+AA34+AC34+AE34)</f>
        <v>0</v>
      </c>
      <c r="D34" s="2157">
        <f>SUM(F34+H34+J34+L34+N34+P34+R34+T34+V34+X34+Z34+AB34+AD34+AF34)</f>
        <v>0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/>
      <c r="P34" s="145"/>
      <c r="Q34" s="1706"/>
      <c r="R34" s="145"/>
      <c r="S34" s="1706"/>
      <c r="T34" s="145"/>
      <c r="U34" s="1706"/>
      <c r="V34" s="145"/>
      <c r="W34" s="1706"/>
      <c r="X34" s="145"/>
      <c r="Y34" s="1706"/>
      <c r="Z34" s="145"/>
      <c r="AA34" s="1706"/>
      <c r="AB34" s="145"/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>
      <c r="A35" s="2162" t="s">
        <v>2415</v>
      </c>
      <c r="B35" s="93">
        <f>SUM(C35:D35)</f>
        <v>0</v>
      </c>
      <c r="C35" s="3253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/>
    <row r="195" spans="1:104" s="3374" customFormat="1" ht="16.5" hidden="1" customHeight="1">
      <c r="A195" s="3374">
        <f>SUM(B12:B17,B21:B25,B29:B30,B34:B35)</f>
        <v>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>
    <tabColor theme="0" tint="-0.14999847407452621"/>
  </sheetPr>
  <dimension ref="A1:DZ252"/>
  <sheetViews>
    <sheetView topLeftCell="A40" zoomScale="75" zoomScaleNormal="75" workbookViewId="0">
      <selection activeCell="L52" sqref="L52"/>
    </sheetView>
  </sheetViews>
  <sheetFormatPr baseColWidth="10" defaultColWidth="11.42578125" defaultRowHeight="1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>
      <c r="A2" s="171" t="str">
        <f>CONCATENATE("COMUNA: ",NOMBRE!B2," - ","( ",NOMBRE!C2,NOMBRE!D2,NOMBRE!E2,NOMBRE!F2,NOMBRE!G2," )")</f>
        <v>COMUNA: SAN PABLO - ( 10307 )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>
      <c r="A6" s="4159" t="s">
        <v>2068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303"/>
      <c r="Z6" s="1462"/>
      <c r="AA6" s="1462"/>
    </row>
    <row r="7" spans="1:130" ht="31.35" customHeight="1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>
      <c r="A9" s="4212" t="s">
        <v>2065</v>
      </c>
      <c r="B9" s="4212"/>
      <c r="C9" s="4214" t="s">
        <v>1093</v>
      </c>
      <c r="D9" s="4215"/>
      <c r="E9" s="4213"/>
      <c r="F9" s="4210" t="s">
        <v>24</v>
      </c>
      <c r="G9" s="4218"/>
      <c r="H9" s="4218"/>
      <c r="I9" s="4218"/>
      <c r="J9" s="4218"/>
      <c r="K9" s="4218"/>
      <c r="L9" s="4218"/>
      <c r="M9" s="4218"/>
      <c r="N9" s="4218"/>
      <c r="O9" s="4218"/>
      <c r="P9" s="4218"/>
      <c r="Q9" s="4218"/>
      <c r="R9" s="4218"/>
      <c r="S9" s="4218"/>
      <c r="T9" s="4218"/>
      <c r="U9" s="4218"/>
      <c r="V9" s="4218"/>
      <c r="W9" s="4218"/>
      <c r="X9" s="4218"/>
      <c r="Y9" s="4211"/>
      <c r="Z9" s="1761"/>
      <c r="AA9" s="1673"/>
    </row>
    <row r="10" spans="1:130" ht="16.350000000000001" customHeight="1">
      <c r="A10" s="4212"/>
      <c r="B10" s="4212"/>
      <c r="C10" s="4216"/>
      <c r="D10" s="4217"/>
      <c r="E10" s="4175"/>
      <c r="F10" s="4210" t="s">
        <v>929</v>
      </c>
      <c r="G10" s="4211"/>
      <c r="H10" s="4210" t="s">
        <v>928</v>
      </c>
      <c r="I10" s="4211"/>
      <c r="J10" s="4210" t="s">
        <v>927</v>
      </c>
      <c r="K10" s="4211"/>
      <c r="L10" s="4210" t="s">
        <v>926</v>
      </c>
      <c r="M10" s="4211"/>
      <c r="N10" s="4210" t="s">
        <v>925</v>
      </c>
      <c r="O10" s="4211"/>
      <c r="P10" s="4210" t="s">
        <v>924</v>
      </c>
      <c r="Q10" s="4211"/>
      <c r="R10" s="4210" t="s">
        <v>923</v>
      </c>
      <c r="S10" s="4211"/>
      <c r="T10" s="4210" t="s">
        <v>1139</v>
      </c>
      <c r="U10" s="4211"/>
      <c r="V10" s="4210" t="s">
        <v>1138</v>
      </c>
      <c r="W10" s="4211"/>
      <c r="X10" s="4210" t="s">
        <v>2064</v>
      </c>
      <c r="Y10" s="4211"/>
      <c r="Z10" s="1760"/>
      <c r="AA10" s="1462"/>
    </row>
    <row r="11" spans="1:130" ht="16.350000000000001" customHeight="1">
      <c r="A11" s="4212"/>
      <c r="B11" s="4212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>
      <c r="A12" s="4212" t="s">
        <v>2063</v>
      </c>
      <c r="B12" s="4212"/>
      <c r="C12" s="1337">
        <f>SUM(D12+E12)</f>
        <v>6</v>
      </c>
      <c r="D12" s="1757">
        <f t="shared" ref="D12:E14" si="0">SUM(F12+H12+J12+L12+N12+P12+R12+T12+V12+X12)</f>
        <v>5</v>
      </c>
      <c r="E12" s="1336">
        <f t="shared" si="0"/>
        <v>1</v>
      </c>
      <c r="F12" s="1324"/>
      <c r="G12" s="1322"/>
      <c r="H12" s="1324"/>
      <c r="I12" s="1322"/>
      <c r="J12" s="1324"/>
      <c r="K12" s="1322"/>
      <c r="L12" s="1324"/>
      <c r="M12" s="1322"/>
      <c r="N12" s="1709">
        <v>4</v>
      </c>
      <c r="O12" s="1322"/>
      <c r="P12" s="1324"/>
      <c r="Q12" s="1322"/>
      <c r="R12" s="1324"/>
      <c r="S12" s="1322"/>
      <c r="T12" s="1324"/>
      <c r="U12" s="1322"/>
      <c r="V12" s="1324">
        <v>1</v>
      </c>
      <c r="W12" s="1322">
        <v>1</v>
      </c>
      <c r="X12" s="1324"/>
      <c r="Y12" s="1322"/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>
      <c r="A13" s="4213" t="s">
        <v>1974</v>
      </c>
      <c r="B13" s="1756" t="s">
        <v>2010</v>
      </c>
      <c r="C13" s="1702">
        <f>SUM(D13+E13)</f>
        <v>6</v>
      </c>
      <c r="D13" s="3858">
        <f t="shared" si="0"/>
        <v>5</v>
      </c>
      <c r="E13" s="1717">
        <f t="shared" si="0"/>
        <v>1</v>
      </c>
      <c r="F13" s="1706"/>
      <c r="G13" s="145"/>
      <c r="H13" s="1706"/>
      <c r="I13" s="145"/>
      <c r="J13" s="1706"/>
      <c r="K13" s="145"/>
      <c r="L13" s="1706"/>
      <c r="M13" s="145"/>
      <c r="N13" s="115">
        <v>4</v>
      </c>
      <c r="O13" s="145"/>
      <c r="P13" s="1706"/>
      <c r="Q13" s="145"/>
      <c r="R13" s="1706"/>
      <c r="S13" s="145"/>
      <c r="T13" s="1706"/>
      <c r="U13" s="145"/>
      <c r="V13" s="1706">
        <v>1</v>
      </c>
      <c r="W13" s="145">
        <v>1</v>
      </c>
      <c r="X13" s="1706"/>
      <c r="Y13" s="145"/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>
      <c r="A14" s="4175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4"/>
      <c r="AA14" s="1749"/>
    </row>
    <row r="15" spans="1:130" ht="15" customHeight="1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>
      <c r="A17" s="4223" t="s">
        <v>46</v>
      </c>
      <c r="B17" s="4223" t="s">
        <v>1964</v>
      </c>
      <c r="C17" s="4214" t="s">
        <v>1143</v>
      </c>
      <c r="D17" s="4215"/>
      <c r="E17" s="4213"/>
      <c r="F17" s="4229" t="s">
        <v>2</v>
      </c>
      <c r="G17" s="4230"/>
      <c r="H17" s="4230"/>
      <c r="I17" s="4230"/>
      <c r="J17" s="4230"/>
      <c r="K17" s="4230"/>
      <c r="L17" s="4230"/>
      <c r="M17" s="4230"/>
      <c r="N17" s="4230"/>
      <c r="O17" s="4230"/>
      <c r="P17" s="4230"/>
      <c r="Q17" s="4231"/>
      <c r="R17" s="4213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>
      <c r="A18" s="4224"/>
      <c r="B18" s="4224"/>
      <c r="C18" s="4216"/>
      <c r="D18" s="4227"/>
      <c r="E18" s="4228"/>
      <c r="F18" s="4210" t="s">
        <v>1140</v>
      </c>
      <c r="G18" s="4211"/>
      <c r="H18" s="4210" t="s">
        <v>1929</v>
      </c>
      <c r="I18" s="4211"/>
      <c r="J18" s="4210" t="s">
        <v>1138</v>
      </c>
      <c r="K18" s="4211"/>
      <c r="L18" s="4210" t="s">
        <v>1137</v>
      </c>
      <c r="M18" s="4211"/>
      <c r="N18" s="4210" t="s">
        <v>1136</v>
      </c>
      <c r="O18" s="4211"/>
      <c r="P18" s="4210" t="s">
        <v>1135</v>
      </c>
      <c r="Q18" s="4232"/>
      <c r="R18" s="414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>
      <c r="A19" s="4225"/>
      <c r="B19" s="4225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228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>
      <c r="A20" s="4210" t="s">
        <v>2060</v>
      </c>
      <c r="B20" s="4211"/>
      <c r="C20" s="1731">
        <f t="shared" ref="C20:C29" si="1">SUM(D20+E20)</f>
        <v>2</v>
      </c>
      <c r="D20" s="1730">
        <f t="shared" ref="D20:D28" si="2">SUM(F20+H20+J20+L20+N20+P20)</f>
        <v>1</v>
      </c>
      <c r="E20" s="1338">
        <f t="shared" ref="E20:E28" si="3">SUM(G20+I20+K20+M20+O20+Q20)</f>
        <v>1</v>
      </c>
      <c r="F20" s="1324"/>
      <c r="G20" s="1322"/>
      <c r="H20" s="1324"/>
      <c r="I20" s="1322">
        <v>1</v>
      </c>
      <c r="J20" s="1324"/>
      <c r="K20" s="1322"/>
      <c r="L20" s="1324">
        <v>1</v>
      </c>
      <c r="M20" s="1322"/>
      <c r="N20" s="1720"/>
      <c r="O20" s="1322"/>
      <c r="P20" s="1720"/>
      <c r="Q20" s="1740"/>
      <c r="R20" s="1323">
        <v>0</v>
      </c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>
      <c r="A21" s="4223" t="s">
        <v>2059</v>
      </c>
      <c r="B21" s="3243" t="s">
        <v>2010</v>
      </c>
      <c r="C21" s="1739">
        <f t="shared" si="1"/>
        <v>2</v>
      </c>
      <c r="D21" s="1285">
        <f t="shared" si="2"/>
        <v>1</v>
      </c>
      <c r="E21" s="935">
        <f t="shared" si="3"/>
        <v>1</v>
      </c>
      <c r="F21" s="1706"/>
      <c r="G21" s="145"/>
      <c r="H21" s="1706"/>
      <c r="I21" s="145">
        <v>1</v>
      </c>
      <c r="J21" s="1706"/>
      <c r="K21" s="145"/>
      <c r="L21" s="1706">
        <v>1</v>
      </c>
      <c r="M21" s="145"/>
      <c r="N21" s="1715"/>
      <c r="O21" s="145"/>
      <c r="P21" s="1715"/>
      <c r="Q21" s="230"/>
      <c r="R21" s="1716">
        <v>0</v>
      </c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>
      <c r="A22" s="4224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>
      <c r="A23" s="4224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>
      <c r="A24" s="4225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>
      <c r="A25" s="4223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>
      <c r="A26" s="4224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/>
      <c r="G26" s="145"/>
      <c r="H26" s="1706"/>
      <c r="I26" s="145"/>
      <c r="J26" s="1706"/>
      <c r="K26" s="145"/>
      <c r="L26" s="1706"/>
      <c r="M26" s="145"/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>
      <c r="A27" s="4224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>
      <c r="A28" s="4224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/>
      <c r="M28" s="145"/>
      <c r="N28" s="1715"/>
      <c r="O28" s="145"/>
      <c r="P28" s="1715"/>
      <c r="Q28" s="230"/>
      <c r="R28" s="1716"/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>
      <c r="A29" s="4224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>
      <c r="A30" s="4224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>
      <c r="A31" s="4224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>
      <c r="A32" s="4224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>
      <c r="A33" s="4224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>
      <c r="A34" s="422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>
      <c r="A35" s="4169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>
      <c r="A36" s="4223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>
      <c r="A37" s="4224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>
      <c r="A38" s="4225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>
      <c r="A40" s="4214" t="s">
        <v>2048</v>
      </c>
      <c r="B40" s="4213"/>
      <c r="C40" s="4214" t="s">
        <v>1143</v>
      </c>
      <c r="D40" s="4215"/>
      <c r="E40" s="4213"/>
      <c r="F40" s="4229" t="s">
        <v>2</v>
      </c>
      <c r="G40" s="4230"/>
      <c r="H40" s="4230"/>
      <c r="I40" s="4230"/>
      <c r="J40" s="4230"/>
      <c r="K40" s="4230"/>
      <c r="L40" s="4230"/>
      <c r="M40" s="4230"/>
      <c r="N40" s="4230"/>
      <c r="O40" s="4230"/>
      <c r="P40" s="4230"/>
      <c r="Q40" s="4237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>
      <c r="A41" s="4169"/>
      <c r="B41" s="4149"/>
      <c r="C41" s="4216"/>
      <c r="D41" s="4227"/>
      <c r="E41" s="4228"/>
      <c r="F41" s="4210" t="s">
        <v>1140</v>
      </c>
      <c r="G41" s="4211"/>
      <c r="H41" s="4210" t="s">
        <v>1929</v>
      </c>
      <c r="I41" s="4211"/>
      <c r="J41" s="4210" t="s">
        <v>1138</v>
      </c>
      <c r="K41" s="4211"/>
      <c r="L41" s="4210" t="s">
        <v>1137</v>
      </c>
      <c r="M41" s="4211"/>
      <c r="N41" s="4210" t="s">
        <v>1136</v>
      </c>
      <c r="O41" s="4211"/>
      <c r="P41" s="4210" t="s">
        <v>1135</v>
      </c>
      <c r="Q41" s="4211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>
      <c r="A42" s="4216"/>
      <c r="B42" s="4228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>
      <c r="A43" s="4219" t="s">
        <v>1128</v>
      </c>
      <c r="B43" s="4220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>
      <c r="A44" s="4221" t="s">
        <v>881</v>
      </c>
      <c r="B44" s="4222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>
      <c r="A45" s="4238" t="s">
        <v>1127</v>
      </c>
      <c r="B45" s="4239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>
      <c r="A46" s="4240" t="s">
        <v>1126</v>
      </c>
      <c r="B46" s="4241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>
      <c r="A48" s="4242" t="s">
        <v>1974</v>
      </c>
      <c r="B48" s="4243"/>
      <c r="C48" s="4214" t="s">
        <v>1093</v>
      </c>
      <c r="D48" s="4215"/>
      <c r="E48" s="4213"/>
      <c r="F48" s="4212" t="s">
        <v>2</v>
      </c>
      <c r="G48" s="4212"/>
      <c r="H48" s="4212"/>
      <c r="I48" s="4212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>
      <c r="A49" s="4244"/>
      <c r="B49" s="4245"/>
      <c r="C49" s="4216"/>
      <c r="D49" s="4227"/>
      <c r="E49" s="4228"/>
      <c r="F49" s="4210" t="s">
        <v>928</v>
      </c>
      <c r="G49" s="4211"/>
      <c r="H49" s="4210" t="s">
        <v>927</v>
      </c>
      <c r="I49" s="4211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>
      <c r="A50" s="4246"/>
      <c r="B50" s="4247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>
      <c r="A51" s="4233" t="s">
        <v>2046</v>
      </c>
      <c r="B51" s="4234"/>
      <c r="C51" s="1711">
        <f>SUM(D51+E51)</f>
        <v>4</v>
      </c>
      <c r="D51" s="1710">
        <f t="shared" ref="D51:E54" si="7">SUM(F51+H51)</f>
        <v>3</v>
      </c>
      <c r="E51" s="1338">
        <f t="shared" si="7"/>
        <v>1</v>
      </c>
      <c r="F51" s="1668">
        <f>SUM(F52:F54)</f>
        <v>3</v>
      </c>
      <c r="G51" s="1333">
        <f>SUM(G52:G54)</f>
        <v>1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>
      <c r="A52" s="4235" t="s">
        <v>2010</v>
      </c>
      <c r="B52" s="4236"/>
      <c r="C52" s="1718">
        <f>SUM(D52+E52)</f>
        <v>4</v>
      </c>
      <c r="D52" s="358">
        <f t="shared" si="7"/>
        <v>3</v>
      </c>
      <c r="E52" s="1717">
        <f t="shared" si="7"/>
        <v>1</v>
      </c>
      <c r="F52" s="1706">
        <v>3</v>
      </c>
      <c r="G52" s="1716">
        <v>1</v>
      </c>
      <c r="H52" s="1715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>
      <c r="A53" s="4252" t="s">
        <v>2045</v>
      </c>
      <c r="B53" s="425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>
      <c r="A54" s="4253" t="s">
        <v>2044</v>
      </c>
      <c r="B54" s="425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>
      <c r="A56" s="4214" t="s">
        <v>1738</v>
      </c>
      <c r="B56" s="4215"/>
      <c r="C56" s="4214" t="s">
        <v>27</v>
      </c>
      <c r="D56" s="4215"/>
      <c r="E56" s="4213"/>
      <c r="F56" s="4218" t="s">
        <v>2042</v>
      </c>
      <c r="G56" s="4218"/>
      <c r="H56" s="4218"/>
      <c r="I56" s="4218"/>
      <c r="J56" s="4218"/>
      <c r="K56" s="4218"/>
      <c r="L56" s="4218"/>
      <c r="M56" s="4218"/>
      <c r="N56" s="4218"/>
      <c r="O56" s="4211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>
      <c r="A57" s="4169"/>
      <c r="B57" s="4148"/>
      <c r="C57" s="4216"/>
      <c r="D57" s="4227"/>
      <c r="E57" s="4228"/>
      <c r="F57" s="4218" t="s">
        <v>2041</v>
      </c>
      <c r="G57" s="4211"/>
      <c r="H57" s="4218" t="s">
        <v>2040</v>
      </c>
      <c r="I57" s="4211"/>
      <c r="J57" s="4218" t="s">
        <v>2039</v>
      </c>
      <c r="K57" s="4218"/>
      <c r="L57" s="4210" t="s">
        <v>2038</v>
      </c>
      <c r="M57" s="4211"/>
      <c r="N57" s="4210" t="s">
        <v>2037</v>
      </c>
      <c r="O57" s="4211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>
      <c r="A58" s="4216"/>
      <c r="B58" s="4227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>
      <c r="A59" s="4240" t="s">
        <v>2036</v>
      </c>
      <c r="B59" s="4241"/>
      <c r="C59" s="1711">
        <f>SUM(D59+E59)</f>
        <v>4</v>
      </c>
      <c r="D59" s="1710">
        <f>SUM(F59+H59+J59+L59+N59)</f>
        <v>4</v>
      </c>
      <c r="E59" s="1338">
        <f>SUM(G59+I59+K59+M59+O59)</f>
        <v>0</v>
      </c>
      <c r="F59" s="1709"/>
      <c r="G59" s="1322"/>
      <c r="H59" s="1709"/>
      <c r="I59" s="1322"/>
      <c r="J59" s="1709">
        <v>3</v>
      </c>
      <c r="K59" s="1708"/>
      <c r="L59" s="1324">
        <v>1</v>
      </c>
      <c r="M59" s="1322"/>
      <c r="N59" s="1324"/>
      <c r="O59" s="1322"/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>
      <c r="A60" s="4248" t="s">
        <v>1736</v>
      </c>
      <c r="B60" s="4248"/>
      <c r="C60" s="1702">
        <f>SUM(D60+E60)</f>
        <v>3</v>
      </c>
      <c r="D60" s="1707">
        <f t="shared" ref="D60:E62" si="8">SUM(F60+H60+J60)</f>
        <v>3</v>
      </c>
      <c r="E60" s="1701">
        <f t="shared" si="8"/>
        <v>0</v>
      </c>
      <c r="F60" s="1706"/>
      <c r="G60" s="145"/>
      <c r="H60" s="115"/>
      <c r="I60" s="145"/>
      <c r="J60" s="115">
        <v>3</v>
      </c>
      <c r="K60" s="195"/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>
      <c r="A61" s="4250" t="s">
        <v>2035</v>
      </c>
      <c r="B61" s="4251"/>
      <c r="C61" s="1704">
        <f>SUM(D61+E61)</f>
        <v>0</v>
      </c>
      <c r="D61" s="1260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>
      <c r="A62" s="4150" t="s">
        <v>2034</v>
      </c>
      <c r="B62" s="4150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/>
      <c r="G62" s="1699"/>
      <c r="H62" s="1698"/>
      <c r="I62" s="1699"/>
      <c r="J62" s="1698"/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>
      <c r="A63" s="4249" t="s">
        <v>2033</v>
      </c>
      <c r="B63" s="4249"/>
      <c r="C63" s="1696">
        <f>SUM(D63+E63)</f>
        <v>1</v>
      </c>
      <c r="D63" s="1695">
        <f>SUM(J63+L63+N63)</f>
        <v>1</v>
      </c>
      <c r="E63" s="1209">
        <f>SUM(K63+M63+O63)</f>
        <v>0</v>
      </c>
      <c r="F63" s="1694"/>
      <c r="G63" s="1446"/>
      <c r="H63" s="1694"/>
      <c r="I63" s="1446"/>
      <c r="J63" s="1693"/>
      <c r="K63" s="1625"/>
      <c r="L63" s="1319">
        <v>1</v>
      </c>
      <c r="M63" s="1692"/>
      <c r="N63" s="1445"/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>
      <c r="A66" s="4223" t="s">
        <v>2030</v>
      </c>
      <c r="B66" s="4223"/>
      <c r="C66" s="4223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>
      <c r="A67" s="4225"/>
      <c r="B67" s="4225"/>
      <c r="C67" s="4225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>
      <c r="A68" s="4258" t="s">
        <v>27</v>
      </c>
      <c r="B68" s="4258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>
      <c r="A69" s="4259" t="s">
        <v>2029</v>
      </c>
      <c r="B69" s="4259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>
      <c r="A70" s="4260" t="s">
        <v>2008</v>
      </c>
      <c r="B70" s="4260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>
      <c r="A71" s="4260" t="s">
        <v>2010</v>
      </c>
      <c r="B71" s="4260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>
      <c r="A72" s="4261" t="s">
        <v>2009</v>
      </c>
      <c r="B72" s="4261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>
      <c r="A74" s="4210" t="s">
        <v>52</v>
      </c>
      <c r="B74" s="4211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>
      <c r="A75" s="4269" t="s">
        <v>2026</v>
      </c>
      <c r="B75" s="4270"/>
      <c r="C75" s="1685">
        <v>9</v>
      </c>
      <c r="D75" s="1685">
        <v>1</v>
      </c>
      <c r="E75" s="1685">
        <v>1</v>
      </c>
      <c r="F75" s="3564"/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>
      <c r="A77" s="4214" t="s">
        <v>36</v>
      </c>
      <c r="B77" s="4213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>
      <c r="A78" s="4213" t="s">
        <v>2020</v>
      </c>
      <c r="B78" s="3088" t="s">
        <v>2019</v>
      </c>
      <c r="C78" s="1294">
        <v>5</v>
      </c>
      <c r="D78" s="1680"/>
      <c r="E78" s="1294"/>
      <c r="F78" s="1294"/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>
      <c r="A79" s="4149"/>
      <c r="B79" s="1678" t="s">
        <v>2018</v>
      </c>
      <c r="C79" s="110"/>
      <c r="D79" s="1416"/>
      <c r="E79" s="110"/>
      <c r="F79" s="110"/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>
      <c r="A80" s="4256" t="s">
        <v>2017</v>
      </c>
      <c r="B80" s="1677" t="s">
        <v>2016</v>
      </c>
      <c r="C80" s="872">
        <v>1</v>
      </c>
      <c r="D80" s="872"/>
      <c r="E80" s="1495"/>
      <c r="F80" s="1294"/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>
      <c r="A81" s="4257"/>
      <c r="B81" s="465" t="s">
        <v>2015</v>
      </c>
      <c r="C81" s="98">
        <v>2</v>
      </c>
      <c r="D81" s="98">
        <v>2</v>
      </c>
      <c r="E81" s="143"/>
      <c r="F81" s="98"/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>
      <c r="A83" s="4215" t="s">
        <v>2013</v>
      </c>
      <c r="B83" s="4213"/>
      <c r="C83" s="4210" t="s">
        <v>27</v>
      </c>
      <c r="D83" s="4218"/>
      <c r="E83" s="4211"/>
      <c r="F83" s="4210" t="s">
        <v>2012</v>
      </c>
      <c r="G83" s="4211"/>
      <c r="H83" s="4210" t="s">
        <v>2011</v>
      </c>
      <c r="I83" s="4211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>
      <c r="A84" s="4176"/>
      <c r="B84" s="426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>
      <c r="A85" s="4210" t="s">
        <v>27</v>
      </c>
      <c r="B85" s="4211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>
      <c r="A86" s="4264" t="s">
        <v>2010</v>
      </c>
      <c r="B86" s="4265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/>
      <c r="G86" s="1537"/>
      <c r="H86" s="1341"/>
      <c r="I86" s="1537"/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>
      <c r="A87" s="4262" t="s">
        <v>2009</v>
      </c>
      <c r="B87" s="4263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>
      <c r="A88" s="4262" t="s">
        <v>2008</v>
      </c>
      <c r="B88" s="4263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>
      <c r="A89" s="4267" t="s">
        <v>2007</v>
      </c>
      <c r="B89" s="4268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>
      <c r="A90" s="4271" t="s">
        <v>2006</v>
      </c>
      <c r="B90" s="4272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>
      <c r="A91" s="4255" t="s">
        <v>2005</v>
      </c>
      <c r="B91" s="4255"/>
      <c r="C91" s="4255"/>
      <c r="D91" s="4255"/>
      <c r="E91" s="4255"/>
      <c r="F91" s="4255"/>
      <c r="G91" s="4255"/>
      <c r="H91" s="4255"/>
      <c r="I91" s="4255"/>
      <c r="J91" s="4255"/>
      <c r="K91" s="4255"/>
      <c r="L91" s="4255"/>
      <c r="M91" s="4255"/>
      <c r="N91" s="4255"/>
      <c r="O91" s="4255"/>
      <c r="P91" s="4255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>
      <c r="A92" s="4293" t="s">
        <v>2004</v>
      </c>
      <c r="B92" s="4293"/>
      <c r="C92" s="4293"/>
      <c r="D92" s="4293"/>
      <c r="E92" s="4293"/>
      <c r="F92" s="4293"/>
      <c r="G92" s="4293"/>
      <c r="H92" s="4293"/>
      <c r="I92" s="4293"/>
      <c r="J92" s="4293"/>
      <c r="K92" s="4293"/>
      <c r="L92" s="4293"/>
      <c r="M92" s="4293"/>
      <c r="N92" s="4293"/>
      <c r="O92" s="4293"/>
      <c r="P92" s="4293"/>
      <c r="Q92" s="4293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>
      <c r="A93" s="4294" t="s">
        <v>35</v>
      </c>
      <c r="B93" s="4295"/>
      <c r="C93" s="4288" t="s">
        <v>1705</v>
      </c>
      <c r="D93" s="4145"/>
      <c r="E93" s="4146"/>
      <c r="F93" s="4298" t="s">
        <v>2</v>
      </c>
      <c r="G93" s="4160"/>
      <c r="H93" s="4160"/>
      <c r="I93" s="4160"/>
      <c r="J93" s="4160"/>
      <c r="K93" s="4160"/>
      <c r="L93" s="4160"/>
      <c r="M93" s="4160"/>
      <c r="N93" s="4160"/>
      <c r="O93" s="4160"/>
      <c r="P93" s="4160"/>
      <c r="Q93" s="4299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>
      <c r="A94" s="4296"/>
      <c r="B94" s="4245"/>
      <c r="C94" s="4282"/>
      <c r="D94" s="4176"/>
      <c r="E94" s="4266"/>
      <c r="F94" s="4275" t="s">
        <v>53</v>
      </c>
      <c r="G94" s="4141"/>
      <c r="H94" s="4275" t="s">
        <v>54</v>
      </c>
      <c r="I94" s="4276"/>
      <c r="J94" s="4275" t="s">
        <v>55</v>
      </c>
      <c r="K94" s="4276"/>
      <c r="L94" s="4275" t="s">
        <v>56</v>
      </c>
      <c r="M94" s="4276"/>
      <c r="N94" s="4275" t="s">
        <v>57</v>
      </c>
      <c r="O94" s="4276"/>
      <c r="P94" s="4275" t="s">
        <v>58</v>
      </c>
      <c r="Q94" s="4276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>
      <c r="A95" s="4297"/>
      <c r="B95" s="4285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>
      <c r="A96" s="4300" t="s">
        <v>2003</v>
      </c>
      <c r="B96" s="4300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/>
      <c r="I96" s="1311"/>
      <c r="J96" s="1341"/>
      <c r="K96" s="1311"/>
      <c r="L96" s="1341"/>
      <c r="M96" s="1311"/>
      <c r="N96" s="1341"/>
      <c r="O96" s="1311"/>
      <c r="P96" s="1603"/>
      <c r="Q96" s="1311"/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>
      <c r="A97" s="4304" t="s">
        <v>2002</v>
      </c>
      <c r="B97" s="4304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>
      <c r="A98" s="4304" t="s">
        <v>2001</v>
      </c>
      <c r="B98" s="4304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>
      <c r="A99" s="4277" t="s">
        <v>2000</v>
      </c>
      <c r="B99" s="4278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>
      <c r="A100" s="4277" t="s">
        <v>1999</v>
      </c>
      <c r="B100" s="4278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8"/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>
      <c r="A101" s="4277" t="s">
        <v>1998</v>
      </c>
      <c r="B101" s="4278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>
      <c r="A102" s="4281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/>
      <c r="G102" s="1602"/>
      <c r="H102" s="1341"/>
      <c r="I102" s="1537"/>
      <c r="J102" s="1341"/>
      <c r="K102" s="1311"/>
      <c r="L102" s="1341"/>
      <c r="M102" s="1311"/>
      <c r="N102" s="1341"/>
      <c r="O102" s="1537"/>
      <c r="P102" s="1341"/>
      <c r="Q102" s="1537"/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>
      <c r="A103" s="4135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>
      <c r="A104" s="4257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>
      <c r="A106" s="4135" t="s">
        <v>46</v>
      </c>
      <c r="B106" s="4135" t="s">
        <v>1964</v>
      </c>
      <c r="C106" s="4147" t="s">
        <v>1143</v>
      </c>
      <c r="D106" s="4148"/>
      <c r="E106" s="4149"/>
      <c r="F106" s="4283" t="s">
        <v>2</v>
      </c>
      <c r="G106" s="4283"/>
      <c r="H106" s="4283"/>
      <c r="I106" s="4283"/>
      <c r="J106" s="4283"/>
      <c r="K106" s="4283"/>
      <c r="L106" s="4283"/>
      <c r="M106" s="4283"/>
      <c r="N106" s="4283"/>
      <c r="O106" s="4283"/>
      <c r="P106" s="4283"/>
      <c r="Q106" s="4283"/>
      <c r="R106" s="4283"/>
      <c r="S106" s="4283"/>
      <c r="T106" s="4284"/>
      <c r="U106" s="4284"/>
      <c r="V106" s="4283"/>
      <c r="W106" s="4283"/>
      <c r="X106" s="4283"/>
      <c r="Y106" s="4283"/>
      <c r="Z106" s="4283"/>
      <c r="AA106" s="4285"/>
    </row>
    <row r="107" spans="1:130" ht="16.350000000000001" customHeight="1">
      <c r="A107" s="4135"/>
      <c r="B107" s="4135"/>
      <c r="C107" s="4282"/>
      <c r="D107" s="4176"/>
      <c r="E107" s="4266"/>
      <c r="F107" s="4141" t="s">
        <v>1993</v>
      </c>
      <c r="G107" s="4276"/>
      <c r="H107" s="4275" t="s">
        <v>1928</v>
      </c>
      <c r="I107" s="4276"/>
      <c r="J107" s="4275" t="s">
        <v>1992</v>
      </c>
      <c r="K107" s="4276"/>
      <c r="L107" s="4141" t="s">
        <v>59</v>
      </c>
      <c r="M107" s="4276"/>
      <c r="N107" s="4275" t="s">
        <v>37</v>
      </c>
      <c r="O107" s="4276"/>
      <c r="P107" s="4275" t="s">
        <v>38</v>
      </c>
      <c r="Q107" s="4276"/>
      <c r="R107" s="4275" t="s">
        <v>45</v>
      </c>
      <c r="S107" s="4276"/>
      <c r="T107" s="4275" t="s">
        <v>1991</v>
      </c>
      <c r="U107" s="4276"/>
      <c r="V107" s="4275" t="s">
        <v>1954</v>
      </c>
      <c r="W107" s="4276"/>
      <c r="X107" s="4275" t="s">
        <v>1990</v>
      </c>
      <c r="Y107" s="4276"/>
      <c r="Z107" s="4273" t="s">
        <v>1962</v>
      </c>
      <c r="AA107" s="4274"/>
    </row>
    <row r="108" spans="1:130" ht="16.350000000000001" customHeight="1">
      <c r="A108" s="4257"/>
      <c r="B108" s="4257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>
      <c r="A109" s="4289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>
      <c r="A110" s="4290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>
      <c r="A111" s="4290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>
      <c r="A112" s="4291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>
      <c r="A113" s="4292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>
      <c r="A114" s="4289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>
      <c r="A115" s="4290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>
      <c r="A116" s="4290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>
      <c r="A117" s="4291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>
      <c r="A118" s="4292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>
      <c r="A119" s="4281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>
      <c r="A120" s="4135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>
      <c r="A121" s="4135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>
      <c r="A122" s="4135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>
      <c r="A123" s="4257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>
      <c r="A124" s="4289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>
      <c r="A125" s="4290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>
      <c r="A126" s="4290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>
      <c r="A127" s="4291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>
      <c r="A128" s="4292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>
      <c r="A129" s="4289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>
      <c r="A130" s="4290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>
      <c r="A131" s="4290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>
      <c r="A132" s="4291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>
      <c r="A133" s="4292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>
      <c r="A134" s="4281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>
      <c r="A135" s="4135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>
      <c r="A136" s="4135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>
      <c r="A137" s="4135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>
      <c r="A138" s="4135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>
      <c r="A139" s="4301" t="s">
        <v>1976</v>
      </c>
      <c r="B139" s="4302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>
      <c r="A140" s="422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>
      <c r="A141" s="414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>
      <c r="A142" s="414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>
      <c r="A143" s="414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>
      <c r="A144" s="414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>
      <c r="A145" s="4288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>
      <c r="A146" s="414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>
      <c r="A147" s="414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>
      <c r="A148" s="414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>
      <c r="A149" s="4282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>
      <c r="A150" s="4286" t="s">
        <v>1976</v>
      </c>
      <c r="B150" s="4287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>
      <c r="A152" s="4145" t="s">
        <v>1974</v>
      </c>
      <c r="B152" s="4146"/>
      <c r="C152" s="4288" t="s">
        <v>27</v>
      </c>
      <c r="D152" s="4145"/>
      <c r="E152" s="4146"/>
      <c r="F152" s="4139" t="s">
        <v>2</v>
      </c>
      <c r="G152" s="4141"/>
      <c r="H152" s="4141"/>
      <c r="I152" s="4141"/>
      <c r="J152" s="4141"/>
      <c r="K152" s="4141"/>
      <c r="L152" s="4141"/>
      <c r="M152" s="4141"/>
      <c r="N152" s="4141"/>
      <c r="O152" s="4141"/>
      <c r="P152" s="4141"/>
      <c r="Q152" s="4141"/>
      <c r="R152" s="4141"/>
      <c r="S152" s="4141"/>
      <c r="T152" s="4141"/>
      <c r="U152" s="4141"/>
      <c r="V152" s="4141"/>
      <c r="W152" s="4141"/>
      <c r="X152" s="4141"/>
      <c r="Y152" s="4141"/>
      <c r="Z152" s="4141"/>
      <c r="AA152" s="4141"/>
      <c r="AB152" s="4141"/>
      <c r="AC152" s="4141"/>
      <c r="AD152" s="4141"/>
      <c r="AE152" s="4141"/>
      <c r="AF152" s="4141"/>
      <c r="AG152" s="4141"/>
      <c r="AH152" s="4141"/>
      <c r="AI152" s="4141"/>
      <c r="AJ152" s="4141"/>
      <c r="AK152" s="4141"/>
      <c r="AL152" s="4141"/>
      <c r="AM152" s="4140"/>
    </row>
    <row r="153" spans="1:130" ht="16.350000000000001" customHeight="1">
      <c r="A153" s="4148"/>
      <c r="B153" s="4149"/>
      <c r="C153" s="4282"/>
      <c r="D153" s="4176"/>
      <c r="E153" s="4266"/>
      <c r="F153" s="4139" t="s">
        <v>1973</v>
      </c>
      <c r="G153" s="4140"/>
      <c r="H153" s="4139" t="s">
        <v>1972</v>
      </c>
      <c r="I153" s="4140"/>
      <c r="J153" s="4139" t="s">
        <v>37</v>
      </c>
      <c r="K153" s="4140"/>
      <c r="L153" s="4305" t="s">
        <v>38</v>
      </c>
      <c r="M153" s="4306"/>
      <c r="N153" s="4306" t="s">
        <v>45</v>
      </c>
      <c r="O153" s="4313"/>
      <c r="P153" s="4139" t="s">
        <v>130</v>
      </c>
      <c r="Q153" s="4140"/>
      <c r="R153" s="4141" t="s">
        <v>131</v>
      </c>
      <c r="S153" s="4140"/>
      <c r="T153" s="4141" t="s">
        <v>132</v>
      </c>
      <c r="U153" s="4140"/>
      <c r="V153" s="4139" t="s">
        <v>133</v>
      </c>
      <c r="W153" s="4140"/>
      <c r="X153" s="4141" t="s">
        <v>134</v>
      </c>
      <c r="Y153" s="4140"/>
      <c r="Z153" s="4279" t="s">
        <v>135</v>
      </c>
      <c r="AA153" s="4280"/>
      <c r="AB153" s="4279" t="s">
        <v>1971</v>
      </c>
      <c r="AC153" s="4280"/>
      <c r="AD153" s="4279" t="s">
        <v>1963</v>
      </c>
      <c r="AE153" s="4280"/>
      <c r="AF153" s="4279" t="s">
        <v>1954</v>
      </c>
      <c r="AG153" s="4280"/>
      <c r="AH153" s="4279" t="s">
        <v>1953</v>
      </c>
      <c r="AI153" s="4280"/>
      <c r="AJ153" s="4279" t="s">
        <v>1952</v>
      </c>
      <c r="AK153" s="4280"/>
      <c r="AL153" s="4273" t="s">
        <v>1962</v>
      </c>
      <c r="AM153" s="4280"/>
    </row>
    <row r="154" spans="1:130" ht="16.350000000000001" customHeight="1">
      <c r="A154" s="4176"/>
      <c r="B154" s="426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>
      <c r="A155" s="4295" t="s">
        <v>1970</v>
      </c>
      <c r="B155" s="1583" t="s">
        <v>1968</v>
      </c>
      <c r="C155" s="1578">
        <f t="shared" ref="C155:C160" si="21">SUM(D155+E155)</f>
        <v>2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2</v>
      </c>
      <c r="F155" s="1538"/>
      <c r="G155" s="1311"/>
      <c r="H155" s="1341"/>
      <c r="I155" s="1311"/>
      <c r="J155" s="1341"/>
      <c r="K155" s="1311">
        <v>1</v>
      </c>
      <c r="L155" s="1341"/>
      <c r="M155" s="1329"/>
      <c r="N155" s="1329"/>
      <c r="O155" s="1311"/>
      <c r="P155" s="1341"/>
      <c r="Q155" s="1311"/>
      <c r="R155" s="1538"/>
      <c r="S155" s="1311">
        <v>1</v>
      </c>
      <c r="T155" s="1538"/>
      <c r="U155" s="1311"/>
      <c r="V155" s="1341"/>
      <c r="W155" s="1311"/>
      <c r="X155" s="1538"/>
      <c r="Y155" s="1311"/>
      <c r="Z155" s="3877"/>
      <c r="AA155" s="1601"/>
      <c r="AB155" s="3877"/>
      <c r="AC155" s="1601"/>
      <c r="AD155" s="3877"/>
      <c r="AE155" s="1601"/>
      <c r="AF155" s="3877"/>
      <c r="AG155" s="1601"/>
      <c r="AH155" s="3877"/>
      <c r="AI155" s="1601"/>
      <c r="AJ155" s="3877"/>
      <c r="AK155" s="1601"/>
      <c r="AL155" s="3878"/>
      <c r="AM155" s="1601"/>
    </row>
    <row r="156" spans="1:130" ht="16.350000000000001" customHeight="1">
      <c r="A156" s="4245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9"/>
      <c r="AA156" s="1622"/>
      <c r="AB156" s="3879"/>
      <c r="AC156" s="1622"/>
      <c r="AD156" s="3879"/>
      <c r="AE156" s="1622"/>
      <c r="AF156" s="3879"/>
      <c r="AG156" s="1622"/>
      <c r="AH156" s="3879"/>
      <c r="AI156" s="1622"/>
      <c r="AJ156" s="3879"/>
      <c r="AK156" s="1622"/>
      <c r="AL156" s="3880"/>
      <c r="AM156" s="1622"/>
    </row>
    <row r="157" spans="1:130" ht="16.350000000000001" customHeight="1">
      <c r="A157" s="4285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81"/>
      <c r="AM157" s="1625"/>
    </row>
    <row r="158" spans="1:130" ht="16.350000000000001" customHeight="1">
      <c r="A158" s="4295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7"/>
      <c r="AA158" s="1601"/>
      <c r="AB158" s="3877"/>
      <c r="AC158" s="1601"/>
      <c r="AD158" s="3877"/>
      <c r="AE158" s="1601"/>
      <c r="AF158" s="3877"/>
      <c r="AG158" s="1601"/>
      <c r="AH158" s="3877"/>
      <c r="AI158" s="1601"/>
      <c r="AJ158" s="3877"/>
      <c r="AK158" s="1601"/>
      <c r="AL158" s="3878"/>
      <c r="AM158" s="1601"/>
    </row>
    <row r="159" spans="1:130" ht="16.350000000000001" customHeight="1">
      <c r="A159" s="424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9"/>
      <c r="AA159" s="1622"/>
      <c r="AB159" s="3879"/>
      <c r="AC159" s="1622"/>
      <c r="AD159" s="3879"/>
      <c r="AE159" s="1622"/>
      <c r="AF159" s="3879"/>
      <c r="AG159" s="1622"/>
      <c r="AH159" s="3879"/>
      <c r="AI159" s="1622"/>
      <c r="AJ159" s="3879"/>
      <c r="AK159" s="1622"/>
      <c r="AL159" s="3880"/>
      <c r="AM159" s="1622"/>
    </row>
    <row r="160" spans="1:130" ht="16.350000000000001" customHeight="1">
      <c r="A160" s="4285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81"/>
      <c r="AM160" s="1625"/>
    </row>
    <row r="161" spans="1:130" ht="31.35" customHeight="1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>
      <c r="A162" s="4281" t="s">
        <v>46</v>
      </c>
      <c r="B162" s="4281" t="s">
        <v>1964</v>
      </c>
      <c r="C162" s="4288" t="s">
        <v>27</v>
      </c>
      <c r="D162" s="4145"/>
      <c r="E162" s="4146"/>
      <c r="F162" s="4139" t="s">
        <v>2</v>
      </c>
      <c r="G162" s="4141"/>
      <c r="H162" s="4141"/>
      <c r="I162" s="4141"/>
      <c r="J162" s="4141"/>
      <c r="K162" s="4141"/>
      <c r="L162" s="4141"/>
      <c r="M162" s="4141"/>
      <c r="N162" s="4141"/>
      <c r="O162" s="4140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>
      <c r="A163" s="4135"/>
      <c r="B163" s="4135"/>
      <c r="C163" s="4282"/>
      <c r="D163" s="4176"/>
      <c r="E163" s="4266"/>
      <c r="F163" s="4139" t="s">
        <v>1963</v>
      </c>
      <c r="G163" s="4140"/>
      <c r="H163" s="4139" t="s">
        <v>1954</v>
      </c>
      <c r="I163" s="4140"/>
      <c r="J163" s="4139" t="s">
        <v>1953</v>
      </c>
      <c r="K163" s="4140"/>
      <c r="L163" s="4139" t="s">
        <v>1952</v>
      </c>
      <c r="M163" s="4140"/>
      <c r="N163" s="4139" t="s">
        <v>1962</v>
      </c>
      <c r="O163" s="4140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>
      <c r="A164" s="4257"/>
      <c r="B164" s="4257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>
      <c r="A165" s="4281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>
      <c r="A166" s="4135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>
      <c r="A167" s="4257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>
      <c r="A168" s="4281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>
      <c r="A169" s="4135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>
      <c r="A170" s="4257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>
      <c r="A171" s="4312" t="s">
        <v>1956</v>
      </c>
      <c r="B171" s="4312"/>
      <c r="C171" s="4312"/>
      <c r="D171" s="4312"/>
      <c r="E171" s="4312"/>
      <c r="F171" s="4312"/>
      <c r="G171" s="4312"/>
      <c r="H171" s="4312"/>
      <c r="I171" s="4312"/>
      <c r="J171" s="4312"/>
      <c r="K171" s="4312"/>
      <c r="L171" s="4312"/>
      <c r="M171" s="4312"/>
      <c r="N171" s="4312"/>
      <c r="O171" s="4312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>
      <c r="A172" s="4288" t="s">
        <v>1955</v>
      </c>
      <c r="B172" s="4146"/>
      <c r="C172" s="4288" t="s">
        <v>27</v>
      </c>
      <c r="D172" s="4145"/>
      <c r="E172" s="4146"/>
      <c r="F172" s="4139" t="s">
        <v>2</v>
      </c>
      <c r="G172" s="4141"/>
      <c r="H172" s="4141"/>
      <c r="I172" s="4141"/>
      <c r="J172" s="4141"/>
      <c r="K172" s="4141"/>
      <c r="L172" s="4141"/>
      <c r="M172" s="4141"/>
      <c r="N172" s="4141"/>
      <c r="O172" s="4141"/>
      <c r="P172" s="4141"/>
      <c r="Q172" s="4140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>
      <c r="A173" s="4147"/>
      <c r="B173" s="4149"/>
      <c r="C173" s="4282"/>
      <c r="D173" s="4176"/>
      <c r="E173" s="4266"/>
      <c r="F173" s="4139" t="s">
        <v>1954</v>
      </c>
      <c r="G173" s="4140"/>
      <c r="H173" s="4139" t="s">
        <v>1953</v>
      </c>
      <c r="I173" s="4140"/>
      <c r="J173" s="4139" t="s">
        <v>1952</v>
      </c>
      <c r="K173" s="4140"/>
      <c r="L173" s="4139" t="s">
        <v>1951</v>
      </c>
      <c r="M173" s="4140"/>
      <c r="N173" s="4139" t="s">
        <v>1950</v>
      </c>
      <c r="O173" s="4140"/>
      <c r="P173" s="4139" t="s">
        <v>1949</v>
      </c>
      <c r="Q173" s="4140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>
      <c r="A174" s="4282"/>
      <c r="B174" s="426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>
      <c r="A175" s="4334" t="s">
        <v>1948</v>
      </c>
      <c r="B175" s="4335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/>
      <c r="G175" s="1403"/>
      <c r="H175" s="1341"/>
      <c r="I175" s="1311"/>
      <c r="J175" s="1538"/>
      <c r="K175" s="1311"/>
      <c r="L175" s="1538"/>
      <c r="M175" s="1403"/>
      <c r="N175" s="1341"/>
      <c r="O175" s="1311"/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>
      <c r="A176" s="4336" t="s">
        <v>1947</v>
      </c>
      <c r="B176" s="4263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2"/>
      <c r="H176" s="1576"/>
      <c r="I176" s="1315"/>
      <c r="J176" s="208"/>
      <c r="K176" s="1315"/>
      <c r="L176" s="208"/>
      <c r="M176" s="1402"/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>
      <c r="A177" s="4324" t="s">
        <v>1946</v>
      </c>
      <c r="B177" s="4325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>
      <c r="A178" s="4139" t="s">
        <v>27</v>
      </c>
      <c r="B178" s="4140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>
      <c r="A179" s="1574" t="s">
        <v>1945</v>
      </c>
      <c r="M179" s="3882"/>
      <c r="N179" s="3882"/>
      <c r="O179" s="3882"/>
      <c r="P179" s="3882"/>
    </row>
    <row r="180" spans="1:130" ht="31.35" customHeight="1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>
      <c r="A181" s="4288" t="s">
        <v>1943</v>
      </c>
      <c r="B181" s="4146"/>
      <c r="C181" s="4314" t="s">
        <v>1705</v>
      </c>
      <c r="D181" s="4315"/>
      <c r="E181" s="4316"/>
      <c r="F181" s="4320" t="s">
        <v>2</v>
      </c>
      <c r="G181" s="4321"/>
      <c r="H181" s="4321"/>
      <c r="I181" s="4321"/>
      <c r="J181" s="4321"/>
      <c r="K181" s="4321"/>
      <c r="L181" s="4321"/>
      <c r="M181" s="4321"/>
      <c r="N181" s="4321"/>
      <c r="O181" s="4321"/>
      <c r="P181" s="4321"/>
      <c r="Q181" s="4322"/>
    </row>
    <row r="182" spans="1:130" ht="16.350000000000001" customHeight="1">
      <c r="A182" s="4147"/>
      <c r="B182" s="4149"/>
      <c r="C182" s="4317"/>
      <c r="D182" s="4318"/>
      <c r="E182" s="4319"/>
      <c r="F182" s="4323" t="s">
        <v>53</v>
      </c>
      <c r="G182" s="4313"/>
      <c r="H182" s="4323" t="s">
        <v>54</v>
      </c>
      <c r="I182" s="4313"/>
      <c r="J182" s="4323" t="s">
        <v>55</v>
      </c>
      <c r="K182" s="4313"/>
      <c r="L182" s="4323" t="s">
        <v>56</v>
      </c>
      <c r="M182" s="4313"/>
      <c r="N182" s="4323" t="s">
        <v>57</v>
      </c>
      <c r="O182" s="4313"/>
      <c r="P182" s="4347" t="s">
        <v>58</v>
      </c>
      <c r="Q182" s="4348"/>
    </row>
    <row r="183" spans="1:130" ht="16.350000000000001" customHeight="1">
      <c r="A183" s="4282"/>
      <c r="B183" s="426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>
      <c r="A184" s="4345" t="s">
        <v>1942</v>
      </c>
      <c r="B184" s="4346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>
      <c r="A185" s="4343" t="s">
        <v>1941</v>
      </c>
      <c r="B185" s="4344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>
      <c r="A186" s="4324" t="s">
        <v>1940</v>
      </c>
      <c r="B186" s="4325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>
      <c r="A188" s="4197" t="s">
        <v>1938</v>
      </c>
      <c r="B188" s="4198"/>
      <c r="C188" s="4337" t="s">
        <v>27</v>
      </c>
      <c r="D188" s="4338"/>
      <c r="E188" s="4339"/>
      <c r="F188" s="4194" t="s">
        <v>2</v>
      </c>
      <c r="G188" s="4195"/>
      <c r="H188" s="4195"/>
      <c r="I188" s="4195"/>
      <c r="J188" s="4195"/>
      <c r="K188" s="4195"/>
      <c r="L188" s="4195"/>
      <c r="M188" s="4195"/>
      <c r="N188" s="4195"/>
      <c r="O188" s="4195"/>
      <c r="P188" s="4195"/>
      <c r="Q188" s="4195"/>
      <c r="R188" s="4195"/>
      <c r="S188" s="4196"/>
      <c r="T188" s="4204" t="s">
        <v>1937</v>
      </c>
      <c r="U188" s="4205"/>
    </row>
    <row r="189" spans="1:130" ht="16.350000000000001" customHeight="1">
      <c r="A189" s="4309"/>
      <c r="B189" s="4310"/>
      <c r="C189" s="4340"/>
      <c r="D189" s="4341"/>
      <c r="E189" s="4342"/>
      <c r="F189" s="4137" t="s">
        <v>1936</v>
      </c>
      <c r="G189" s="4138"/>
      <c r="H189" s="4199" t="s">
        <v>1460</v>
      </c>
      <c r="I189" s="4200"/>
      <c r="J189" s="4199" t="s">
        <v>1459</v>
      </c>
      <c r="K189" s="4200"/>
      <c r="L189" s="4199" t="s">
        <v>1935</v>
      </c>
      <c r="M189" s="4200"/>
      <c r="N189" s="4199" t="s">
        <v>1457</v>
      </c>
      <c r="O189" s="4200"/>
      <c r="P189" s="4199" t="s">
        <v>1456</v>
      </c>
      <c r="Q189" s="4200"/>
      <c r="R189" s="4199" t="s">
        <v>1416</v>
      </c>
      <c r="S189" s="4200"/>
      <c r="T189" s="4206"/>
      <c r="U189" s="4207"/>
    </row>
    <row r="190" spans="1:130" ht="16.350000000000001" customHeight="1">
      <c r="A190" s="4199"/>
      <c r="B190" s="4200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>
      <c r="A191" s="4192" t="s">
        <v>1934</v>
      </c>
      <c r="B191" s="1567" t="s">
        <v>1933</v>
      </c>
      <c r="C191" s="1566">
        <f>SUM(D191+E191)</f>
        <v>2</v>
      </c>
      <c r="D191" s="1565">
        <f>SUM(F191+H191+J191+L191+N191+P191+R191)</f>
        <v>0</v>
      </c>
      <c r="E191" s="1564">
        <f>SUM(G191+I191+K191+M191+O191+Q191+S191)</f>
        <v>2</v>
      </c>
      <c r="F191" s="1562"/>
      <c r="G191" s="1563">
        <v>2</v>
      </c>
      <c r="H191" s="1562"/>
      <c r="I191" s="1563"/>
      <c r="J191" s="1562"/>
      <c r="K191" s="1563"/>
      <c r="L191" s="1562"/>
      <c r="M191" s="1563"/>
      <c r="N191" s="1562"/>
      <c r="O191" s="1563"/>
      <c r="P191" s="1562"/>
      <c r="Q191" s="1561"/>
      <c r="R191" s="1562"/>
      <c r="S191" s="1561"/>
      <c r="T191" s="1562">
        <v>0</v>
      </c>
      <c r="U191" s="1561">
        <v>0</v>
      </c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>
      <c r="A192" s="4193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/>
      <c r="G192" s="1556"/>
      <c r="H192" s="1555"/>
      <c r="I192" s="1556"/>
      <c r="J192" s="1555"/>
      <c r="K192" s="1556"/>
      <c r="L192" s="1555"/>
      <c r="M192" s="1556"/>
      <c r="N192" s="1555"/>
      <c r="O192" s="1556"/>
      <c r="P192" s="1555"/>
      <c r="Q192" s="1554"/>
      <c r="R192" s="1555"/>
      <c r="S192" s="1554"/>
      <c r="T192" s="1555"/>
      <c r="U192" s="1554"/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>
      <c r="A193" s="4330" t="s">
        <v>44</v>
      </c>
      <c r="B193" s="4331"/>
      <c r="C193" s="1551">
        <f t="shared" ref="C193:U193" si="29">SUM(C191+C192)</f>
        <v>2</v>
      </c>
      <c r="D193" s="1553">
        <f t="shared" si="29"/>
        <v>0</v>
      </c>
      <c r="E193" s="1552">
        <f t="shared" si="29"/>
        <v>2</v>
      </c>
      <c r="F193" s="1551">
        <f t="shared" si="29"/>
        <v>0</v>
      </c>
      <c r="G193" s="1550">
        <f t="shared" si="29"/>
        <v>2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>
      <c r="A195" s="4197" t="s">
        <v>528</v>
      </c>
      <c r="B195" s="4198"/>
      <c r="C195" s="4337" t="s">
        <v>27</v>
      </c>
      <c r="D195" s="4338"/>
      <c r="E195" s="4339"/>
      <c r="F195" s="4194" t="s">
        <v>2</v>
      </c>
      <c r="G195" s="4195"/>
      <c r="H195" s="4195"/>
      <c r="I195" s="4195"/>
      <c r="J195" s="4195"/>
      <c r="K195" s="4195"/>
      <c r="L195" s="4195"/>
      <c r="M195" s="4195"/>
      <c r="N195" s="4195"/>
      <c r="O195" s="4196"/>
      <c r="P195" s="4197" t="s">
        <v>1930</v>
      </c>
      <c r="Q195" s="4198"/>
      <c r="R195" s="4201" t="s">
        <v>441</v>
      </c>
      <c r="S195" s="4198"/>
      <c r="T195" s="4194" t="s">
        <v>217</v>
      </c>
      <c r="U195" s="4195"/>
      <c r="V195" s="4195"/>
      <c r="W195" s="4196"/>
    </row>
    <row r="196" spans="1:130" ht="15.75" customHeight="1">
      <c r="A196" s="4309"/>
      <c r="B196" s="4310"/>
      <c r="C196" s="4340"/>
      <c r="D196" s="4341"/>
      <c r="E196" s="4342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199"/>
      <c r="Q196" s="4200"/>
      <c r="R196" s="4202"/>
      <c r="S196" s="4200"/>
      <c r="T196" s="4192" t="s">
        <v>1925</v>
      </c>
      <c r="U196" s="4208" t="s">
        <v>1924</v>
      </c>
      <c r="V196" s="4192" t="s">
        <v>1923</v>
      </c>
      <c r="W196" s="4192" t="s">
        <v>1922</v>
      </c>
    </row>
    <row r="197" spans="1:130" s="3535" customFormat="1" ht="30.75" customHeight="1">
      <c r="A197" s="4199"/>
      <c r="B197" s="4200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193"/>
      <c r="U197" s="4209"/>
      <c r="V197" s="4193"/>
      <c r="W197" s="419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>
      <c r="A198" s="4332" t="s">
        <v>1920</v>
      </c>
      <c r="B198" s="4333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/>
      <c r="G198" s="3888"/>
      <c r="H198" s="3887"/>
      <c r="I198" s="3888"/>
      <c r="J198" s="3887"/>
      <c r="K198" s="3888"/>
      <c r="L198" s="3887"/>
      <c r="M198" s="3888"/>
      <c r="N198" s="3887"/>
      <c r="O198" s="3888"/>
      <c r="P198" s="3887"/>
      <c r="Q198" s="3889"/>
      <c r="R198" s="3888"/>
      <c r="S198" s="3889"/>
      <c r="T198" s="3890"/>
      <c r="U198" s="3889"/>
      <c r="V198" s="3890"/>
      <c r="W198" s="3890"/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>
      <c r="A199" s="149" t="s">
        <v>1919</v>
      </c>
      <c r="B199" s="149"/>
      <c r="C199" s="149"/>
    </row>
    <row r="200" spans="1:130">
      <c r="A200" s="4311" t="s">
        <v>528</v>
      </c>
      <c r="B200" s="4198"/>
      <c r="C200" s="4139" t="s">
        <v>1137</v>
      </c>
      <c r="D200" s="4140"/>
    </row>
    <row r="201" spans="1:130" ht="23.25" customHeight="1">
      <c r="A201" s="4199"/>
      <c r="B201" s="4200"/>
      <c r="C201" s="1569" t="s">
        <v>20</v>
      </c>
      <c r="D201" s="1568" t="s">
        <v>21</v>
      </c>
    </row>
    <row r="202" spans="1:130" ht="22.5" customHeight="1">
      <c r="A202" s="4328" t="s">
        <v>1918</v>
      </c>
      <c r="B202" s="4329"/>
      <c r="C202" s="1562"/>
      <c r="D202" s="1561"/>
    </row>
    <row r="203" spans="1:130" ht="24" customHeight="1">
      <c r="A203" s="4307" t="s">
        <v>1917</v>
      </c>
      <c r="B203" s="4308"/>
      <c r="C203" s="3891"/>
      <c r="D203" s="3892"/>
    </row>
    <row r="204" spans="1:130" ht="27.75" customHeight="1">
      <c r="A204" s="4307" t="s">
        <v>1916</v>
      </c>
      <c r="B204" s="4308"/>
      <c r="C204" s="3891"/>
      <c r="D204" s="3892"/>
    </row>
    <row r="205" spans="1:130" ht="27.75" customHeight="1">
      <c r="A205" s="4326" t="s">
        <v>1915</v>
      </c>
      <c r="B205" s="4327"/>
      <c r="C205" s="3893"/>
      <c r="D205" s="3894"/>
    </row>
    <row r="249" spans="1:130" hidden="1"/>
    <row r="250" spans="1:130" hidden="1"/>
    <row r="251" spans="1:130" s="3895" customFormat="1" ht="19.5" hidden="1" customHeight="1">
      <c r="A251" s="3895">
        <f>SUM(F12:Y14,F20:R38,F43:Q46,F52:I54,F59:O63,C69:C72,C75:E75,C78:E81,F86:I90,F97:Q104,F109:AA138,F140:AA149,F155:AM160,F165:O170,F175:Q177,F184:Q185,F191:S192,F198:W198,C202:D205)</f>
        <v>53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1">
    <tabColor theme="0" tint="-0.14999847407452621"/>
  </sheetPr>
  <dimension ref="A1:DA208"/>
  <sheetViews>
    <sheetView topLeftCell="U1" zoomScale="75" zoomScaleNormal="75" workbookViewId="0">
      <selection activeCell="AG12" sqref="AG12:AN12"/>
    </sheetView>
  </sheetViews>
  <sheetFormatPr baseColWidth="10" defaultColWidth="11.42578125" defaultRowHeight="14.25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>
      <c r="A1" s="171" t="s">
        <v>243</v>
      </c>
    </row>
    <row r="2" spans="1:104" ht="16.350000000000001" customHeight="1">
      <c r="A2" s="171" t="str">
        <f>CONCATENATE("COMUNA: ",NOMBRE!B2," - ","( ",NOMBRE!C2,NOMBRE!D2,NOMBRE!E2,NOMBRE!F2,NOMBRE!G2," )")</f>
        <v>COMUNA: SAN PABLO - ( 10307 )</v>
      </c>
    </row>
    <row r="3" spans="1:104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104" ht="16.350000000000001" customHeight="1">
      <c r="A4" s="171" t="str">
        <f>CONCATENATE("MES: ",NOMBRE!B6," - ","( ",NOMBRE!C6,NOMBRE!D6," )")</f>
        <v>MES: MAYO - ( 05 )</v>
      </c>
    </row>
    <row r="5" spans="1:104" ht="16.350000000000001" customHeight="1">
      <c r="A5" s="171" t="str">
        <f>CONCATENATE("AÑO: ",NOMBRE!B7)</f>
        <v>AÑO: 2020</v>
      </c>
    </row>
    <row r="6" spans="1:104" ht="15">
      <c r="A6" s="4159" t="s">
        <v>716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>
      <c r="A9" s="4421" t="s">
        <v>718</v>
      </c>
      <c r="B9" s="4427" t="s">
        <v>1</v>
      </c>
      <c r="C9" s="4428"/>
      <c r="D9" s="4429"/>
      <c r="E9" s="4365" t="s">
        <v>60</v>
      </c>
      <c r="F9" s="4419"/>
      <c r="G9" s="4419"/>
      <c r="H9" s="4419"/>
      <c r="I9" s="4419"/>
      <c r="J9" s="4419"/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419"/>
      <c r="Y9" s="4419"/>
      <c r="Z9" s="4419"/>
      <c r="AA9" s="4419"/>
      <c r="AB9" s="4419"/>
      <c r="AC9" s="4419"/>
      <c r="AD9" s="4419"/>
      <c r="AE9" s="4419"/>
      <c r="AF9" s="4419"/>
      <c r="AG9" s="4419"/>
      <c r="AH9" s="4419"/>
      <c r="AI9" s="4419"/>
      <c r="AJ9" s="4419"/>
      <c r="AK9" s="4419"/>
      <c r="AL9" s="4419"/>
      <c r="AM9" s="4419"/>
      <c r="AN9" s="4420"/>
      <c r="AO9" s="4433" t="s">
        <v>440</v>
      </c>
      <c r="AP9" s="4430" t="s">
        <v>442</v>
      </c>
      <c r="AQ9" s="4430" t="s">
        <v>441</v>
      </c>
      <c r="AR9" s="4429" t="s">
        <v>479</v>
      </c>
      <c r="AS9" s="4429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>
      <c r="A10" s="4154"/>
      <c r="B10" s="4376"/>
      <c r="C10" s="4176"/>
      <c r="D10" s="4158"/>
      <c r="E10" s="4365" t="s">
        <v>719</v>
      </c>
      <c r="F10" s="4420"/>
      <c r="G10" s="4423" t="s">
        <v>720</v>
      </c>
      <c r="H10" s="4425"/>
      <c r="I10" s="4423" t="s">
        <v>61</v>
      </c>
      <c r="J10" s="4425"/>
      <c r="K10" s="4423" t="s">
        <v>608</v>
      </c>
      <c r="L10" s="4425"/>
      <c r="M10" s="4423" t="s">
        <v>5</v>
      </c>
      <c r="N10" s="4425"/>
      <c r="O10" s="4423" t="s">
        <v>609</v>
      </c>
      <c r="P10" s="4425"/>
      <c r="Q10" s="4423" t="s">
        <v>7</v>
      </c>
      <c r="R10" s="4425"/>
      <c r="S10" s="4423" t="s">
        <v>8</v>
      </c>
      <c r="T10" s="4425"/>
      <c r="U10" s="4423" t="s">
        <v>9</v>
      </c>
      <c r="V10" s="4425"/>
      <c r="W10" s="4423" t="s">
        <v>10</v>
      </c>
      <c r="X10" s="4425"/>
      <c r="Y10" s="4423" t="s">
        <v>11</v>
      </c>
      <c r="Z10" s="4425"/>
      <c r="AA10" s="4423" t="s">
        <v>12</v>
      </c>
      <c r="AB10" s="4425"/>
      <c r="AC10" s="4423" t="s">
        <v>13</v>
      </c>
      <c r="AD10" s="4425"/>
      <c r="AE10" s="4423" t="s">
        <v>14</v>
      </c>
      <c r="AF10" s="4425"/>
      <c r="AG10" s="4423" t="s">
        <v>15</v>
      </c>
      <c r="AH10" s="4425"/>
      <c r="AI10" s="4423" t="s">
        <v>16</v>
      </c>
      <c r="AJ10" s="4425"/>
      <c r="AK10" s="4423" t="s">
        <v>17</v>
      </c>
      <c r="AL10" s="4425"/>
      <c r="AM10" s="4365" t="s">
        <v>18</v>
      </c>
      <c r="AN10" s="4420"/>
      <c r="AO10" s="4434"/>
      <c r="AP10" s="4431"/>
      <c r="AQ10" s="4431"/>
      <c r="AR10" s="4149"/>
      <c r="AS10" s="414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>
      <c r="A11" s="4404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35"/>
      <c r="AP11" s="4432"/>
      <c r="AQ11" s="4432"/>
      <c r="AR11" s="4158"/>
      <c r="AS11" s="4158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>
      <c r="A12" s="3277" t="s">
        <v>27</v>
      </c>
      <c r="B12" s="558">
        <f>SUM(B13:B26)</f>
        <v>294</v>
      </c>
      <c r="C12" s="559">
        <f>SUM(C13:C26)</f>
        <v>108</v>
      </c>
      <c r="D12" s="196">
        <f>SUM(D13:D26)</f>
        <v>186</v>
      </c>
      <c r="E12" s="556">
        <f>SUM(E13:E26)</f>
        <v>1</v>
      </c>
      <c r="F12" s="560">
        <f t="shared" ref="F12:AO12" si="0">SUM(F13:F26)</f>
        <v>1</v>
      </c>
      <c r="G12" s="561">
        <f>SUM(G13:G26)</f>
        <v>4</v>
      </c>
      <c r="H12" s="560">
        <f t="shared" si="0"/>
        <v>3</v>
      </c>
      <c r="I12" s="556">
        <f t="shared" si="0"/>
        <v>3</v>
      </c>
      <c r="J12" s="560">
        <f t="shared" si="0"/>
        <v>4</v>
      </c>
      <c r="K12" s="556">
        <f t="shared" si="0"/>
        <v>3</v>
      </c>
      <c r="L12" s="560">
        <f t="shared" si="0"/>
        <v>9</v>
      </c>
      <c r="M12" s="556">
        <f t="shared" si="0"/>
        <v>4</v>
      </c>
      <c r="N12" s="560">
        <f t="shared" si="0"/>
        <v>7</v>
      </c>
      <c r="O12" s="556">
        <f t="shared" si="0"/>
        <v>5</v>
      </c>
      <c r="P12" s="560">
        <f t="shared" si="0"/>
        <v>11</v>
      </c>
      <c r="Q12" s="556">
        <f t="shared" si="0"/>
        <v>0</v>
      </c>
      <c r="R12" s="560">
        <f t="shared" si="0"/>
        <v>7</v>
      </c>
      <c r="S12" s="556">
        <f t="shared" si="0"/>
        <v>4</v>
      </c>
      <c r="T12" s="560">
        <f t="shared" si="0"/>
        <v>11</v>
      </c>
      <c r="U12" s="556">
        <f>SUM(U13:U26)</f>
        <v>6</v>
      </c>
      <c r="V12" s="560">
        <f>SUM(V13:V26)</f>
        <v>6</v>
      </c>
      <c r="W12" s="556">
        <f t="shared" si="0"/>
        <v>7</v>
      </c>
      <c r="X12" s="560">
        <f t="shared" si="0"/>
        <v>9</v>
      </c>
      <c r="Y12" s="556">
        <f t="shared" si="0"/>
        <v>8</v>
      </c>
      <c r="Z12" s="560">
        <f t="shared" si="0"/>
        <v>18</v>
      </c>
      <c r="AA12" s="556">
        <f t="shared" si="0"/>
        <v>14</v>
      </c>
      <c r="AB12" s="560">
        <f t="shared" si="0"/>
        <v>17</v>
      </c>
      <c r="AC12" s="556">
        <f t="shared" si="0"/>
        <v>11</v>
      </c>
      <c r="AD12" s="560">
        <f t="shared" si="0"/>
        <v>17</v>
      </c>
      <c r="AE12" s="556">
        <f t="shared" si="0"/>
        <v>8</v>
      </c>
      <c r="AF12" s="560">
        <f t="shared" si="0"/>
        <v>20</v>
      </c>
      <c r="AG12" s="561">
        <f t="shared" si="0"/>
        <v>8</v>
      </c>
      <c r="AH12" s="561">
        <f t="shared" si="0"/>
        <v>15</v>
      </c>
      <c r="AI12" s="561">
        <f t="shared" si="0"/>
        <v>8</v>
      </c>
      <c r="AJ12" s="561">
        <f t="shared" si="0"/>
        <v>6</v>
      </c>
      <c r="AK12" s="561">
        <f t="shared" si="0"/>
        <v>8</v>
      </c>
      <c r="AL12" s="561">
        <f t="shared" si="0"/>
        <v>11</v>
      </c>
      <c r="AM12" s="561">
        <f t="shared" si="0"/>
        <v>6</v>
      </c>
      <c r="AN12" s="561">
        <f t="shared" si="0"/>
        <v>14</v>
      </c>
      <c r="AO12" s="562">
        <f t="shared" si="0"/>
        <v>294</v>
      </c>
      <c r="AP12" s="563">
        <f>SUM(AP13:AP26)</f>
        <v>47</v>
      </c>
      <c r="AQ12" s="564">
        <f>SUM(AQ13:AQ26)</f>
        <v>0</v>
      </c>
      <c r="AR12" s="557">
        <f>SUM(AR13:AR26)</f>
        <v>4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>
      <c r="A18" s="3268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>
      <c r="A24" s="3108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>
      <c r="A25" s="3108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>
      <c r="A26" s="465" t="s">
        <v>728</v>
      </c>
      <c r="B26" s="260">
        <f t="shared" si="1"/>
        <v>294</v>
      </c>
      <c r="C26" s="359">
        <f>SUM(E26+G26+I26+K26+M26+O26+Q26+S26+U26+W26+Y26+AA26+AC26+AE26+AG26+AI26+AK26+AM26)</f>
        <v>108</v>
      </c>
      <c r="D26" s="576">
        <f>SUM(F26+H26+J26+L26+N26+P26+R26+T26+V26+X26+Z26+AB26+AD26+AF26+AH26+AJ26+AL26+AN26)</f>
        <v>186</v>
      </c>
      <c r="E26" s="577">
        <v>1</v>
      </c>
      <c r="F26" s="116">
        <v>1</v>
      </c>
      <c r="G26" s="140">
        <v>4</v>
      </c>
      <c r="H26" s="142">
        <v>3</v>
      </c>
      <c r="I26" s="140">
        <v>3</v>
      </c>
      <c r="J26" s="116">
        <v>4</v>
      </c>
      <c r="K26" s="169">
        <v>3</v>
      </c>
      <c r="L26" s="116">
        <v>9</v>
      </c>
      <c r="M26" s="140">
        <v>4</v>
      </c>
      <c r="N26" s="116">
        <v>7</v>
      </c>
      <c r="O26" s="140">
        <v>5</v>
      </c>
      <c r="P26" s="116">
        <v>11</v>
      </c>
      <c r="Q26" s="140"/>
      <c r="R26" s="116">
        <v>7</v>
      </c>
      <c r="S26" s="140">
        <v>4</v>
      </c>
      <c r="T26" s="116">
        <v>11</v>
      </c>
      <c r="U26" s="140">
        <v>6</v>
      </c>
      <c r="V26" s="116">
        <v>6</v>
      </c>
      <c r="W26" s="140">
        <v>7</v>
      </c>
      <c r="X26" s="116">
        <v>9</v>
      </c>
      <c r="Y26" s="140">
        <v>8</v>
      </c>
      <c r="Z26" s="116">
        <v>18</v>
      </c>
      <c r="AA26" s="140">
        <v>14</v>
      </c>
      <c r="AB26" s="116">
        <v>17</v>
      </c>
      <c r="AC26" s="140">
        <v>11</v>
      </c>
      <c r="AD26" s="116">
        <v>17</v>
      </c>
      <c r="AE26" s="140">
        <v>8</v>
      </c>
      <c r="AF26" s="116">
        <v>20</v>
      </c>
      <c r="AG26" s="140">
        <v>8</v>
      </c>
      <c r="AH26" s="116">
        <v>15</v>
      </c>
      <c r="AI26" s="140">
        <v>8</v>
      </c>
      <c r="AJ26" s="116">
        <v>6</v>
      </c>
      <c r="AK26" s="140">
        <v>8</v>
      </c>
      <c r="AL26" s="116">
        <v>11</v>
      </c>
      <c r="AM26" s="186">
        <v>6</v>
      </c>
      <c r="AN26" s="116">
        <v>14</v>
      </c>
      <c r="AO26" s="249">
        <v>294</v>
      </c>
      <c r="AP26" s="578">
        <v>47</v>
      </c>
      <c r="AQ26" s="578">
        <v>0</v>
      </c>
      <c r="AR26" s="218">
        <v>4</v>
      </c>
      <c r="AS26" s="218">
        <v>0</v>
      </c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/>
      <c r="CI26" s="3412">
        <v>0</v>
      </c>
      <c r="CJ26" s="3412">
        <v>0</v>
      </c>
      <c r="CZ26" s="194"/>
    </row>
    <row r="27" spans="1:104" ht="31.35" customHeight="1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>
      <c r="A28" s="4421" t="s">
        <v>0</v>
      </c>
      <c r="B28" s="4427" t="s">
        <v>1</v>
      </c>
      <c r="C28" s="4428"/>
      <c r="D28" s="4429"/>
      <c r="E28" s="4365" t="s">
        <v>60</v>
      </c>
      <c r="F28" s="4419"/>
      <c r="G28" s="4419"/>
      <c r="H28" s="4419"/>
      <c r="I28" s="4419"/>
      <c r="J28" s="4419"/>
      <c r="K28" s="4419"/>
      <c r="L28" s="4419"/>
      <c r="M28" s="4419"/>
      <c r="N28" s="4419"/>
      <c r="O28" s="4419"/>
      <c r="P28" s="4419"/>
      <c r="Q28" s="4419"/>
      <c r="R28" s="4419"/>
      <c r="S28" s="4419"/>
      <c r="T28" s="4419"/>
      <c r="U28" s="4419"/>
      <c r="V28" s="4419"/>
      <c r="W28" s="4419"/>
      <c r="X28" s="4419"/>
      <c r="Y28" s="4419"/>
      <c r="Z28" s="4419"/>
      <c r="AA28" s="4419"/>
      <c r="AB28" s="4419"/>
      <c r="AC28" s="4419"/>
      <c r="AD28" s="4419"/>
      <c r="AE28" s="4419"/>
      <c r="AF28" s="4419"/>
      <c r="AG28" s="4419"/>
      <c r="AH28" s="4419"/>
      <c r="AI28" s="4419"/>
      <c r="AJ28" s="4419"/>
      <c r="AK28" s="4419"/>
      <c r="AL28" s="4419"/>
      <c r="AM28" s="4419"/>
      <c r="AN28" s="4420"/>
      <c r="AO28" s="4433" t="s">
        <v>440</v>
      </c>
      <c r="AP28" s="4430" t="s">
        <v>442</v>
      </c>
      <c r="AQ28" s="4430" t="s">
        <v>441</v>
      </c>
      <c r="AR28" s="4430" t="s">
        <v>529</v>
      </c>
      <c r="AS28" s="4429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>
      <c r="A29" s="4154"/>
      <c r="B29" s="4376"/>
      <c r="C29" s="4176"/>
      <c r="D29" s="4158"/>
      <c r="E29" s="4365" t="s">
        <v>719</v>
      </c>
      <c r="F29" s="4420"/>
      <c r="G29" s="4365" t="s">
        <v>720</v>
      </c>
      <c r="H29" s="4420"/>
      <c r="I29" s="4365" t="s">
        <v>61</v>
      </c>
      <c r="J29" s="4420"/>
      <c r="K29" s="4365" t="s">
        <v>608</v>
      </c>
      <c r="L29" s="4420"/>
      <c r="M29" s="4365" t="s">
        <v>5</v>
      </c>
      <c r="N29" s="4420"/>
      <c r="O29" s="4365" t="s">
        <v>609</v>
      </c>
      <c r="P29" s="4420"/>
      <c r="Q29" s="4419" t="s">
        <v>7</v>
      </c>
      <c r="R29" s="4420"/>
      <c r="S29" s="4365" t="s">
        <v>8</v>
      </c>
      <c r="T29" s="4420"/>
      <c r="U29" s="4419" t="s">
        <v>9</v>
      </c>
      <c r="V29" s="4436"/>
      <c r="W29" s="4437" t="s">
        <v>10</v>
      </c>
      <c r="X29" s="4436"/>
      <c r="Y29" s="4437" t="s">
        <v>11</v>
      </c>
      <c r="Z29" s="4419"/>
      <c r="AA29" s="4365" t="s">
        <v>12</v>
      </c>
      <c r="AB29" s="4420"/>
      <c r="AC29" s="4419" t="s">
        <v>13</v>
      </c>
      <c r="AD29" s="4419"/>
      <c r="AE29" s="4365" t="s">
        <v>14</v>
      </c>
      <c r="AF29" s="4420"/>
      <c r="AG29" s="4365" t="s">
        <v>15</v>
      </c>
      <c r="AH29" s="4420"/>
      <c r="AI29" s="4365" t="s">
        <v>16</v>
      </c>
      <c r="AJ29" s="4420"/>
      <c r="AK29" s="4365" t="s">
        <v>17</v>
      </c>
      <c r="AL29" s="4420"/>
      <c r="AM29" s="4419" t="s">
        <v>18</v>
      </c>
      <c r="AN29" s="4420"/>
      <c r="AO29" s="4434"/>
      <c r="AP29" s="4431"/>
      <c r="AQ29" s="4431"/>
      <c r="AR29" s="4431"/>
      <c r="AS29" s="414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>
      <c r="A30" s="4404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435"/>
      <c r="AP30" s="4432"/>
      <c r="AQ30" s="4432"/>
      <c r="AR30" s="4432"/>
      <c r="AS30" s="4158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>
      <c r="A31" s="88" t="s">
        <v>26</v>
      </c>
      <c r="B31" s="360">
        <f t="shared" ref="B31:B44" si="2">SUM(C31:D31)</f>
        <v>8</v>
      </c>
      <c r="C31" s="361">
        <f t="shared" ref="C31:D33" si="3">SUM(E31+G31+I31+K31+M31+O31+Q31+S31+U31+W31+Y31+AA31+AC31+AE31+AG31+AI31+AK31+AM31)</f>
        <v>5</v>
      </c>
      <c r="D31" s="565">
        <f t="shared" si="3"/>
        <v>3</v>
      </c>
      <c r="E31" s="121"/>
      <c r="F31" s="435"/>
      <c r="G31" s="121"/>
      <c r="H31" s="114">
        <v>1</v>
      </c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>
        <v>1</v>
      </c>
      <c r="X31" s="102"/>
      <c r="Y31" s="102">
        <v>1</v>
      </c>
      <c r="Z31" s="102"/>
      <c r="AA31" s="102">
        <v>1</v>
      </c>
      <c r="AB31" s="102"/>
      <c r="AC31" s="102"/>
      <c r="AD31" s="102"/>
      <c r="AE31" s="102"/>
      <c r="AF31" s="102">
        <v>1</v>
      </c>
      <c r="AG31" s="102"/>
      <c r="AH31" s="102">
        <v>1</v>
      </c>
      <c r="AI31" s="102">
        <v>2</v>
      </c>
      <c r="AJ31" s="102"/>
      <c r="AK31" s="102"/>
      <c r="AL31" s="204"/>
      <c r="AM31" s="204"/>
      <c r="AN31" s="114"/>
      <c r="AO31" s="582">
        <v>8</v>
      </c>
      <c r="AP31" s="566">
        <v>0</v>
      </c>
      <c r="AQ31" s="566">
        <v>0</v>
      </c>
      <c r="AR31" s="566">
        <v>0</v>
      </c>
      <c r="AS31" s="567">
        <v>0</v>
      </c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>
      <c r="A32" s="124" t="s">
        <v>730</v>
      </c>
      <c r="B32" s="362">
        <f t="shared" si="2"/>
        <v>21</v>
      </c>
      <c r="C32" s="363">
        <f t="shared" si="3"/>
        <v>0</v>
      </c>
      <c r="D32" s="215">
        <f t="shared" si="3"/>
        <v>21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>
        <v>5</v>
      </c>
      <c r="Q32" s="152"/>
      <c r="R32" s="137"/>
      <c r="S32" s="125"/>
      <c r="T32" s="137">
        <v>3</v>
      </c>
      <c r="U32" s="152"/>
      <c r="V32" s="126">
        <v>2</v>
      </c>
      <c r="W32" s="126"/>
      <c r="X32" s="126">
        <v>3</v>
      </c>
      <c r="Y32" s="126"/>
      <c r="Z32" s="126">
        <v>3</v>
      </c>
      <c r="AA32" s="126"/>
      <c r="AB32" s="126">
        <v>2</v>
      </c>
      <c r="AC32" s="126"/>
      <c r="AD32" s="126">
        <v>1</v>
      </c>
      <c r="AE32" s="126"/>
      <c r="AF32" s="126"/>
      <c r="AG32" s="126"/>
      <c r="AH32" s="126"/>
      <c r="AI32" s="126"/>
      <c r="AJ32" s="126">
        <v>2</v>
      </c>
      <c r="AK32" s="126"/>
      <c r="AL32" s="197"/>
      <c r="AM32" s="197"/>
      <c r="AN32" s="137"/>
      <c r="AO32" s="583">
        <v>21</v>
      </c>
      <c r="AP32" s="584">
        <v>0</v>
      </c>
      <c r="AQ32" s="584">
        <v>0</v>
      </c>
      <c r="AR32" s="584">
        <v>0</v>
      </c>
      <c r="AS32" s="217">
        <v>0</v>
      </c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>
      <c r="A37" s="3108" t="s">
        <v>735</v>
      </c>
      <c r="B37" s="362">
        <f t="shared" si="2"/>
        <v>1</v>
      </c>
      <c r="C37" s="363">
        <f t="shared" si="4"/>
        <v>1</v>
      </c>
      <c r="D37" s="215">
        <f t="shared" si="4"/>
        <v>0</v>
      </c>
      <c r="E37" s="125">
        <v>1</v>
      </c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>
        <v>1</v>
      </c>
      <c r="AP37" s="568">
        <v>0</v>
      </c>
      <c r="AQ37" s="568">
        <v>0</v>
      </c>
      <c r="AR37" s="568">
        <v>0</v>
      </c>
      <c r="AS37" s="216">
        <v>0</v>
      </c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>
        <v>0</v>
      </c>
      <c r="CH37" s="3412">
        <v>0</v>
      </c>
      <c r="CI37" s="3412"/>
      <c r="CJ37" s="3412"/>
    </row>
    <row r="38" spans="1:88" ht="16.350000000000001" customHeight="1">
      <c r="A38" s="3108" t="s">
        <v>736</v>
      </c>
      <c r="B38" s="362">
        <f>SUM(C38:D38)</f>
        <v>2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2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>
        <v>1</v>
      </c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>
        <v>1</v>
      </c>
      <c r="AM38" s="197"/>
      <c r="AN38" s="137"/>
      <c r="AO38" s="585">
        <v>2</v>
      </c>
      <c r="AP38" s="568">
        <v>0</v>
      </c>
      <c r="AQ38" s="568">
        <v>0</v>
      </c>
      <c r="AR38" s="568">
        <v>0</v>
      </c>
      <c r="AS38" s="216">
        <v>0</v>
      </c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>
        <v>0</v>
      </c>
      <c r="CH38" s="3412">
        <v>0</v>
      </c>
      <c r="CI38" s="3412"/>
      <c r="CJ38" s="3412"/>
    </row>
    <row r="39" spans="1:88" ht="16.350000000000001" customHeight="1">
      <c r="A39" s="3108" t="s">
        <v>823</v>
      </c>
      <c r="B39" s="362">
        <f>SUM(C39:D39)</f>
        <v>2</v>
      </c>
      <c r="C39" s="363">
        <f>SUM(E39+G39+I39+K39+M39+O39+Q39+S39+U39+W39+Y39+AA39+AC39+AE39+AG39+AI39+AK39+AM39)</f>
        <v>2</v>
      </c>
      <c r="D39" s="215">
        <f>SUM(F39+H39+J39+L39+N39+P39+R39+T39+V39+X39+Z39+AB39+AD39+AF39+AH39+AJ39+AL39+AN39)</f>
        <v>0</v>
      </c>
      <c r="E39" s="125"/>
      <c r="F39" s="165"/>
      <c r="G39" s="125">
        <v>1</v>
      </c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>
        <v>1</v>
      </c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>
        <v>2</v>
      </c>
      <c r="AP39" s="568">
        <v>0</v>
      </c>
      <c r="AQ39" s="568">
        <v>0</v>
      </c>
      <c r="AR39" s="568">
        <v>0</v>
      </c>
      <c r="AS39" s="216">
        <v>0</v>
      </c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>
        <v>0</v>
      </c>
      <c r="CH39" s="3412">
        <v>0</v>
      </c>
      <c r="CI39" s="3412"/>
      <c r="CJ39" s="3412"/>
    </row>
    <row r="40" spans="1:88" ht="16.350000000000001" customHeight="1">
      <c r="A40" s="3108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>
      <c r="A41" s="3108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>
      <c r="A42" s="3108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>
      <c r="A43" s="3108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>
      <c r="A44" s="3109" t="s">
        <v>69</v>
      </c>
      <c r="B44" s="300">
        <f t="shared" si="2"/>
        <v>69</v>
      </c>
      <c r="C44" s="364">
        <f t="shared" si="4"/>
        <v>27</v>
      </c>
      <c r="D44" s="587">
        <f t="shared" si="4"/>
        <v>42</v>
      </c>
      <c r="E44" s="140">
        <v>3</v>
      </c>
      <c r="F44" s="142">
        <v>1</v>
      </c>
      <c r="G44" s="140"/>
      <c r="H44" s="116">
        <v>1</v>
      </c>
      <c r="I44" s="140"/>
      <c r="J44" s="116">
        <v>3</v>
      </c>
      <c r="K44" s="140">
        <v>7</v>
      </c>
      <c r="L44" s="116">
        <v>3</v>
      </c>
      <c r="M44" s="140"/>
      <c r="N44" s="116">
        <v>5</v>
      </c>
      <c r="O44" s="140">
        <v>1</v>
      </c>
      <c r="P44" s="116">
        <v>4</v>
      </c>
      <c r="Q44" s="117">
        <v>1</v>
      </c>
      <c r="R44" s="116">
        <v>4</v>
      </c>
      <c r="S44" s="140">
        <v>2</v>
      </c>
      <c r="T44" s="116">
        <v>3</v>
      </c>
      <c r="U44" s="117"/>
      <c r="V44" s="95">
        <v>1</v>
      </c>
      <c r="W44" s="95">
        <v>3</v>
      </c>
      <c r="X44" s="95">
        <v>1</v>
      </c>
      <c r="Y44" s="95"/>
      <c r="Z44" s="95">
        <v>3</v>
      </c>
      <c r="AA44" s="95">
        <v>2</v>
      </c>
      <c r="AB44" s="95">
        <v>1</v>
      </c>
      <c r="AC44" s="95"/>
      <c r="AD44" s="95">
        <v>4</v>
      </c>
      <c r="AE44" s="95">
        <v>2</v>
      </c>
      <c r="AF44" s="95">
        <v>3</v>
      </c>
      <c r="AG44" s="95">
        <v>3</v>
      </c>
      <c r="AH44" s="95">
        <v>2</v>
      </c>
      <c r="AI44" s="95"/>
      <c r="AJ44" s="95"/>
      <c r="AK44" s="95">
        <v>3</v>
      </c>
      <c r="AL44" s="205">
        <v>2</v>
      </c>
      <c r="AM44" s="205"/>
      <c r="AN44" s="116">
        <v>1</v>
      </c>
      <c r="AO44" s="588">
        <v>69</v>
      </c>
      <c r="AP44" s="578">
        <v>10</v>
      </c>
      <c r="AQ44" s="578">
        <v>47</v>
      </c>
      <c r="AR44" s="578">
        <v>0</v>
      </c>
      <c r="AS44" s="218">
        <v>4</v>
      </c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>
        <v>0</v>
      </c>
      <c r="CH44" s="3412">
        <v>0</v>
      </c>
      <c r="CI44" s="3412"/>
      <c r="CJ44" s="3412"/>
    </row>
    <row r="45" spans="1:88" ht="31.35" customHeight="1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>
      <c r="A46" s="4421" t="s">
        <v>0</v>
      </c>
      <c r="B46" s="4422" t="s">
        <v>1</v>
      </c>
      <c r="C46" s="4423" t="s">
        <v>739</v>
      </c>
      <c r="D46" s="4424"/>
      <c r="E46" s="4424"/>
      <c r="F46" s="4425"/>
      <c r="G46" s="4423" t="s">
        <v>740</v>
      </c>
      <c r="H46" s="4424"/>
      <c r="I46" s="4424"/>
      <c r="J46" s="4425"/>
      <c r="K46" s="161"/>
      <c r="L46" s="4426"/>
      <c r="M46" s="4426"/>
      <c r="N46" s="4426"/>
      <c r="O46" s="4426"/>
      <c r="P46" s="4426"/>
      <c r="Q46" s="4426"/>
      <c r="R46" s="4426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>
      <c r="A47" s="4404"/>
      <c r="B47" s="4351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>
      <c r="A49" s="465" t="s">
        <v>23</v>
      </c>
      <c r="B49" s="163">
        <f>SUM(C49:J49)</f>
        <v>1</v>
      </c>
      <c r="C49" s="140"/>
      <c r="D49" s="95"/>
      <c r="E49" s="95"/>
      <c r="F49" s="142">
        <v>1</v>
      </c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>
      <c r="A51" s="4410" t="s">
        <v>743</v>
      </c>
      <c r="B51" s="4411" t="s">
        <v>27</v>
      </c>
      <c r="C51" s="4412"/>
      <c r="D51" s="4413"/>
      <c r="E51" s="4365" t="s">
        <v>60</v>
      </c>
      <c r="F51" s="4356"/>
      <c r="G51" s="4356"/>
      <c r="H51" s="4356"/>
      <c r="I51" s="4356"/>
      <c r="J51" s="4356"/>
      <c r="K51" s="4356"/>
      <c r="L51" s="4356"/>
      <c r="M51" s="4356"/>
      <c r="N51" s="4356"/>
      <c r="O51" s="4356"/>
      <c r="P51" s="4356"/>
      <c r="Q51" s="4356"/>
      <c r="R51" s="4356"/>
      <c r="S51" s="4356"/>
      <c r="T51" s="4356"/>
      <c r="U51" s="4356"/>
      <c r="V51" s="4366"/>
      <c r="W51" s="4349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>
      <c r="A52" s="4154"/>
      <c r="B52" s="4376"/>
      <c r="C52" s="4176"/>
      <c r="D52" s="4158"/>
      <c r="E52" s="4349" t="s">
        <v>719</v>
      </c>
      <c r="F52" s="4412" t="s">
        <v>720</v>
      </c>
      <c r="G52" s="4349" t="s">
        <v>61</v>
      </c>
      <c r="H52" s="4412" t="s">
        <v>608</v>
      </c>
      <c r="I52" s="4349" t="s">
        <v>5</v>
      </c>
      <c r="J52" s="4412" t="s">
        <v>609</v>
      </c>
      <c r="K52" s="4349" t="s">
        <v>7</v>
      </c>
      <c r="L52" s="4412" t="s">
        <v>8</v>
      </c>
      <c r="M52" s="4349" t="s">
        <v>9</v>
      </c>
      <c r="N52" s="4412" t="s">
        <v>10</v>
      </c>
      <c r="O52" s="4349" t="s">
        <v>11</v>
      </c>
      <c r="P52" s="4412" t="s">
        <v>12</v>
      </c>
      <c r="Q52" s="4349" t="s">
        <v>13</v>
      </c>
      <c r="R52" s="4412" t="s">
        <v>14</v>
      </c>
      <c r="S52" s="4349" t="s">
        <v>15</v>
      </c>
      <c r="T52" s="4412" t="s">
        <v>16</v>
      </c>
      <c r="U52" s="4349" t="s">
        <v>17</v>
      </c>
      <c r="V52" s="4413" t="s">
        <v>18</v>
      </c>
      <c r="W52" s="4135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>
      <c r="A53" s="4404"/>
      <c r="B53" s="3276" t="s">
        <v>47</v>
      </c>
      <c r="C53" s="3074" t="s">
        <v>20</v>
      </c>
      <c r="D53" s="3276" t="s">
        <v>21</v>
      </c>
      <c r="E53" s="4351"/>
      <c r="F53" s="4176"/>
      <c r="G53" s="4351"/>
      <c r="H53" s="4176"/>
      <c r="I53" s="4351"/>
      <c r="J53" s="4176"/>
      <c r="K53" s="4351"/>
      <c r="L53" s="4176"/>
      <c r="M53" s="4351"/>
      <c r="N53" s="4176"/>
      <c r="O53" s="4351"/>
      <c r="P53" s="4176"/>
      <c r="Q53" s="4351"/>
      <c r="R53" s="4176"/>
      <c r="S53" s="4351"/>
      <c r="T53" s="4176"/>
      <c r="U53" s="4351"/>
      <c r="V53" s="4158"/>
      <c r="W53" s="4351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>
      <c r="A55" s="3111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>
      <c r="A56" s="3196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>
      <c r="A58" s="3111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>
      <c r="A59" s="3196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>
      <c r="A61" s="4405" t="s">
        <v>743</v>
      </c>
      <c r="B61" s="4415" t="s">
        <v>746</v>
      </c>
      <c r="C61" s="4416"/>
      <c r="D61" s="4415" t="s">
        <v>747</v>
      </c>
      <c r="E61" s="4417"/>
      <c r="F61" s="4418" t="s">
        <v>72</v>
      </c>
      <c r="G61" s="4418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>
      <c r="A62" s="4351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>
      <c r="A63" s="3282" t="s">
        <v>750</v>
      </c>
      <c r="B63" s="121">
        <v>9</v>
      </c>
      <c r="C63" s="114"/>
      <c r="D63" s="121">
        <v>76</v>
      </c>
      <c r="E63" s="114"/>
      <c r="F63" s="144"/>
      <c r="G63" s="164"/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/>
      <c r="CH63" s="3412"/>
      <c r="CI63" s="3412"/>
      <c r="CJ63" s="3412"/>
    </row>
    <row r="64" spans="1:88" ht="25.35" customHeight="1">
      <c r="A64" s="635" t="s">
        <v>751</v>
      </c>
      <c r="B64" s="169"/>
      <c r="C64" s="170"/>
      <c r="D64" s="169"/>
      <c r="E64" s="170"/>
      <c r="F64" s="169"/>
      <c r="G64" s="493"/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/>
      <c r="CH64" s="3412"/>
      <c r="CI64" s="3412"/>
      <c r="CJ64" s="3412"/>
    </row>
    <row r="65" spans="1:88" ht="31.35" customHeight="1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>
      <c r="A67" s="463" t="s">
        <v>22</v>
      </c>
      <c r="B67" s="640">
        <v>91</v>
      </c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>
      <c r="A68" s="465" t="s">
        <v>73</v>
      </c>
      <c r="B68" s="220">
        <v>45</v>
      </c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>
      <c r="A70" s="4403" t="s">
        <v>35</v>
      </c>
      <c r="B70" s="4405" t="s">
        <v>27</v>
      </c>
      <c r="C70" s="4406" t="s">
        <v>3</v>
      </c>
      <c r="D70" s="4408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>
      <c r="A71" s="4404"/>
      <c r="B71" s="4351"/>
      <c r="C71" s="4407"/>
      <c r="D71" s="4409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>
      <c r="A73" s="4414" t="s">
        <v>754</v>
      </c>
      <c r="B73" s="4414"/>
      <c r="C73" s="4414"/>
      <c r="D73" s="4414"/>
      <c r="E73" s="4414"/>
      <c r="F73" s="4414"/>
      <c r="G73" s="4414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>
      <c r="A74" s="4392" t="s">
        <v>0</v>
      </c>
      <c r="B74" s="4395" t="s">
        <v>826</v>
      </c>
      <c r="C74" s="4395" t="s">
        <v>27</v>
      </c>
      <c r="D74" s="4396"/>
      <c r="E74" s="4391"/>
      <c r="F74" s="4397" t="s">
        <v>60</v>
      </c>
      <c r="G74" s="4398"/>
      <c r="H74" s="4398"/>
      <c r="I74" s="4398"/>
      <c r="J74" s="4398"/>
      <c r="K74" s="4398"/>
      <c r="L74" s="4398"/>
      <c r="M74" s="4398"/>
      <c r="N74" s="4398"/>
      <c r="O74" s="4398"/>
      <c r="P74" s="4398"/>
      <c r="Q74" s="4398"/>
      <c r="R74" s="4398"/>
      <c r="S74" s="4398"/>
      <c r="T74" s="4398"/>
      <c r="U74" s="4398"/>
      <c r="V74" s="4398"/>
      <c r="W74" s="4398"/>
      <c r="X74" s="4398"/>
      <c r="Y74" s="4398"/>
      <c r="Z74" s="4398"/>
      <c r="AA74" s="4398"/>
      <c r="AB74" s="4398"/>
      <c r="AC74" s="4398"/>
      <c r="AD74" s="4398"/>
      <c r="AE74" s="4398"/>
      <c r="AF74" s="4398"/>
      <c r="AG74" s="4398"/>
      <c r="AH74" s="4398"/>
      <c r="AI74" s="4399"/>
      <c r="AJ74" s="4400" t="s">
        <v>86</v>
      </c>
      <c r="AK74" s="4391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>
      <c r="A75" s="4393"/>
      <c r="B75" s="4147"/>
      <c r="C75" s="4376"/>
      <c r="D75" s="4176"/>
      <c r="E75" s="4158"/>
      <c r="F75" s="4365" t="s">
        <v>755</v>
      </c>
      <c r="G75" s="4366"/>
      <c r="H75" s="4365" t="s">
        <v>669</v>
      </c>
      <c r="I75" s="4366"/>
      <c r="J75" s="4365" t="s">
        <v>61</v>
      </c>
      <c r="K75" s="4366"/>
      <c r="L75" s="4365" t="s">
        <v>608</v>
      </c>
      <c r="M75" s="4366"/>
      <c r="N75" s="4365" t="s">
        <v>756</v>
      </c>
      <c r="O75" s="4366"/>
      <c r="P75" s="4365">
        <v>19</v>
      </c>
      <c r="Q75" s="4366"/>
      <c r="R75" s="4365" t="s">
        <v>609</v>
      </c>
      <c r="S75" s="4366"/>
      <c r="T75" s="4365" t="s">
        <v>7</v>
      </c>
      <c r="U75" s="4366"/>
      <c r="V75" s="4365" t="s">
        <v>8</v>
      </c>
      <c r="W75" s="4366"/>
      <c r="X75" s="4365" t="s">
        <v>9</v>
      </c>
      <c r="Y75" s="4366"/>
      <c r="Z75" s="4365" t="s">
        <v>10</v>
      </c>
      <c r="AA75" s="4366"/>
      <c r="AB75" s="4365" t="s">
        <v>11</v>
      </c>
      <c r="AC75" s="4366"/>
      <c r="AD75" s="4365" t="s">
        <v>12</v>
      </c>
      <c r="AE75" s="4366"/>
      <c r="AF75" s="4365" t="s">
        <v>13</v>
      </c>
      <c r="AG75" s="4366"/>
      <c r="AH75" s="4365" t="s">
        <v>14</v>
      </c>
      <c r="AI75" s="4357"/>
      <c r="AJ75" s="4401"/>
      <c r="AK75" s="414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>
      <c r="A76" s="4394"/>
      <c r="B76" s="4376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2"/>
      <c r="AK76" s="4158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>
      <c r="A77" s="3790" t="s">
        <v>827</v>
      </c>
      <c r="B77" s="3791" t="s">
        <v>528</v>
      </c>
      <c r="C77" s="3792">
        <f>SUM(D77:E77)</f>
        <v>0</v>
      </c>
      <c r="D77" s="3793">
        <f t="shared" ref="D77:E80" si="7">SUM(F77,H77,J77,L77,N77,P77,R77,T77,V77,X77,Z77,AB77,AD77,AF77,AH77)</f>
        <v>0</v>
      </c>
      <c r="E77" s="3794">
        <f t="shared" si="7"/>
        <v>0</v>
      </c>
      <c r="F77" s="3795"/>
      <c r="G77" s="653"/>
      <c r="H77" s="3796"/>
      <c r="I77" s="653"/>
      <c r="J77" s="3795"/>
      <c r="K77" s="3797"/>
      <c r="L77" s="3795"/>
      <c r="M77" s="3797"/>
      <c r="N77" s="3795"/>
      <c r="O77" s="3797"/>
      <c r="P77" s="3795"/>
      <c r="Q77" s="3797"/>
      <c r="R77" s="3795"/>
      <c r="S77" s="3797"/>
      <c r="T77" s="3795"/>
      <c r="U77" s="3797"/>
      <c r="V77" s="3795"/>
      <c r="W77" s="3797"/>
      <c r="X77" s="3795"/>
      <c r="Y77" s="3797"/>
      <c r="Z77" s="3795"/>
      <c r="AA77" s="3797"/>
      <c r="AB77" s="3795"/>
      <c r="AC77" s="3797"/>
      <c r="AD77" s="3795"/>
      <c r="AE77" s="3797"/>
      <c r="AF77" s="3795"/>
      <c r="AG77" s="3797"/>
      <c r="AH77" s="3795"/>
      <c r="AI77" s="3798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>
        <v>0</v>
      </c>
      <c r="CH77" s="3412">
        <v>0</v>
      </c>
      <c r="CI77" s="3412"/>
      <c r="CJ77" s="3412"/>
    </row>
    <row r="78" spans="1:88" ht="16.350000000000001" customHeight="1">
      <c r="A78" s="4389" t="s">
        <v>31</v>
      </c>
      <c r="B78" s="3187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4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>
        <v>0</v>
      </c>
      <c r="CH78" s="3412">
        <v>0</v>
      </c>
      <c r="CI78" s="3412"/>
      <c r="CJ78" s="3412"/>
    </row>
    <row r="79" spans="1:88" ht="25.35" customHeight="1">
      <c r="A79" s="4389"/>
      <c r="B79" s="3116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8"/>
      <c r="G79" s="226"/>
      <c r="H79" s="3576"/>
      <c r="I79" s="226"/>
      <c r="J79" s="3698"/>
      <c r="K79" s="3577"/>
      <c r="L79" s="3698"/>
      <c r="M79" s="3577"/>
      <c r="N79" s="3698"/>
      <c r="O79" s="3577"/>
      <c r="P79" s="3698"/>
      <c r="Q79" s="3577"/>
      <c r="R79" s="3698"/>
      <c r="S79" s="3577"/>
      <c r="T79" s="3698"/>
      <c r="U79" s="3577"/>
      <c r="V79" s="3698"/>
      <c r="W79" s="3577"/>
      <c r="X79" s="3698"/>
      <c r="Y79" s="3577"/>
      <c r="Z79" s="3698"/>
      <c r="AA79" s="3577"/>
      <c r="AB79" s="3698"/>
      <c r="AC79" s="3577"/>
      <c r="AD79" s="3698"/>
      <c r="AE79" s="3577"/>
      <c r="AF79" s="3698"/>
      <c r="AG79" s="3577"/>
      <c r="AH79" s="3698"/>
      <c r="AI79" s="3799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>
        <v>0</v>
      </c>
      <c r="CH79" s="3412">
        <v>0</v>
      </c>
      <c r="CI79" s="3412"/>
      <c r="CJ79" s="3412"/>
    </row>
    <row r="80" spans="1:88" ht="16.350000000000001" customHeight="1">
      <c r="A80" s="3800" t="s">
        <v>66</v>
      </c>
      <c r="B80" s="3801" t="s">
        <v>759</v>
      </c>
      <c r="C80" s="3792">
        <f>SUM(D80:E80)</f>
        <v>11</v>
      </c>
      <c r="D80" s="3793">
        <f t="shared" si="7"/>
        <v>1</v>
      </c>
      <c r="E80" s="3794">
        <f t="shared" si="7"/>
        <v>10</v>
      </c>
      <c r="F80" s="3802"/>
      <c r="G80" s="658"/>
      <c r="H80" s="3803"/>
      <c r="I80" s="658"/>
      <c r="J80" s="3802"/>
      <c r="K80" s="3804"/>
      <c r="L80" s="3802"/>
      <c r="M80" s="3804"/>
      <c r="N80" s="3802"/>
      <c r="O80" s="3804"/>
      <c r="P80" s="3802"/>
      <c r="Q80" s="3804"/>
      <c r="R80" s="3802"/>
      <c r="S80" s="3804"/>
      <c r="T80" s="3802">
        <v>1</v>
      </c>
      <c r="U80" s="3804">
        <v>1</v>
      </c>
      <c r="V80" s="3802"/>
      <c r="W80" s="3804">
        <v>3</v>
      </c>
      <c r="X80" s="3802"/>
      <c r="Y80" s="3804"/>
      <c r="Z80" s="3802"/>
      <c r="AA80" s="3804">
        <v>1</v>
      </c>
      <c r="AB80" s="3802"/>
      <c r="AC80" s="3804">
        <v>1</v>
      </c>
      <c r="AD80" s="3802"/>
      <c r="AE80" s="3804">
        <v>3</v>
      </c>
      <c r="AF80" s="3802"/>
      <c r="AG80" s="3804">
        <v>1</v>
      </c>
      <c r="AH80" s="3802"/>
      <c r="AI80" s="3805"/>
      <c r="AJ80" s="657">
        <v>0</v>
      </c>
      <c r="AK80" s="658">
        <v>0</v>
      </c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>
        <v>0</v>
      </c>
      <c r="CH80" s="3412">
        <v>0</v>
      </c>
      <c r="CI80" s="3412"/>
      <c r="CJ80" s="3412"/>
    </row>
    <row r="81" spans="1:104" ht="31.35" customHeight="1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>
      <c r="A82" s="4389" t="s">
        <v>35</v>
      </c>
      <c r="B82" s="4390" t="s">
        <v>27</v>
      </c>
      <c r="C82" s="4390" t="s">
        <v>829</v>
      </c>
      <c r="D82" s="4390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>
      <c r="A83" s="4389"/>
      <c r="B83" s="4390"/>
      <c r="C83" s="4390"/>
      <c r="D83" s="4390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>
      <c r="A84" s="4377" t="s">
        <v>760</v>
      </c>
      <c r="B84" s="4378"/>
      <c r="C84" s="4378"/>
      <c r="D84" s="4379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>
      <c r="A85" s="3806" t="s">
        <v>761</v>
      </c>
      <c r="B85" s="3807">
        <f>SUM(C85:D85)</f>
        <v>0</v>
      </c>
      <c r="C85" s="3808"/>
      <c r="D85" s="3808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>
      <c r="A86" s="3121" t="s">
        <v>762</v>
      </c>
      <c r="B86" s="3116">
        <f t="shared" ref="B86:B89" si="8">SUM(C86:D86)</f>
        <v>10</v>
      </c>
      <c r="C86" s="138">
        <v>10</v>
      </c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>
      <c r="A87" s="3121" t="s">
        <v>763</v>
      </c>
      <c r="B87" s="3116">
        <f t="shared" si="8"/>
        <v>11</v>
      </c>
      <c r="C87" s="138">
        <v>11</v>
      </c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>
      <c r="A88" s="3121" t="s">
        <v>764</v>
      </c>
      <c r="B88" s="3116">
        <f t="shared" si="8"/>
        <v>10</v>
      </c>
      <c r="C88" s="138">
        <v>10</v>
      </c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>
      <c r="A89" s="3809" t="s">
        <v>765</v>
      </c>
      <c r="B89" s="3051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>
      <c r="A90" s="4377" t="s">
        <v>766</v>
      </c>
      <c r="B90" s="4378"/>
      <c r="C90" s="4378"/>
      <c r="D90" s="4379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>
      <c r="A91" s="3282" t="s">
        <v>767</v>
      </c>
      <c r="B91" s="3810">
        <f>SUM(C91:D91)</f>
        <v>1</v>
      </c>
      <c r="C91" s="92">
        <v>1</v>
      </c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>
      <c r="A92" s="695" t="s">
        <v>768</v>
      </c>
      <c r="B92" s="3811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>
      <c r="A93" s="635" t="s">
        <v>769</v>
      </c>
      <c r="B93" s="3812">
        <f t="shared" si="9"/>
        <v>0</v>
      </c>
      <c r="C93" s="3813"/>
      <c r="D93" s="3813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>
      <c r="A94" s="4380" t="s">
        <v>770</v>
      </c>
      <c r="B94" s="4380"/>
      <c r="C94" s="4380"/>
      <c r="D94" s="4380"/>
      <c r="E94" s="4380"/>
      <c r="F94" s="4380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>
      <c r="A95" s="4369" t="s">
        <v>771</v>
      </c>
      <c r="B95" s="4382" t="s">
        <v>772</v>
      </c>
      <c r="C95" s="4383"/>
      <c r="D95" s="4382" t="s">
        <v>773</v>
      </c>
      <c r="E95" s="4383"/>
      <c r="F95" s="4386" t="s">
        <v>774</v>
      </c>
      <c r="G95" s="4352" t="s">
        <v>817</v>
      </c>
      <c r="H95" s="4353"/>
      <c r="I95" s="4352" t="s">
        <v>818</v>
      </c>
      <c r="J95" s="4353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>
      <c r="A96" s="4381"/>
      <c r="B96" s="4384"/>
      <c r="C96" s="4385"/>
      <c r="D96" s="4384"/>
      <c r="E96" s="4385"/>
      <c r="F96" s="4387"/>
      <c r="G96" s="4354"/>
      <c r="H96" s="4355"/>
      <c r="I96" s="4354"/>
      <c r="J96" s="4355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>
      <c r="A97" s="4370"/>
      <c r="B97" s="3814" t="s">
        <v>775</v>
      </c>
      <c r="C97" s="3815" t="s">
        <v>776</v>
      </c>
      <c r="D97" s="3816" t="s">
        <v>2805</v>
      </c>
      <c r="E97" s="3817" t="s">
        <v>832</v>
      </c>
      <c r="F97" s="438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>
      <c r="A98" s="3818" t="s">
        <v>778</v>
      </c>
      <c r="B98" s="3819">
        <v>876</v>
      </c>
      <c r="C98" s="3820">
        <v>43</v>
      </c>
      <c r="D98" s="3819">
        <v>4059</v>
      </c>
      <c r="E98" s="3820">
        <v>38</v>
      </c>
      <c r="F98" s="3820">
        <v>833</v>
      </c>
      <c r="G98" s="3819">
        <v>608</v>
      </c>
      <c r="H98" s="3820">
        <v>7</v>
      </c>
      <c r="I98" s="3819">
        <v>2181</v>
      </c>
      <c r="J98" s="3820">
        <v>1</v>
      </c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0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>
      <c r="A99" s="3822" t="s">
        <v>779</v>
      </c>
      <c r="B99" s="3823">
        <v>637</v>
      </c>
      <c r="C99" s="3824">
        <v>59</v>
      </c>
      <c r="D99" s="3823">
        <v>1120</v>
      </c>
      <c r="E99" s="3824">
        <v>1</v>
      </c>
      <c r="F99" s="3824">
        <v>578</v>
      </c>
      <c r="G99" s="3935"/>
      <c r="H99" s="3936"/>
      <c r="I99" s="3935"/>
      <c r="J99" s="3936"/>
      <c r="K99" s="382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2">IF(CG99=1,"* Las recetas totales despachadas a pacientes del PSC, deben ser menores o iguales al total de Recetas con Despacho Total. ","")</f>
        <v/>
      </c>
      <c r="CB99" s="3472" t="str">
        <f t="shared" ref="CB99:CB100" si="13">IF(CH99=1,"* Las recetas parciales despachadas a pacientes del PSC, deben ser menores o iguales al total de Recetas con Despacho Parcial. ","")</f>
        <v/>
      </c>
      <c r="CC99" s="3472" t="str">
        <f t="shared" ref="CC99:CC100" si="14">IF(CI99=1,"* Las prescripciones emitidas a pacientes del PSC, deben ser menores o iguales a las Prescripciones totales emitidas. ","")</f>
        <v/>
      </c>
      <c r="CD99" s="3472" t="str">
        <f t="shared" ref="CD99:CD100" si="15">IF(CJ99=1,"* Las prescripciones rechazadas a pacientes del PSC, deben ser menores o iguales a las Prescripciones totales rechazadas. ","")</f>
        <v/>
      </c>
      <c r="CG99" s="3473">
        <f t="shared" ref="CG99:CG100" si="16">IF(B99&lt;G99,1,0)</f>
        <v>0</v>
      </c>
      <c r="CH99" s="3473">
        <f t="shared" si="10"/>
        <v>0</v>
      </c>
      <c r="CI99" s="3473">
        <f t="shared" si="10"/>
        <v>0</v>
      </c>
      <c r="CJ99" s="3473">
        <f t="shared" si="10"/>
        <v>0</v>
      </c>
    </row>
    <row r="100" spans="1:88" ht="16.350000000000001" customHeight="1">
      <c r="A100" s="3825" t="s">
        <v>780</v>
      </c>
      <c r="B100" s="3826">
        <v>82</v>
      </c>
      <c r="C100" s="3827">
        <v>0</v>
      </c>
      <c r="D100" s="3826">
        <v>82</v>
      </c>
      <c r="E100" s="3827">
        <v>0</v>
      </c>
      <c r="F100" s="3827">
        <v>82</v>
      </c>
      <c r="G100" s="3937"/>
      <c r="H100" s="3938"/>
      <c r="I100" s="3937"/>
      <c r="J100" s="3938"/>
      <c r="K100" s="382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2"/>
        <v/>
      </c>
      <c r="CB100" s="3472" t="str">
        <f t="shared" si="13"/>
        <v/>
      </c>
      <c r="CC100" s="3472" t="str">
        <f t="shared" si="14"/>
        <v/>
      </c>
      <c r="CD100" s="3472" t="str">
        <f t="shared" si="15"/>
        <v/>
      </c>
      <c r="CG100" s="3473">
        <f t="shared" si="16"/>
        <v>0</v>
      </c>
      <c r="CH100" s="3473">
        <f t="shared" si="10"/>
        <v>0</v>
      </c>
      <c r="CI100" s="3473">
        <f t="shared" si="10"/>
        <v>0</v>
      </c>
      <c r="CJ100" s="3473">
        <f t="shared" si="10"/>
        <v>0</v>
      </c>
    </row>
    <row r="101" spans="1:88" ht="16.350000000000001" customHeight="1">
      <c r="A101" s="3828" t="s">
        <v>27</v>
      </c>
      <c r="B101" s="3829">
        <f t="shared" ref="B101:J101" si="17">SUM(B98:B100)</f>
        <v>1595</v>
      </c>
      <c r="C101" s="3830">
        <f t="shared" si="17"/>
        <v>102</v>
      </c>
      <c r="D101" s="3829">
        <f t="shared" si="17"/>
        <v>5261</v>
      </c>
      <c r="E101" s="3830">
        <f t="shared" si="17"/>
        <v>39</v>
      </c>
      <c r="F101" s="3830">
        <f t="shared" si="17"/>
        <v>1493</v>
      </c>
      <c r="G101" s="3829">
        <f t="shared" si="17"/>
        <v>608</v>
      </c>
      <c r="H101" s="3830">
        <f t="shared" si="17"/>
        <v>7</v>
      </c>
      <c r="I101" s="3829">
        <f t="shared" si="17"/>
        <v>2181</v>
      </c>
      <c r="J101" s="3830">
        <f t="shared" si="17"/>
        <v>1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>
      <c r="A103" s="4367" t="s">
        <v>782</v>
      </c>
      <c r="B103" s="4369" t="s">
        <v>783</v>
      </c>
      <c r="C103" s="4367" t="s">
        <v>784</v>
      </c>
      <c r="D103" s="4371"/>
      <c r="E103" s="4371"/>
      <c r="F103" s="4371"/>
      <c r="G103" s="4371"/>
      <c r="H103" s="4371"/>
      <c r="I103" s="4371"/>
      <c r="J103" s="4371"/>
      <c r="K103" s="4372"/>
      <c r="L103" s="436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>
      <c r="A104" s="4368"/>
      <c r="B104" s="4370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370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>
      <c r="A109" s="4373" t="s">
        <v>833</v>
      </c>
      <c r="B109" s="4147" t="s">
        <v>1</v>
      </c>
      <c r="C109" s="4148"/>
      <c r="D109" s="4149"/>
      <c r="E109" s="4365" t="s">
        <v>60</v>
      </c>
      <c r="F109" s="4356"/>
      <c r="G109" s="4356"/>
      <c r="H109" s="4356"/>
      <c r="I109" s="4356"/>
      <c r="J109" s="4356"/>
      <c r="K109" s="4356"/>
      <c r="L109" s="4356"/>
      <c r="M109" s="4356"/>
      <c r="N109" s="4356"/>
      <c r="O109" s="4356"/>
      <c r="P109" s="4356"/>
      <c r="Q109" s="4356"/>
      <c r="R109" s="4356"/>
      <c r="S109" s="4356"/>
      <c r="T109" s="4356"/>
      <c r="U109" s="4356"/>
      <c r="V109" s="4356"/>
      <c r="W109" s="4356"/>
      <c r="X109" s="4356"/>
      <c r="Y109" s="4356"/>
      <c r="Z109" s="4356"/>
      <c r="AA109" s="4356"/>
      <c r="AB109" s="4356"/>
      <c r="AC109" s="4356"/>
      <c r="AD109" s="4356"/>
      <c r="AE109" s="4356"/>
      <c r="AF109" s="4356"/>
      <c r="AG109" s="4356"/>
      <c r="AH109" s="4356"/>
      <c r="AI109" s="4356"/>
      <c r="AJ109" s="4356"/>
      <c r="AK109" s="4356"/>
      <c r="AL109" s="4356"/>
      <c r="AM109" s="4356"/>
      <c r="AN109" s="4357"/>
      <c r="AO109" s="4149" t="s">
        <v>440</v>
      </c>
      <c r="AP109" s="4135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>
      <c r="A110" s="4374"/>
      <c r="B110" s="4376"/>
      <c r="C110" s="4176"/>
      <c r="D110" s="4158"/>
      <c r="E110" s="4365" t="s">
        <v>719</v>
      </c>
      <c r="F110" s="4366"/>
      <c r="G110" s="4365" t="s">
        <v>720</v>
      </c>
      <c r="H110" s="4366"/>
      <c r="I110" s="4365" t="s">
        <v>61</v>
      </c>
      <c r="J110" s="4366"/>
      <c r="K110" s="4365" t="s">
        <v>608</v>
      </c>
      <c r="L110" s="4366"/>
      <c r="M110" s="4365" t="s">
        <v>5</v>
      </c>
      <c r="N110" s="4366"/>
      <c r="O110" s="4365" t="s">
        <v>609</v>
      </c>
      <c r="P110" s="4366"/>
      <c r="Q110" s="4356" t="s">
        <v>7</v>
      </c>
      <c r="R110" s="4366"/>
      <c r="S110" s="4365" t="s">
        <v>8</v>
      </c>
      <c r="T110" s="4366"/>
      <c r="U110" s="4365" t="s">
        <v>9</v>
      </c>
      <c r="V110" s="4366"/>
      <c r="W110" s="4365" t="s">
        <v>10</v>
      </c>
      <c r="X110" s="4366"/>
      <c r="Y110" s="4365" t="s">
        <v>11</v>
      </c>
      <c r="Z110" s="4366"/>
      <c r="AA110" s="4365" t="s">
        <v>12</v>
      </c>
      <c r="AB110" s="4366"/>
      <c r="AC110" s="4365" t="s">
        <v>13</v>
      </c>
      <c r="AD110" s="4366"/>
      <c r="AE110" s="4365" t="s">
        <v>14</v>
      </c>
      <c r="AF110" s="4366"/>
      <c r="AG110" s="4365" t="s">
        <v>15</v>
      </c>
      <c r="AH110" s="4366"/>
      <c r="AI110" s="4365" t="s">
        <v>16</v>
      </c>
      <c r="AJ110" s="4366"/>
      <c r="AK110" s="4365" t="s">
        <v>17</v>
      </c>
      <c r="AL110" s="4366"/>
      <c r="AM110" s="4356" t="s">
        <v>18</v>
      </c>
      <c r="AN110" s="4357"/>
      <c r="AO110" s="4149"/>
      <c r="AP110" s="4135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>
      <c r="A111" s="4375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58"/>
      <c r="AP111" s="4351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>
      <c r="A112" s="166" t="s">
        <v>793</v>
      </c>
      <c r="B112" s="472">
        <f>SUM(C112:D112)</f>
        <v>2</v>
      </c>
      <c r="C112" s="473">
        <f t="shared" ref="C112:D114" si="18">SUM(E112+G112+I112+K112+M112+O112+Q112+S112+U112+W112+Y112+AA112+AC112+AE112+AG112+AI112+AK112+AM112)</f>
        <v>2</v>
      </c>
      <c r="D112" s="229">
        <f t="shared" si="18"/>
        <v>0</v>
      </c>
      <c r="E112" s="144"/>
      <c r="F112" s="164"/>
      <c r="G112" s="144">
        <v>1</v>
      </c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>
        <v>1</v>
      </c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>
        <v>2</v>
      </c>
      <c r="AP112" s="217">
        <v>0</v>
      </c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>
      <c r="A113" s="166" t="s">
        <v>794</v>
      </c>
      <c r="B113" s="472">
        <f>SUM(C113:D113)</f>
        <v>2</v>
      </c>
      <c r="C113" s="473">
        <f t="shared" si="18"/>
        <v>0</v>
      </c>
      <c r="D113" s="229">
        <f t="shared" si="18"/>
        <v>2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>
        <v>1</v>
      </c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>
        <v>1</v>
      </c>
      <c r="AM113" s="127"/>
      <c r="AN113" s="231"/>
      <c r="AO113" s="216">
        <v>2</v>
      </c>
      <c r="AP113" s="216">
        <v>0</v>
      </c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>
      <c r="A114" s="752" t="s">
        <v>795</v>
      </c>
      <c r="B114" s="3253">
        <f>SUM(C114:D114)</f>
        <v>1</v>
      </c>
      <c r="C114" s="3254">
        <f t="shared" si="18"/>
        <v>1</v>
      </c>
      <c r="D114" s="675">
        <f t="shared" si="18"/>
        <v>0</v>
      </c>
      <c r="E114" s="140">
        <v>1</v>
      </c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>
        <v>1</v>
      </c>
      <c r="AP114" s="218">
        <v>0</v>
      </c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>
      <c r="A116" s="4358" t="s">
        <v>46</v>
      </c>
      <c r="B116" s="4359"/>
      <c r="C116" s="4358" t="s">
        <v>49</v>
      </c>
      <c r="D116" s="4362"/>
      <c r="E116" s="4359"/>
      <c r="F116" s="4358" t="s">
        <v>2</v>
      </c>
      <c r="G116" s="4362"/>
      <c r="H116" s="4362"/>
      <c r="I116" s="4362"/>
      <c r="J116" s="4362"/>
      <c r="K116" s="4362"/>
      <c r="L116" s="4362"/>
      <c r="M116" s="4362"/>
      <c r="N116" s="4362"/>
      <c r="O116" s="4359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>
      <c r="A117" s="4296"/>
      <c r="B117" s="4245"/>
      <c r="C117" s="4296"/>
      <c r="D117" s="4284"/>
      <c r="E117" s="4245"/>
      <c r="F117" s="4360"/>
      <c r="G117" s="4283"/>
      <c r="H117" s="4283"/>
      <c r="I117" s="4283"/>
      <c r="J117" s="4283"/>
      <c r="K117" s="4283"/>
      <c r="L117" s="4283"/>
      <c r="M117" s="4283"/>
      <c r="N117" s="4283"/>
      <c r="O117" s="4361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>
      <c r="A118" s="4296"/>
      <c r="B118" s="4245"/>
      <c r="C118" s="4360"/>
      <c r="D118" s="4283"/>
      <c r="E118" s="4361"/>
      <c r="F118" s="4363" t="s">
        <v>393</v>
      </c>
      <c r="G118" s="4364"/>
      <c r="H118" s="4363" t="s">
        <v>392</v>
      </c>
      <c r="I118" s="4364"/>
      <c r="J118" s="4363" t="s">
        <v>391</v>
      </c>
      <c r="K118" s="4364"/>
      <c r="L118" s="4363" t="s">
        <v>394</v>
      </c>
      <c r="M118" s="4364"/>
      <c r="N118" s="4363" t="s">
        <v>797</v>
      </c>
      <c r="O118" s="4364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>
      <c r="A119" s="4360"/>
      <c r="B119" s="4361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>
      <c r="A120" s="4349" t="s">
        <v>798</v>
      </c>
      <c r="B120" s="3840" t="s">
        <v>799</v>
      </c>
      <c r="C120" s="3841">
        <f t="shared" ref="C120:C126" si="19">SUM(D120:E120)</f>
        <v>0</v>
      </c>
      <c r="D120" s="3842">
        <f t="shared" ref="D120:E126" si="20">SUM(F120+H120+J120+L120+N120)</f>
        <v>0</v>
      </c>
      <c r="E120" s="1600">
        <f t="shared" si="20"/>
        <v>0</v>
      </c>
      <c r="F120" s="3843"/>
      <c r="G120" s="3844"/>
      <c r="H120" s="3843"/>
      <c r="I120" s="3844"/>
      <c r="J120" s="3843"/>
      <c r="K120" s="3844"/>
      <c r="L120" s="3843"/>
      <c r="M120" s="3844"/>
      <c r="N120" s="3843"/>
      <c r="O120" s="3844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>
      <c r="A121" s="4147"/>
      <c r="B121" s="105" t="s">
        <v>800</v>
      </c>
      <c r="C121" s="472">
        <f t="shared" si="19"/>
        <v>0</v>
      </c>
      <c r="D121" s="473">
        <f t="shared" si="20"/>
        <v>0</v>
      </c>
      <c r="E121" s="1624">
        <f t="shared" si="20"/>
        <v>0</v>
      </c>
      <c r="F121" s="812"/>
      <c r="G121" s="811"/>
      <c r="H121" s="812"/>
      <c r="I121" s="811"/>
      <c r="J121" s="812"/>
      <c r="K121" s="811"/>
      <c r="L121" s="812"/>
      <c r="M121" s="811"/>
      <c r="N121" s="812"/>
      <c r="O121" s="811"/>
      <c r="CG121" s="3412"/>
      <c r="CH121" s="3412"/>
      <c r="CI121" s="3412"/>
      <c r="CJ121" s="3412"/>
    </row>
    <row r="122" spans="1:88" ht="16.350000000000001" customHeight="1" thickBot="1">
      <c r="A122" s="4350"/>
      <c r="B122" s="3845" t="s">
        <v>801</v>
      </c>
      <c r="C122" s="3846">
        <f t="shared" si="19"/>
        <v>2</v>
      </c>
      <c r="D122" s="1514">
        <f t="shared" si="20"/>
        <v>0</v>
      </c>
      <c r="E122" s="3847">
        <f t="shared" si="20"/>
        <v>2</v>
      </c>
      <c r="F122" s="3848"/>
      <c r="G122" s="3849">
        <v>2</v>
      </c>
      <c r="H122" s="3848"/>
      <c r="I122" s="3849"/>
      <c r="J122" s="3848"/>
      <c r="K122" s="3849"/>
      <c r="L122" s="3848"/>
      <c r="M122" s="3849"/>
      <c r="N122" s="3848"/>
      <c r="O122" s="3849"/>
      <c r="CG122" s="3412"/>
      <c r="CH122" s="3412"/>
      <c r="CI122" s="3412"/>
      <c r="CJ122" s="3412"/>
    </row>
    <row r="123" spans="1:88" ht="16.350000000000001" customHeight="1" thickTop="1">
      <c r="A123" s="4256" t="s">
        <v>802</v>
      </c>
      <c r="B123" s="112" t="s">
        <v>22</v>
      </c>
      <c r="C123" s="3280">
        <f t="shared" si="19"/>
        <v>0</v>
      </c>
      <c r="D123" s="3281">
        <f t="shared" si="20"/>
        <v>0</v>
      </c>
      <c r="E123" s="1600">
        <f t="shared" si="20"/>
        <v>0</v>
      </c>
      <c r="F123" s="3843"/>
      <c r="G123" s="3844"/>
      <c r="H123" s="3843"/>
      <c r="I123" s="3844"/>
      <c r="J123" s="3843"/>
      <c r="K123" s="3844"/>
      <c r="L123" s="3843"/>
      <c r="M123" s="3844"/>
      <c r="N123" s="3843"/>
      <c r="O123" s="3844"/>
      <c r="CG123" s="3412"/>
      <c r="CH123" s="3412"/>
      <c r="CI123" s="3412"/>
      <c r="CJ123" s="3412"/>
    </row>
    <row r="124" spans="1:88" ht="16.350000000000001" customHeight="1">
      <c r="A124" s="4135"/>
      <c r="B124" s="112" t="s">
        <v>803</v>
      </c>
      <c r="C124" s="3280">
        <f t="shared" si="19"/>
        <v>2</v>
      </c>
      <c r="D124" s="3281">
        <f t="shared" si="20"/>
        <v>0</v>
      </c>
      <c r="E124" s="1600">
        <f t="shared" si="20"/>
        <v>2</v>
      </c>
      <c r="F124" s="3843"/>
      <c r="G124" s="3844">
        <v>2</v>
      </c>
      <c r="H124" s="3843"/>
      <c r="I124" s="3844"/>
      <c r="J124" s="3843"/>
      <c r="K124" s="3844"/>
      <c r="L124" s="3843"/>
      <c r="M124" s="3844"/>
      <c r="N124" s="3843"/>
      <c r="O124" s="3844"/>
      <c r="CG124" s="3412"/>
      <c r="CH124" s="3412"/>
      <c r="CI124" s="3412"/>
      <c r="CJ124" s="3412"/>
    </row>
    <row r="125" spans="1:88" ht="16.350000000000001" customHeight="1">
      <c r="A125" s="4135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2"/>
      <c r="CH125" s="3412"/>
      <c r="CI125" s="3412"/>
      <c r="CJ125" s="3412"/>
    </row>
    <row r="126" spans="1:88" ht="16.350000000000001" customHeight="1">
      <c r="A126" s="4351"/>
      <c r="B126" s="870" t="s">
        <v>31</v>
      </c>
      <c r="C126" s="3253">
        <f t="shared" si="19"/>
        <v>0</v>
      </c>
      <c r="D126" s="3254">
        <f t="shared" si="20"/>
        <v>0</v>
      </c>
      <c r="E126" s="3255">
        <f t="shared" si="20"/>
        <v>0</v>
      </c>
      <c r="F126" s="810"/>
      <c r="G126" s="809"/>
      <c r="H126" s="810"/>
      <c r="I126" s="809"/>
      <c r="J126" s="810"/>
      <c r="K126" s="809"/>
      <c r="L126" s="810"/>
      <c r="M126" s="809"/>
      <c r="N126" s="810"/>
      <c r="O126" s="809"/>
      <c r="CG126" s="3412"/>
      <c r="CH126" s="3412"/>
      <c r="CI126" s="3412"/>
      <c r="CJ126" s="3412"/>
    </row>
    <row r="127" spans="1:88">
      <c r="CG127" s="3412"/>
      <c r="CH127" s="3412"/>
      <c r="CI127" s="3412"/>
      <c r="CJ127" s="3412"/>
    </row>
    <row r="128" spans="1:88">
      <c r="CG128" s="3412"/>
      <c r="CH128" s="3412"/>
      <c r="CI128" s="3412"/>
      <c r="CJ128" s="3412"/>
    </row>
    <row r="129" spans="85:88">
      <c r="CG129" s="3412"/>
      <c r="CH129" s="3412"/>
      <c r="CI129" s="3412"/>
      <c r="CJ129" s="3412"/>
    </row>
    <row r="208" spans="1:104" s="3374" customFormat="1" ht="18.75" customHeight="1">
      <c r="A208" s="3374">
        <f>SUM(B12:D12,B31:B44,B48:B49,B54,B57,C77:E77,B91:B93,B101:F101,B105:B107,B112:B114,C120:C126,C78:C80,B72,B67:B68,B63:G64)</f>
        <v>9424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>
    <tabColor theme="0" tint="-0.14999847407452621"/>
  </sheetPr>
  <dimension ref="A1:DY317"/>
  <sheetViews>
    <sheetView topLeftCell="A102" zoomScale="75" zoomScaleNormal="75" workbookViewId="0">
      <selection activeCell="N116" sqref="N116"/>
    </sheetView>
  </sheetViews>
  <sheetFormatPr baseColWidth="10" defaultColWidth="11.42578125" defaultRowHeight="14.25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>
      <c r="A1" s="171" t="s">
        <v>243</v>
      </c>
    </row>
    <row r="2" spans="1:92" ht="16.350000000000001" customHeight="1">
      <c r="A2" s="171" t="str">
        <f>CONCATENATE("COMUNA: ",NOMBRE!B2," - ","( ",NOMBRE!C2,NOMBRE!D2,NOMBRE!E2,NOMBRE!F2,NOMBRE!G2," )")</f>
        <v>COMUNA: SAN PABLO - ( 10307 )</v>
      </c>
    </row>
    <row r="3" spans="1:92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92" ht="16.350000000000001" customHeight="1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>
      <c r="A6" s="4159" t="s">
        <v>1199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>
      <c r="A9" s="4458" t="s">
        <v>1091</v>
      </c>
      <c r="B9" s="4295"/>
      <c r="C9" s="4134" t="s">
        <v>1</v>
      </c>
      <c r="D9" s="4137" t="s">
        <v>60</v>
      </c>
      <c r="E9" s="4160"/>
      <c r="F9" s="4160"/>
      <c r="G9" s="4160"/>
      <c r="H9" s="4160"/>
      <c r="I9" s="4160"/>
      <c r="J9" s="4160"/>
      <c r="K9" s="4160"/>
      <c r="L9" s="4160"/>
      <c r="M9" s="4483"/>
      <c r="N9" s="4146" t="s">
        <v>1197</v>
      </c>
      <c r="O9" s="4134" t="s">
        <v>442</v>
      </c>
      <c r="P9" s="4134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>
      <c r="A10" s="4459"/>
      <c r="B10" s="4361"/>
      <c r="C10" s="4136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58"/>
      <c r="O10" s="4136"/>
      <c r="P10" s="4136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>
      <c r="A11" s="4462" t="s">
        <v>1196</v>
      </c>
      <c r="B11" s="4462"/>
      <c r="C11" s="1113">
        <f>SUM(D11:M11)</f>
        <v>9</v>
      </c>
      <c r="D11" s="896"/>
      <c r="E11" s="962">
        <v>1</v>
      </c>
      <c r="F11" s="962">
        <v>1</v>
      </c>
      <c r="G11" s="962">
        <v>1</v>
      </c>
      <c r="H11" s="962">
        <v>5</v>
      </c>
      <c r="I11" s="962">
        <v>1</v>
      </c>
      <c r="J11" s="962"/>
      <c r="K11" s="962"/>
      <c r="L11" s="1112"/>
      <c r="M11" s="963"/>
      <c r="N11" s="894">
        <v>0</v>
      </c>
      <c r="O11" s="961">
        <v>0</v>
      </c>
      <c r="P11" s="961">
        <v>0</v>
      </c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 t="str">
        <f>IF(CH11=1,"* El número de víctima de Violencia de Género NO DEBE ser diferente al Total. ","")</f>
        <v/>
      </c>
      <c r="CB11" s="3472" t="str">
        <f>IF(AND(C11&lt;&gt;0,OR(O11="",P11="")),"* No olvide digitar los campos Pueblo Originario y/o Migrantes (Digite CEROS si no tiene). ","")</f>
        <v/>
      </c>
      <c r="CC11" s="3472" t="str">
        <f>IF(CJ11=1,"* Pueblo Originario y/o Migrantes NO DEBEN ser Mayor al Total. ","")</f>
        <v/>
      </c>
      <c r="CD11" s="3472" t="str">
        <f>IF(CK11=1,"* Total Gestantes Ingresadas a control prenatal debe ser Mayor o Igual que el Total de Evaluaciones a Gestantes de REM A03 Sección B2. ","")</f>
        <v/>
      </c>
      <c r="CG11" s="3412"/>
      <c r="CH11" s="3473">
        <f>IF(C11&lt;N11,1,0)</f>
        <v>0</v>
      </c>
      <c r="CI11" s="3412"/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>
      <c r="A12" s="4260" t="s">
        <v>1195</v>
      </c>
      <c r="B12" s="4260"/>
      <c r="C12" s="162">
        <f>SUM(D12:M12)</f>
        <v>1</v>
      </c>
      <c r="D12" s="125"/>
      <c r="E12" s="126">
        <v>1</v>
      </c>
      <c r="F12" s="126"/>
      <c r="G12" s="126"/>
      <c r="H12" s="126"/>
      <c r="I12" s="126"/>
      <c r="J12" s="126"/>
      <c r="K12" s="126"/>
      <c r="L12" s="197"/>
      <c r="M12" s="231"/>
      <c r="N12" s="165">
        <v>0</v>
      </c>
      <c r="O12" s="137">
        <v>0</v>
      </c>
      <c r="P12" s="137">
        <v>0</v>
      </c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>
      <c r="A13" s="4343" t="s">
        <v>1194</v>
      </c>
      <c r="B13" s="4344"/>
      <c r="C13" s="162">
        <f>SUM(D13:M13)</f>
        <v>9</v>
      </c>
      <c r="D13" s="125"/>
      <c r="E13" s="126">
        <v>1</v>
      </c>
      <c r="F13" s="126">
        <v>1</v>
      </c>
      <c r="G13" s="126">
        <v>1</v>
      </c>
      <c r="H13" s="126">
        <v>5</v>
      </c>
      <c r="I13" s="126">
        <v>1</v>
      </c>
      <c r="J13" s="126"/>
      <c r="K13" s="126"/>
      <c r="L13" s="197"/>
      <c r="M13" s="231"/>
      <c r="N13" s="165">
        <v>0</v>
      </c>
      <c r="O13" s="137">
        <v>0</v>
      </c>
      <c r="P13" s="137">
        <v>0</v>
      </c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>
      <c r="A14" s="4472" t="s">
        <v>1193</v>
      </c>
      <c r="B14" s="4473"/>
      <c r="C14" s="1111">
        <f>SUM(D14:M14)</f>
        <v>1</v>
      </c>
      <c r="D14" s="153"/>
      <c r="E14" s="130">
        <v>1</v>
      </c>
      <c r="F14" s="130"/>
      <c r="G14" s="130"/>
      <c r="H14" s="130"/>
      <c r="I14" s="130"/>
      <c r="J14" s="130"/>
      <c r="K14" s="130"/>
      <c r="L14" s="131"/>
      <c r="M14" s="321"/>
      <c r="N14" s="193">
        <v>0</v>
      </c>
      <c r="O14" s="154">
        <v>0</v>
      </c>
      <c r="P14" s="154">
        <v>0</v>
      </c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>
      <c r="A15" s="4474" t="s">
        <v>1192</v>
      </c>
      <c r="B15" s="4475"/>
      <c r="C15" s="1110">
        <f>SUM(D15:M15)</f>
        <v>5</v>
      </c>
      <c r="D15" s="976"/>
      <c r="E15" s="1109"/>
      <c r="F15" s="1109">
        <v>1</v>
      </c>
      <c r="G15" s="1109"/>
      <c r="H15" s="1109">
        <v>4</v>
      </c>
      <c r="I15" s="1109"/>
      <c r="J15" s="1109"/>
      <c r="K15" s="1109"/>
      <c r="L15" s="1108"/>
      <c r="M15" s="1107"/>
      <c r="N15" s="693">
        <v>0</v>
      </c>
      <c r="O15" s="1069">
        <v>0</v>
      </c>
      <c r="P15" s="1069">
        <v>0</v>
      </c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>
      <c r="A17" s="4144" t="s">
        <v>1190</v>
      </c>
      <c r="B17" s="4146"/>
      <c r="C17" s="4134" t="s">
        <v>1189</v>
      </c>
      <c r="D17" s="4134" t="s">
        <v>1188</v>
      </c>
      <c r="E17" s="4134" t="s">
        <v>442</v>
      </c>
      <c r="F17" s="4134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>
      <c r="A18" s="4157"/>
      <c r="B18" s="4158"/>
      <c r="C18" s="4136"/>
      <c r="D18" s="4136"/>
      <c r="E18" s="4136"/>
      <c r="F18" s="4136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>
      <c r="A19" s="4470" t="s">
        <v>1187</v>
      </c>
      <c r="B19" s="4471"/>
      <c r="C19" s="977"/>
      <c r="D19" s="977"/>
      <c r="E19" s="977"/>
      <c r="F19" s="977"/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>
      <c r="A20" s="4452" t="s">
        <v>1186</v>
      </c>
      <c r="B20" s="4453"/>
      <c r="C20" s="104"/>
      <c r="D20" s="104"/>
      <c r="E20" s="104"/>
      <c r="F20" s="104"/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>
      <c r="A21" s="4343" t="s">
        <v>1185</v>
      </c>
      <c r="B21" s="4344"/>
      <c r="C21" s="138"/>
      <c r="D21" s="138"/>
      <c r="E21" s="138"/>
      <c r="F21" s="138"/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>
      <c r="A22" s="4343" t="s">
        <v>1184</v>
      </c>
      <c r="B22" s="4344"/>
      <c r="C22" s="138"/>
      <c r="D22" s="138"/>
      <c r="E22" s="138"/>
      <c r="F22" s="138"/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>
      <c r="A23" s="4463" t="s">
        <v>1183</v>
      </c>
      <c r="B23" s="4464"/>
      <c r="C23" s="138"/>
      <c r="D23" s="138"/>
      <c r="E23" s="138"/>
      <c r="F23" s="138"/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>
      <c r="A24" s="4463" t="s">
        <v>996</v>
      </c>
      <c r="B24" s="4464"/>
      <c r="C24" s="138"/>
      <c r="D24" s="138"/>
      <c r="E24" s="138"/>
      <c r="F24" s="138"/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>
      <c r="A25" s="4463" t="s">
        <v>1182</v>
      </c>
      <c r="B25" s="4464"/>
      <c r="C25" s="138"/>
      <c r="D25" s="138"/>
      <c r="E25" s="138"/>
      <c r="F25" s="138"/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>
      <c r="A26" s="4463" t="s">
        <v>292</v>
      </c>
      <c r="B26" s="4464"/>
      <c r="C26" s="138"/>
      <c r="D26" s="138"/>
      <c r="E26" s="138"/>
      <c r="F26" s="138"/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>
      <c r="A27" s="4463" t="s">
        <v>1181</v>
      </c>
      <c r="B27" s="4464"/>
      <c r="C27" s="138"/>
      <c r="D27" s="138"/>
      <c r="E27" s="138"/>
      <c r="F27" s="138"/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>
      <c r="A28" s="4463" t="s">
        <v>1180</v>
      </c>
      <c r="B28" s="4464"/>
      <c r="C28" s="138"/>
      <c r="D28" s="138"/>
      <c r="E28" s="138"/>
      <c r="F28" s="138"/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>
      <c r="A29" s="4460" t="s">
        <v>1179</v>
      </c>
      <c r="B29" s="4461"/>
      <c r="C29" s="98"/>
      <c r="D29" s="98"/>
      <c r="E29" s="98"/>
      <c r="F29" s="98"/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>
      <c r="A31" s="4458" t="s">
        <v>1177</v>
      </c>
      <c r="B31" s="4295"/>
      <c r="C31" s="4134" t="s">
        <v>1</v>
      </c>
      <c r="D31" s="4137" t="s">
        <v>60</v>
      </c>
      <c r="E31" s="4160"/>
      <c r="F31" s="4160"/>
      <c r="G31" s="4160"/>
      <c r="H31" s="4160"/>
      <c r="I31" s="4160"/>
      <c r="J31" s="4160"/>
      <c r="K31" s="4160"/>
      <c r="L31" s="4160"/>
      <c r="M31" s="4160"/>
      <c r="N31" s="4138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>
      <c r="A32" s="4459"/>
      <c r="B32" s="4361"/>
      <c r="C32" s="4136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>
      <c r="A33" s="4447" t="s">
        <v>1174</v>
      </c>
      <c r="B33" s="4447"/>
      <c r="C33" s="1085">
        <f t="shared" ref="C33:C52" si="1">SUM(D33:M33)</f>
        <v>0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>
      <c r="A34" s="4467" t="s">
        <v>1173</v>
      </c>
      <c r="B34" s="4468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>
      <c r="A35" s="4469" t="s">
        <v>1172</v>
      </c>
      <c r="B35" s="4272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>
      <c r="A36" s="4134" t="s">
        <v>1171</v>
      </c>
      <c r="B36" s="1090" t="s">
        <v>1170</v>
      </c>
      <c r="C36" s="1040">
        <f t="shared" si="1"/>
        <v>0</v>
      </c>
      <c r="D36" s="896"/>
      <c r="E36" s="962"/>
      <c r="F36" s="962"/>
      <c r="G36" s="962"/>
      <c r="H36" s="962"/>
      <c r="I36" s="962"/>
      <c r="J36" s="962"/>
      <c r="K36" s="962"/>
      <c r="L36" s="962"/>
      <c r="M36" s="963"/>
      <c r="N36" s="894"/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>
      <c r="A37" s="4135"/>
      <c r="B37" s="1098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>
      <c r="A38" s="4135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>
      <c r="A39" s="4135"/>
      <c r="B39" s="1098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>
      <c r="A40" s="4135"/>
      <c r="B40" s="1098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>
      <c r="A41" s="4136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>
      <c r="A42" s="4134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>
      <c r="A43" s="4136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>
      <c r="A44" s="4549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>
      <c r="A45" s="4550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>
      <c r="A46" s="4476" t="s">
        <v>1162</v>
      </c>
      <c r="B46" s="4477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>
      <c r="A47" s="4450" t="s">
        <v>1161</v>
      </c>
      <c r="B47" s="4451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>
      <c r="A48" s="4479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>
      <c r="A49" s="4480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>
      <c r="A50" s="4479" t="s">
        <v>1159</v>
      </c>
      <c r="B50" s="1090" t="s">
        <v>77</v>
      </c>
      <c r="C50" s="1040">
        <f t="shared" si="1"/>
        <v>0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/>
      <c r="N50" s="894"/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>
      <c r="A51" s="4480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>
      <c r="A52" s="4481" t="s">
        <v>1158</v>
      </c>
      <c r="B52" s="4482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>
      <c r="A55" s="1086" t="s">
        <v>34</v>
      </c>
      <c r="B55" s="977"/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>
      <c r="A57" s="4137" t="s">
        <v>1155</v>
      </c>
      <c r="B57" s="4138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>
      <c r="A58" s="4450" t="s">
        <v>1152</v>
      </c>
      <c r="B58" s="4451"/>
      <c r="C58" s="1085">
        <f>SUM(D58:E58)</f>
        <v>2</v>
      </c>
      <c r="D58" s="976"/>
      <c r="E58" s="693">
        <v>2</v>
      </c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>
      <c r="A60" s="4144" t="s">
        <v>1144</v>
      </c>
      <c r="B60" s="4146"/>
      <c r="C60" s="4144" t="s">
        <v>1143</v>
      </c>
      <c r="D60" s="4145"/>
      <c r="E60" s="4146"/>
      <c r="F60" s="4279" t="s">
        <v>1150</v>
      </c>
      <c r="G60" s="4273"/>
      <c r="H60" s="4273"/>
      <c r="I60" s="4273"/>
      <c r="J60" s="4273"/>
      <c r="K60" s="4273"/>
      <c r="L60" s="4273"/>
      <c r="M60" s="4273"/>
      <c r="N60" s="4273"/>
      <c r="O60" s="4273"/>
      <c r="P60" s="4273"/>
      <c r="Q60" s="4280"/>
      <c r="R60" s="4139" t="s">
        <v>1149</v>
      </c>
      <c r="S60" s="4140"/>
      <c r="T60" s="4139" t="s">
        <v>1148</v>
      </c>
      <c r="U60" s="4478"/>
      <c r="V60" s="4559" t="s">
        <v>81</v>
      </c>
      <c r="W60" s="4559"/>
      <c r="X60" s="4212" t="s">
        <v>1133</v>
      </c>
      <c r="Y60" s="4560" t="s">
        <v>2401</v>
      </c>
      <c r="Z60" s="4561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>
      <c r="A61" s="4147"/>
      <c r="B61" s="4149"/>
      <c r="C61" s="4157"/>
      <c r="D61" s="4176"/>
      <c r="E61" s="4158"/>
      <c r="F61" s="4139" t="s">
        <v>1140</v>
      </c>
      <c r="G61" s="4140"/>
      <c r="H61" s="4139" t="s">
        <v>1139</v>
      </c>
      <c r="I61" s="4140"/>
      <c r="J61" s="4139" t="s">
        <v>1138</v>
      </c>
      <c r="K61" s="4140"/>
      <c r="L61" s="4139" t="s">
        <v>1137</v>
      </c>
      <c r="M61" s="4140"/>
      <c r="N61" s="4139" t="s">
        <v>1136</v>
      </c>
      <c r="O61" s="4140"/>
      <c r="P61" s="4139" t="s">
        <v>1135</v>
      </c>
      <c r="Q61" s="4140"/>
      <c r="R61" s="4139" t="s">
        <v>1147</v>
      </c>
      <c r="S61" s="4140"/>
      <c r="T61" s="4139" t="s">
        <v>1146</v>
      </c>
      <c r="U61" s="4478"/>
      <c r="V61" s="4212" t="s">
        <v>1134</v>
      </c>
      <c r="W61" s="4212"/>
      <c r="X61" s="4212"/>
      <c r="Y61" s="4562"/>
      <c r="Z61" s="4563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>
      <c r="A62" s="4157"/>
      <c r="B62" s="4158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212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>
      <c r="A63" s="4465" t="s">
        <v>1128</v>
      </c>
      <c r="B63" s="4466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>
      <c r="A64" s="4221" t="s">
        <v>881</v>
      </c>
      <c r="B64" s="4222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>
      <c r="A65" s="4221" t="s">
        <v>1127</v>
      </c>
      <c r="B65" s="4222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>
      <c r="A66" s="4238" t="s">
        <v>1126</v>
      </c>
      <c r="B66" s="4239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>
      <c r="A68" s="4144" t="s">
        <v>1144</v>
      </c>
      <c r="B68" s="4146"/>
      <c r="C68" s="4144" t="s">
        <v>1143</v>
      </c>
      <c r="D68" s="4145"/>
      <c r="E68" s="4146"/>
      <c r="F68" s="4279" t="s">
        <v>1142</v>
      </c>
      <c r="G68" s="4273"/>
      <c r="H68" s="4273"/>
      <c r="I68" s="4273"/>
      <c r="J68" s="4273"/>
      <c r="K68" s="4273"/>
      <c r="L68" s="4273"/>
      <c r="M68" s="4273"/>
      <c r="N68" s="4273"/>
      <c r="O68" s="4273"/>
      <c r="P68" s="4273"/>
      <c r="Q68" s="4548"/>
      <c r="R68" s="4546" t="s">
        <v>1141</v>
      </c>
      <c r="S68" s="4547"/>
      <c r="T68" s="4547"/>
      <c r="U68" s="4547"/>
      <c r="V68" s="4162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>
      <c r="A69" s="4147"/>
      <c r="B69" s="4149"/>
      <c r="C69" s="4157"/>
      <c r="D69" s="4176"/>
      <c r="E69" s="4158"/>
      <c r="F69" s="4139" t="s">
        <v>1140</v>
      </c>
      <c r="G69" s="4140"/>
      <c r="H69" s="4139" t="s">
        <v>1139</v>
      </c>
      <c r="I69" s="4140"/>
      <c r="J69" s="4139" t="s">
        <v>1138</v>
      </c>
      <c r="K69" s="4140"/>
      <c r="L69" s="4139" t="s">
        <v>1137</v>
      </c>
      <c r="M69" s="4140"/>
      <c r="N69" s="4139" t="s">
        <v>1136</v>
      </c>
      <c r="O69" s="4140"/>
      <c r="P69" s="4139" t="s">
        <v>1135</v>
      </c>
      <c r="Q69" s="4441"/>
      <c r="R69" s="4141" t="s">
        <v>1134</v>
      </c>
      <c r="S69" s="4140"/>
      <c r="T69" s="4134" t="s">
        <v>1133</v>
      </c>
      <c r="U69" s="4139" t="s">
        <v>1132</v>
      </c>
      <c r="V69" s="4140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>
      <c r="A70" s="4157"/>
      <c r="B70" s="4158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36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>
      <c r="A71" s="4465" t="s">
        <v>1128</v>
      </c>
      <c r="B71" s="4466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>
      <c r="A72" s="4221" t="s">
        <v>881</v>
      </c>
      <c r="B72" s="4222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>
      <c r="A73" s="4221" t="s">
        <v>1127</v>
      </c>
      <c r="B73" s="4222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>
      <c r="A74" s="4238" t="s">
        <v>1126</v>
      </c>
      <c r="B74" s="4239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>
      <c r="A76" s="4458" t="s">
        <v>222</v>
      </c>
      <c r="B76" s="4295"/>
      <c r="C76" s="4144" t="s">
        <v>27</v>
      </c>
      <c r="D76" s="4145"/>
      <c r="E76" s="4146"/>
      <c r="F76" s="4139" t="s">
        <v>28</v>
      </c>
      <c r="G76" s="4141"/>
      <c r="H76" s="4141"/>
      <c r="I76" s="4141"/>
      <c r="J76" s="4141"/>
      <c r="K76" s="4141"/>
      <c r="L76" s="4141"/>
      <c r="M76" s="4141"/>
      <c r="N76" s="4141"/>
      <c r="O76" s="4140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>
      <c r="A77" s="4296"/>
      <c r="B77" s="4245"/>
      <c r="C77" s="4147"/>
      <c r="D77" s="4148"/>
      <c r="E77" s="4149"/>
      <c r="F77" s="4139" t="s">
        <v>29</v>
      </c>
      <c r="G77" s="4140"/>
      <c r="H77" s="4139" t="s">
        <v>4</v>
      </c>
      <c r="I77" s="4140"/>
      <c r="J77" s="4139" t="s">
        <v>30</v>
      </c>
      <c r="K77" s="4140"/>
      <c r="L77" s="4139" t="s">
        <v>5</v>
      </c>
      <c r="M77" s="4140"/>
      <c r="N77" s="4137" t="s">
        <v>6</v>
      </c>
      <c r="O77" s="4138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>
      <c r="A78" s="4459"/>
      <c r="B78" s="4361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>
      <c r="A79" s="4139" t="s">
        <v>34</v>
      </c>
      <c r="B79" s="4140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>
      <c r="A81" s="4144" t="s">
        <v>36</v>
      </c>
      <c r="B81" s="4146"/>
      <c r="C81" s="4144" t="s">
        <v>27</v>
      </c>
      <c r="D81" s="4145"/>
      <c r="E81" s="4146"/>
      <c r="F81" s="4139" t="s">
        <v>34</v>
      </c>
      <c r="G81" s="4141"/>
      <c r="H81" s="4141"/>
      <c r="I81" s="4141"/>
      <c r="J81" s="4141"/>
      <c r="K81" s="4141"/>
      <c r="L81" s="4141"/>
      <c r="M81" s="4141"/>
      <c r="N81" s="4141"/>
      <c r="O81" s="4141"/>
      <c r="P81" s="4141"/>
      <c r="Q81" s="4141"/>
      <c r="R81" s="4141"/>
      <c r="S81" s="4141"/>
      <c r="T81" s="4141"/>
      <c r="U81" s="4141"/>
      <c r="V81" s="4141"/>
      <c r="W81" s="4141"/>
      <c r="X81" s="4141"/>
      <c r="Y81" s="4141"/>
      <c r="Z81" s="4141"/>
      <c r="AA81" s="4141"/>
      <c r="AB81" s="4141"/>
      <c r="AC81" s="4141"/>
      <c r="AD81" s="4141"/>
      <c r="AE81" s="4141"/>
      <c r="AF81" s="4141"/>
      <c r="AG81" s="4140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>
      <c r="A82" s="4147"/>
      <c r="B82" s="4149"/>
      <c r="C82" s="4147"/>
      <c r="D82" s="4148"/>
      <c r="E82" s="4149"/>
      <c r="F82" s="4447" t="s">
        <v>79</v>
      </c>
      <c r="G82" s="4447"/>
      <c r="H82" s="4447" t="s">
        <v>1112</v>
      </c>
      <c r="I82" s="4447"/>
      <c r="J82" s="4447" t="s">
        <v>965</v>
      </c>
      <c r="K82" s="4447"/>
      <c r="L82" s="4447" t="s">
        <v>964</v>
      </c>
      <c r="M82" s="4447"/>
      <c r="N82" s="4447" t="s">
        <v>963</v>
      </c>
      <c r="O82" s="4447"/>
      <c r="P82" s="4447" t="s">
        <v>962</v>
      </c>
      <c r="Q82" s="4447"/>
      <c r="R82" s="4447" t="s">
        <v>961</v>
      </c>
      <c r="S82" s="4447"/>
      <c r="T82" s="4447" t="s">
        <v>960</v>
      </c>
      <c r="U82" s="4447"/>
      <c r="V82" s="4447" t="s">
        <v>959</v>
      </c>
      <c r="W82" s="4447"/>
      <c r="X82" s="4447" t="s">
        <v>958</v>
      </c>
      <c r="Y82" s="4447"/>
      <c r="Z82" s="4139" t="s">
        <v>957</v>
      </c>
      <c r="AA82" s="4140"/>
      <c r="AB82" s="4139" t="s">
        <v>956</v>
      </c>
      <c r="AC82" s="4140"/>
      <c r="AD82" s="4139" t="s">
        <v>955</v>
      </c>
      <c r="AE82" s="4140"/>
      <c r="AF82" s="4139" t="s">
        <v>954</v>
      </c>
      <c r="AG82" s="4140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>
      <c r="A83" s="4147"/>
      <c r="B83" s="414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>
      <c r="A84" s="4450" t="s">
        <v>1123</v>
      </c>
      <c r="B84" s="4451"/>
      <c r="C84" s="980">
        <f t="shared" ref="C84:C89" si="8">SUM(D84:E84)</f>
        <v>0</v>
      </c>
      <c r="D84" s="979">
        <f t="shared" ref="D84:E89" si="9">SUM(F84+H84+J84+L84+N84+P84+R84+T84+V84+X84+Z84+AB84+AD84+AF84)</f>
        <v>0</v>
      </c>
      <c r="E84" s="3263">
        <f t="shared" si="9"/>
        <v>0</v>
      </c>
      <c r="F84" s="896"/>
      <c r="G84" s="897"/>
      <c r="H84" s="896"/>
      <c r="I84" s="897"/>
      <c r="J84" s="896"/>
      <c r="K84" s="897"/>
      <c r="L84" s="896"/>
      <c r="M84" s="897"/>
      <c r="N84" s="896"/>
      <c r="O84" s="897"/>
      <c r="P84" s="896"/>
      <c r="Q84" s="897"/>
      <c r="R84" s="896"/>
      <c r="S84" s="897"/>
      <c r="T84" s="896"/>
      <c r="U84" s="897"/>
      <c r="V84" s="896"/>
      <c r="W84" s="897"/>
      <c r="X84" s="896"/>
      <c r="Y84" s="897"/>
      <c r="Z84" s="896"/>
      <c r="AA84" s="897"/>
      <c r="AB84" s="896"/>
      <c r="AC84" s="897"/>
      <c r="AD84" s="896"/>
      <c r="AE84" s="897"/>
      <c r="AF84" s="896"/>
      <c r="AG84" s="961"/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>
      <c r="A85" s="4145" t="s">
        <v>1119</v>
      </c>
      <c r="B85" s="3150" t="s">
        <v>1118</v>
      </c>
      <c r="C85" s="943">
        <f t="shared" si="8"/>
        <v>0</v>
      </c>
      <c r="D85" s="942">
        <f t="shared" si="9"/>
        <v>0</v>
      </c>
      <c r="E85" s="898">
        <f t="shared" si="9"/>
        <v>0</v>
      </c>
      <c r="F85" s="896"/>
      <c r="G85" s="894"/>
      <c r="H85" s="896"/>
      <c r="I85" s="894"/>
      <c r="J85" s="896"/>
      <c r="K85" s="894"/>
      <c r="L85" s="896"/>
      <c r="M85" s="894"/>
      <c r="N85" s="896"/>
      <c r="O85" s="894"/>
      <c r="P85" s="896"/>
      <c r="Q85" s="894"/>
      <c r="R85" s="896"/>
      <c r="S85" s="894"/>
      <c r="T85" s="896"/>
      <c r="U85" s="894"/>
      <c r="V85" s="896"/>
      <c r="W85" s="894"/>
      <c r="X85" s="896"/>
      <c r="Y85" s="894"/>
      <c r="Z85" s="896"/>
      <c r="AA85" s="894"/>
      <c r="AB85" s="896"/>
      <c r="AC85" s="894"/>
      <c r="AD85" s="896"/>
      <c r="AE85" s="894"/>
      <c r="AF85" s="896"/>
      <c r="AG85" s="961"/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>
      <c r="A86" s="4148"/>
      <c r="B86" s="3108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>
      <c r="A87" s="4148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>
      <c r="A88" s="414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>
      <c r="A89" s="4176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>
      <c r="A91" s="4144" t="s">
        <v>36</v>
      </c>
      <c r="B91" s="4146"/>
      <c r="C91" s="4134" t="s">
        <v>27</v>
      </c>
      <c r="D91" s="4134"/>
      <c r="E91" s="4134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445"/>
      <c r="AH91" s="4442" t="s">
        <v>1101</v>
      </c>
      <c r="AI91" s="4443"/>
      <c r="AJ91" s="4443"/>
      <c r="AK91" s="4444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>
      <c r="A92" s="4147"/>
      <c r="B92" s="4149"/>
      <c r="C92" s="4135"/>
      <c r="D92" s="4135"/>
      <c r="E92" s="4135"/>
      <c r="F92" s="4447" t="s">
        <v>79</v>
      </c>
      <c r="G92" s="4447"/>
      <c r="H92" s="4447" t="s">
        <v>1112</v>
      </c>
      <c r="I92" s="4447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47" t="s">
        <v>961</v>
      </c>
      <c r="S92" s="4447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445"/>
      <c r="AH92" s="4146" t="s">
        <v>1070</v>
      </c>
      <c r="AI92" s="4134" t="s">
        <v>1068</v>
      </c>
      <c r="AJ92" s="4134" t="s">
        <v>1069</v>
      </c>
      <c r="AK92" s="4134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>
      <c r="A93" s="4147"/>
      <c r="B93" s="414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58"/>
      <c r="AI93" s="4136"/>
      <c r="AJ93" s="4136"/>
      <c r="AK93" s="4136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>
      <c r="A94" s="4450" t="s">
        <v>1120</v>
      </c>
      <c r="B94" s="4451"/>
      <c r="C94" s="980">
        <f t="shared" ref="C94:C99" si="10">SUM(D94:E94)</f>
        <v>0</v>
      </c>
      <c r="D94" s="979">
        <f t="shared" ref="D94:E99" si="11">SUM(F94+H94+J94+L94+N94+P94+R94+T94+V94+X94+Z94+AB94+AD94+AF94)</f>
        <v>0</v>
      </c>
      <c r="E94" s="3263">
        <f t="shared" si="11"/>
        <v>0</v>
      </c>
      <c r="F94" s="896"/>
      <c r="G94" s="894"/>
      <c r="H94" s="896"/>
      <c r="I94" s="894"/>
      <c r="J94" s="896"/>
      <c r="K94" s="894"/>
      <c r="L94" s="896"/>
      <c r="M94" s="894"/>
      <c r="N94" s="896"/>
      <c r="O94" s="894"/>
      <c r="P94" s="896"/>
      <c r="Q94" s="894"/>
      <c r="R94" s="896"/>
      <c r="S94" s="894"/>
      <c r="T94" s="896"/>
      <c r="U94" s="894"/>
      <c r="V94" s="896"/>
      <c r="W94" s="894"/>
      <c r="X94" s="896"/>
      <c r="Y94" s="894"/>
      <c r="Z94" s="896"/>
      <c r="AA94" s="894"/>
      <c r="AB94" s="896"/>
      <c r="AC94" s="894"/>
      <c r="AD94" s="896"/>
      <c r="AE94" s="894"/>
      <c r="AF94" s="896"/>
      <c r="AG94" s="1063"/>
      <c r="AH94" s="894"/>
      <c r="AI94" s="895"/>
      <c r="AJ94" s="895"/>
      <c r="AK94" s="895"/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>
      <c r="A95" s="4145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/>
      <c r="G95" s="894"/>
      <c r="H95" s="896"/>
      <c r="I95" s="894"/>
      <c r="J95" s="896"/>
      <c r="K95" s="894"/>
      <c r="L95" s="896"/>
      <c r="M95" s="894"/>
      <c r="N95" s="896"/>
      <c r="O95" s="894"/>
      <c r="P95" s="896"/>
      <c r="Q95" s="894"/>
      <c r="R95" s="896"/>
      <c r="S95" s="894"/>
      <c r="T95" s="896"/>
      <c r="U95" s="894"/>
      <c r="V95" s="896"/>
      <c r="W95" s="894"/>
      <c r="X95" s="896"/>
      <c r="Y95" s="894"/>
      <c r="Z95" s="896"/>
      <c r="AA95" s="894"/>
      <c r="AB95" s="896"/>
      <c r="AC95" s="894"/>
      <c r="AD95" s="896"/>
      <c r="AE95" s="894"/>
      <c r="AF95" s="896"/>
      <c r="AG95" s="1063"/>
      <c r="AH95" s="894"/>
      <c r="AI95" s="895"/>
      <c r="AJ95" s="895"/>
      <c r="AK95" s="895"/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>
      <c r="A96" s="4148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>
      <c r="A97" s="4148"/>
      <c r="B97" s="3108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>
      <c r="A98" s="414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>
      <c r="A99" s="4176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>
      <c r="A101" s="4145" t="s">
        <v>36</v>
      </c>
      <c r="B101" s="4145"/>
      <c r="C101" s="4144" t="s">
        <v>27</v>
      </c>
      <c r="D101" s="4145"/>
      <c r="E101" s="4146"/>
      <c r="F101" s="4139" t="s">
        <v>34</v>
      </c>
      <c r="G101" s="4141"/>
      <c r="H101" s="4141"/>
      <c r="I101" s="4141"/>
      <c r="J101" s="4141"/>
      <c r="K101" s="4141"/>
      <c r="L101" s="4141"/>
      <c r="M101" s="4141"/>
      <c r="N101" s="4141"/>
      <c r="O101" s="4141"/>
      <c r="P101" s="4141"/>
      <c r="Q101" s="4141"/>
      <c r="R101" s="4141"/>
      <c r="S101" s="4141"/>
      <c r="T101" s="4141"/>
      <c r="U101" s="4141"/>
      <c r="V101" s="4141"/>
      <c r="W101" s="4141"/>
      <c r="X101" s="4141"/>
      <c r="Y101" s="4141"/>
      <c r="Z101" s="4141"/>
      <c r="AA101" s="4141"/>
      <c r="AB101" s="4141"/>
      <c r="AC101" s="4141"/>
      <c r="AD101" s="4141"/>
      <c r="AE101" s="4141"/>
      <c r="AF101" s="4141"/>
      <c r="AG101" s="4441"/>
      <c r="AH101" s="4444" t="s">
        <v>1101</v>
      </c>
      <c r="AI101" s="4446"/>
      <c r="AJ101" s="4446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>
      <c r="A102" s="4148"/>
      <c r="B102" s="4148"/>
      <c r="C102" s="4147"/>
      <c r="D102" s="4148"/>
      <c r="E102" s="4149"/>
      <c r="F102" s="4137" t="s">
        <v>1113</v>
      </c>
      <c r="G102" s="4138"/>
      <c r="H102" s="4137" t="s">
        <v>1112</v>
      </c>
      <c r="I102" s="4138"/>
      <c r="J102" s="4137" t="s">
        <v>965</v>
      </c>
      <c r="K102" s="4138"/>
      <c r="L102" s="4137" t="s">
        <v>964</v>
      </c>
      <c r="M102" s="4138"/>
      <c r="N102" s="4137" t="s">
        <v>963</v>
      </c>
      <c r="O102" s="4138"/>
      <c r="P102" s="4137" t="s">
        <v>962</v>
      </c>
      <c r="Q102" s="4138"/>
      <c r="R102" s="4137" t="s">
        <v>961</v>
      </c>
      <c r="S102" s="4138"/>
      <c r="T102" s="4137" t="s">
        <v>960</v>
      </c>
      <c r="U102" s="4138"/>
      <c r="V102" s="4137" t="s">
        <v>959</v>
      </c>
      <c r="W102" s="4138"/>
      <c r="X102" s="4137" t="s">
        <v>958</v>
      </c>
      <c r="Y102" s="4138"/>
      <c r="Z102" s="4139" t="s">
        <v>957</v>
      </c>
      <c r="AA102" s="4140"/>
      <c r="AB102" s="4139" t="s">
        <v>956</v>
      </c>
      <c r="AC102" s="4140"/>
      <c r="AD102" s="4139" t="s">
        <v>955</v>
      </c>
      <c r="AE102" s="4140"/>
      <c r="AF102" s="4139" t="s">
        <v>954</v>
      </c>
      <c r="AG102" s="4441"/>
      <c r="AH102" s="4146" t="s">
        <v>1111</v>
      </c>
      <c r="AI102" s="4134" t="s">
        <v>1110</v>
      </c>
      <c r="AJ102" s="4134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>
      <c r="A103" s="4176"/>
      <c r="B103" s="4176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58"/>
      <c r="AI103" s="4136"/>
      <c r="AJ103" s="4136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>
      <c r="A104" s="4454" t="s">
        <v>1109</v>
      </c>
      <c r="B104" s="4455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/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>
      <c r="A105" s="4571" t="s">
        <v>1108</v>
      </c>
      <c r="B105" s="4572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/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>
      <c r="A106" s="4448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>
      <c r="A107" s="4449"/>
      <c r="B107" s="3109" t="s">
        <v>1105</v>
      </c>
      <c r="C107" s="3253">
        <f>SUM(D107:E107)</f>
        <v>0</v>
      </c>
      <c r="D107" s="3254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>
      <c r="A108" s="4456" t="s">
        <v>1104</v>
      </c>
      <c r="B108" s="4457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/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>
      <c r="A110" s="4144" t="s">
        <v>1091</v>
      </c>
      <c r="B110" s="4146"/>
      <c r="C110" s="4139" t="s">
        <v>27</v>
      </c>
      <c r="D110" s="4141"/>
      <c r="E110" s="4140"/>
      <c r="F110" s="4139" t="s">
        <v>957</v>
      </c>
      <c r="G110" s="4140"/>
      <c r="H110" s="4139" t="s">
        <v>956</v>
      </c>
      <c r="I110" s="4140"/>
      <c r="J110" s="4139" t="s">
        <v>955</v>
      </c>
      <c r="K110" s="4140"/>
      <c r="L110" s="4139" t="s">
        <v>954</v>
      </c>
      <c r="M110" s="4140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>
      <c r="A111" s="4157"/>
      <c r="B111" s="4158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>
      <c r="A112" s="4484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>
      <c r="A113" s="4485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>
      <c r="A114" s="4486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>
      <c r="A115" s="4488" t="s">
        <v>1094</v>
      </c>
      <c r="B115" s="4488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>
      <c r="A116" s="4484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>
      <c r="A117" s="4485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>
      <c r="A118" s="4485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>
      <c r="A119" s="4486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>
      <c r="A120" s="4488" t="s">
        <v>1094</v>
      </c>
      <c r="B120" s="4488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544"/>
      <c r="R120" s="4545"/>
      <c r="S120" s="4543"/>
      <c r="T120" s="4543"/>
      <c r="U120" s="4543"/>
      <c r="V120" s="4543"/>
      <c r="W120" s="4543"/>
      <c r="X120" s="4543"/>
      <c r="Y120" s="4543"/>
      <c r="Z120" s="4543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>
      <c r="A121" s="4489" t="s">
        <v>1093</v>
      </c>
      <c r="B121" s="4489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>
      <c r="A123" s="4144" t="s">
        <v>1091</v>
      </c>
      <c r="B123" s="4146"/>
      <c r="C123" s="4139" t="s">
        <v>27</v>
      </c>
      <c r="D123" s="4141"/>
      <c r="E123" s="4140"/>
      <c r="F123" s="4139" t="s">
        <v>957</v>
      </c>
      <c r="G123" s="4140"/>
      <c r="H123" s="4139" t="s">
        <v>956</v>
      </c>
      <c r="I123" s="4140"/>
      <c r="J123" s="4139" t="s">
        <v>955</v>
      </c>
      <c r="K123" s="4140"/>
      <c r="L123" s="4139" t="s">
        <v>954</v>
      </c>
      <c r="M123" s="4141"/>
      <c r="N123" s="4487" t="s">
        <v>1101</v>
      </c>
      <c r="O123" s="4141"/>
      <c r="P123" s="4140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>
      <c r="A124" s="4157"/>
      <c r="B124" s="4158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>
      <c r="A125" s="4484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/>
      <c r="G125" s="894"/>
      <c r="H125" s="896"/>
      <c r="I125" s="894"/>
      <c r="J125" s="896"/>
      <c r="K125" s="894"/>
      <c r="L125" s="896"/>
      <c r="M125" s="955"/>
      <c r="N125" s="967"/>
      <c r="O125" s="962"/>
      <c r="P125" s="894"/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>
      <c r="A126" s="4485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>
      <c r="A127" s="4486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8"/>
      <c r="N127" s="323"/>
      <c r="O127" s="130"/>
      <c r="P127" s="193"/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>
      <c r="A128" s="4488" t="s">
        <v>1094</v>
      </c>
      <c r="B128" s="4488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/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>
      <c r="A129" s="4484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>
      <c r="A130" s="4485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>
      <c r="A131" s="4485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>
      <c r="A132" s="4486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>
      <c r="A133" s="4488" t="s">
        <v>1094</v>
      </c>
      <c r="B133" s="4488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/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>
      <c r="A134" s="4489" t="s">
        <v>1093</v>
      </c>
      <c r="B134" s="4489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>
      <c r="A136" s="4144" t="s">
        <v>1091</v>
      </c>
      <c r="B136" s="4146"/>
      <c r="C136" s="4141" t="s">
        <v>27</v>
      </c>
      <c r="D136" s="4141"/>
      <c r="E136" s="4140"/>
      <c r="F136" s="4139" t="s">
        <v>958</v>
      </c>
      <c r="G136" s="4140"/>
      <c r="H136" s="4139" t="s">
        <v>957</v>
      </c>
      <c r="I136" s="4140"/>
      <c r="J136" s="4139" t="s">
        <v>956</v>
      </c>
      <c r="K136" s="4140"/>
      <c r="L136" s="4139" t="s">
        <v>955</v>
      </c>
      <c r="M136" s="4140"/>
      <c r="N136" s="4139" t="s">
        <v>954</v>
      </c>
      <c r="O136" s="4140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>
      <c r="A137" s="4157"/>
      <c r="B137" s="4158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>
      <c r="A138" s="4295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>
      <c r="A139" s="424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>
      <c r="A140" s="424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>
      <c r="A141" s="4570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>
      <c r="A142" s="4551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>
      <c r="A143" s="424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>
      <c r="A144" s="424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>
      <c r="A145" s="4361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>
      <c r="A149" s="4458" t="s">
        <v>1078</v>
      </c>
      <c r="B149" s="4295"/>
      <c r="C149" s="4447" t="s">
        <v>27</v>
      </c>
      <c r="D149" s="4447"/>
      <c r="E149" s="4447"/>
      <c r="F149" s="4447" t="s">
        <v>83</v>
      </c>
      <c r="G149" s="4447"/>
      <c r="H149" s="4447" t="s">
        <v>84</v>
      </c>
      <c r="I149" s="4447"/>
      <c r="J149" s="4447" t="s">
        <v>85</v>
      </c>
      <c r="K149" s="4447"/>
      <c r="L149" s="4447" t="s">
        <v>79</v>
      </c>
      <c r="M149" s="4447"/>
      <c r="N149" s="4137" t="s">
        <v>6</v>
      </c>
      <c r="O149" s="4138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39"/>
      <c r="AN149" s="4531" t="s">
        <v>93</v>
      </c>
      <c r="AO149" s="4533" t="s">
        <v>1077</v>
      </c>
      <c r="AP149" s="4139" t="s">
        <v>3</v>
      </c>
      <c r="AQ149" s="4140"/>
      <c r="AR149" s="4134" t="s">
        <v>479</v>
      </c>
      <c r="AS149" s="4134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>
      <c r="A150" s="4459"/>
      <c r="B150" s="4361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532"/>
      <c r="AO150" s="4292"/>
      <c r="AP150" s="3124" t="s">
        <v>20</v>
      </c>
      <c r="AQ150" s="3148" t="s">
        <v>21</v>
      </c>
      <c r="AR150" s="4136"/>
      <c r="AS150" s="4136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>
      <c r="A151" s="4542" t="s">
        <v>971</v>
      </c>
      <c r="B151" s="4537"/>
      <c r="C151" s="920">
        <f>SUM(D151+E151)</f>
        <v>22</v>
      </c>
      <c r="D151" s="924">
        <f>SUM(F151+H151+J151+L151+N151+P151+R151+T151+V151+X151+Z151+AB151+AD151+AF151+AH151+AJ151+AL151)</f>
        <v>4</v>
      </c>
      <c r="E151" s="958">
        <f>SUM(G151+I151+K151+M151+O151+Q151+S151+U151+W151+Y151+AA151+AC151+AE151+AG151+AI151+AK151+AM151)</f>
        <v>18</v>
      </c>
      <c r="F151" s="976"/>
      <c r="G151" s="276"/>
      <c r="H151" s="976"/>
      <c r="I151" s="276">
        <v>1</v>
      </c>
      <c r="J151" s="976">
        <v>2</v>
      </c>
      <c r="K151" s="276">
        <v>4</v>
      </c>
      <c r="L151" s="976">
        <v>1</v>
      </c>
      <c r="M151" s="276">
        <v>2</v>
      </c>
      <c r="N151" s="976"/>
      <c r="O151" s="276">
        <v>1</v>
      </c>
      <c r="P151" s="976"/>
      <c r="Q151" s="276">
        <v>1</v>
      </c>
      <c r="R151" s="976"/>
      <c r="S151" s="276">
        <v>1</v>
      </c>
      <c r="T151" s="976"/>
      <c r="U151" s="276">
        <v>1</v>
      </c>
      <c r="V151" s="976"/>
      <c r="W151" s="276">
        <v>3</v>
      </c>
      <c r="X151" s="976"/>
      <c r="Y151" s="276"/>
      <c r="Z151" s="976"/>
      <c r="AA151" s="276">
        <v>1</v>
      </c>
      <c r="AB151" s="976">
        <v>1</v>
      </c>
      <c r="AC151" s="276">
        <v>1</v>
      </c>
      <c r="AD151" s="430"/>
      <c r="AE151" s="276">
        <v>2</v>
      </c>
      <c r="AF151" s="430"/>
      <c r="AG151" s="276"/>
      <c r="AH151" s="430"/>
      <c r="AI151" s="276"/>
      <c r="AJ151" s="430"/>
      <c r="AK151" s="276"/>
      <c r="AL151" s="430"/>
      <c r="AM151" s="245"/>
      <c r="AN151" s="1006">
        <v>0</v>
      </c>
      <c r="AO151" s="237">
        <v>2</v>
      </c>
      <c r="AP151" s="430">
        <v>0</v>
      </c>
      <c r="AQ151" s="276">
        <v>1</v>
      </c>
      <c r="AR151" s="693">
        <v>6</v>
      </c>
      <c r="AS151" s="693">
        <v>0</v>
      </c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>
      <c r="A152" s="4540" t="s">
        <v>1066</v>
      </c>
      <c r="B152" s="4541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>
      <c r="A153" s="4513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>
      <c r="A154" s="4514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>
      <c r="A155" s="4286" t="s">
        <v>1062</v>
      </c>
      <c r="B155" s="4287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>
      <c r="A156" s="4513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>
      <c r="A157" s="4514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>
      <c r="A158" s="3171" t="s">
        <v>1058</v>
      </c>
      <c r="B158" s="3173"/>
      <c r="C158" s="980">
        <f t="shared" ref="C158:C189" si="39">SUM(D158+E158)</f>
        <v>22</v>
      </c>
      <c r="D158" s="979">
        <f t="shared" si="25"/>
        <v>4</v>
      </c>
      <c r="E158" s="3263">
        <f t="shared" si="26"/>
        <v>18</v>
      </c>
      <c r="F158" s="976"/>
      <c r="G158" s="693"/>
      <c r="H158" s="976"/>
      <c r="I158" s="693">
        <v>1</v>
      </c>
      <c r="J158" s="976">
        <v>2</v>
      </c>
      <c r="K158" s="693">
        <v>4</v>
      </c>
      <c r="L158" s="976">
        <v>1</v>
      </c>
      <c r="M158" s="693">
        <v>2</v>
      </c>
      <c r="N158" s="976"/>
      <c r="O158" s="693">
        <v>1</v>
      </c>
      <c r="P158" s="976"/>
      <c r="Q158" s="693">
        <v>1</v>
      </c>
      <c r="R158" s="976"/>
      <c r="S158" s="693">
        <v>1</v>
      </c>
      <c r="T158" s="976"/>
      <c r="U158" s="693">
        <v>1</v>
      </c>
      <c r="V158" s="976"/>
      <c r="W158" s="693">
        <v>3</v>
      </c>
      <c r="X158" s="976"/>
      <c r="Y158" s="693"/>
      <c r="Z158" s="976"/>
      <c r="AA158" s="693">
        <v>1</v>
      </c>
      <c r="AB158" s="976">
        <v>1</v>
      </c>
      <c r="AC158" s="693">
        <v>1</v>
      </c>
      <c r="AD158" s="976"/>
      <c r="AE158" s="693">
        <v>2</v>
      </c>
      <c r="AF158" s="976"/>
      <c r="AG158" s="693"/>
      <c r="AH158" s="976"/>
      <c r="AI158" s="693"/>
      <c r="AJ158" s="976"/>
      <c r="AK158" s="693"/>
      <c r="AL158" s="976"/>
      <c r="AM158" s="715"/>
      <c r="AN158" s="1006">
        <v>0</v>
      </c>
      <c r="AO158" s="977">
        <v>2</v>
      </c>
      <c r="AP158" s="430">
        <v>0</v>
      </c>
      <c r="AQ158" s="693">
        <v>1</v>
      </c>
      <c r="AR158" s="693">
        <v>6</v>
      </c>
      <c r="AS158" s="693">
        <v>0</v>
      </c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>
      <c r="A159" s="4134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>
      <c r="A160" s="4135"/>
      <c r="B160" s="3091" t="s">
        <v>1055</v>
      </c>
      <c r="C160" s="952">
        <f t="shared" si="39"/>
        <v>5</v>
      </c>
      <c r="D160" s="951">
        <f t="shared" si="25"/>
        <v>0</v>
      </c>
      <c r="E160" s="3152">
        <f t="shared" si="26"/>
        <v>5</v>
      </c>
      <c r="F160" s="125"/>
      <c r="G160" s="165"/>
      <c r="H160" s="125"/>
      <c r="I160" s="165"/>
      <c r="J160" s="125"/>
      <c r="K160" s="165">
        <v>1</v>
      </c>
      <c r="L160" s="125"/>
      <c r="M160" s="165"/>
      <c r="N160" s="125"/>
      <c r="O160" s="165"/>
      <c r="P160" s="125"/>
      <c r="Q160" s="165"/>
      <c r="R160" s="125"/>
      <c r="S160" s="165">
        <v>1</v>
      </c>
      <c r="T160" s="125"/>
      <c r="U160" s="165">
        <v>1</v>
      </c>
      <c r="V160" s="125"/>
      <c r="W160" s="165">
        <v>2</v>
      </c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>
        <v>0</v>
      </c>
      <c r="AO160" s="138">
        <v>2</v>
      </c>
      <c r="AP160" s="125">
        <v>0</v>
      </c>
      <c r="AQ160" s="193">
        <v>0</v>
      </c>
      <c r="AR160" s="193">
        <v>0</v>
      </c>
      <c r="AS160" s="193">
        <v>0</v>
      </c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>
      <c r="A161" s="4135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/>
      <c r="G161" s="193"/>
      <c r="H161" s="2777"/>
      <c r="I161" s="193"/>
      <c r="J161" s="2777"/>
      <c r="K161" s="193"/>
      <c r="L161" s="2777"/>
      <c r="M161" s="193"/>
      <c r="N161" s="2777"/>
      <c r="O161" s="193"/>
      <c r="P161" s="2777"/>
      <c r="Q161" s="193"/>
      <c r="R161" s="2777"/>
      <c r="S161" s="193"/>
      <c r="T161" s="2777"/>
      <c r="U161" s="193"/>
      <c r="V161" s="2777"/>
      <c r="W161" s="193"/>
      <c r="X161" s="2777"/>
      <c r="Y161" s="193"/>
      <c r="Z161" s="2777"/>
      <c r="AA161" s="193"/>
      <c r="AB161" s="2777"/>
      <c r="AC161" s="193"/>
      <c r="AD161" s="2777"/>
      <c r="AE161" s="193"/>
      <c r="AF161" s="2777"/>
      <c r="AG161" s="193"/>
      <c r="AH161" s="2777"/>
      <c r="AI161" s="193"/>
      <c r="AJ161" s="2777"/>
      <c r="AK161" s="193"/>
      <c r="AL161" s="2777"/>
      <c r="AM161" s="948"/>
      <c r="AN161" s="242"/>
      <c r="AO161" s="2355"/>
      <c r="AP161" s="2777"/>
      <c r="AQ161" s="193"/>
      <c r="AR161" s="193"/>
      <c r="AS161" s="193"/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>
      <c r="A162" s="4135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/>
      <c r="L162" s="3043"/>
      <c r="M162" s="2895"/>
      <c r="N162" s="3043"/>
      <c r="O162" s="2895"/>
      <c r="P162" s="3043"/>
      <c r="Q162" s="2895"/>
      <c r="R162" s="3043"/>
      <c r="S162" s="2895"/>
      <c r="T162" s="3043"/>
      <c r="U162" s="2895"/>
      <c r="V162" s="3043"/>
      <c r="W162" s="2895"/>
      <c r="X162" s="3043"/>
      <c r="Y162" s="2895"/>
      <c r="Z162" s="3043"/>
      <c r="AA162" s="2895"/>
      <c r="AB162" s="3043"/>
      <c r="AC162" s="2895"/>
      <c r="AD162" s="3043"/>
      <c r="AE162" s="2895"/>
      <c r="AF162" s="3043"/>
      <c r="AG162" s="2895"/>
      <c r="AH162" s="3043"/>
      <c r="AI162" s="2895"/>
      <c r="AJ162" s="3043"/>
      <c r="AK162" s="2895"/>
      <c r="AL162" s="3043"/>
      <c r="AM162" s="2911"/>
      <c r="AN162" s="2776"/>
      <c r="AO162" s="2892"/>
      <c r="AP162" s="3043"/>
      <c r="AQ162" s="2895"/>
      <c r="AR162" s="2895"/>
      <c r="AS162" s="2895"/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>
      <c r="A163" s="4135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/>
      <c r="G163" s="164"/>
      <c r="H163" s="3017"/>
      <c r="I163" s="164"/>
      <c r="J163" s="3017"/>
      <c r="K163" s="164"/>
      <c r="L163" s="3017"/>
      <c r="M163" s="164"/>
      <c r="N163" s="3017"/>
      <c r="O163" s="164"/>
      <c r="P163" s="3017"/>
      <c r="Q163" s="164"/>
      <c r="R163" s="3017"/>
      <c r="S163" s="164"/>
      <c r="T163" s="3017"/>
      <c r="U163" s="164"/>
      <c r="V163" s="3017"/>
      <c r="W163" s="164"/>
      <c r="X163" s="3017"/>
      <c r="Y163" s="164"/>
      <c r="Z163" s="3017"/>
      <c r="AA163" s="164"/>
      <c r="AB163" s="3017"/>
      <c r="AC163" s="164"/>
      <c r="AD163" s="3017"/>
      <c r="AE163" s="164"/>
      <c r="AF163" s="3017"/>
      <c r="AG163" s="164"/>
      <c r="AH163" s="3017"/>
      <c r="AI163" s="164"/>
      <c r="AJ163" s="3017"/>
      <c r="AK163" s="164"/>
      <c r="AL163" s="3017"/>
      <c r="AM163" s="284"/>
      <c r="AN163" s="3027"/>
      <c r="AO163" s="3024"/>
      <c r="AP163" s="3017"/>
      <c r="AQ163" s="164"/>
      <c r="AR163" s="164"/>
      <c r="AS163" s="164"/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>
      <c r="A164" s="4135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>
      <c r="A165" s="4135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>
      <c r="A166" s="4136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>
      <c r="A167" s="4134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>
      <c r="A168" s="4135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>
      <c r="A169" s="4136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>
      <c r="A170" s="4134" t="s">
        <v>1044</v>
      </c>
      <c r="B170" s="3089" t="s">
        <v>1043</v>
      </c>
      <c r="C170" s="957">
        <f t="shared" si="39"/>
        <v>1</v>
      </c>
      <c r="D170" s="956">
        <f t="shared" ref="D170:E173" si="42">SUM(F170+H170+J170+L170+N170)</f>
        <v>1</v>
      </c>
      <c r="E170" s="3145">
        <f t="shared" si="42"/>
        <v>0</v>
      </c>
      <c r="F170" s="896"/>
      <c r="G170" s="894"/>
      <c r="H170" s="896"/>
      <c r="I170" s="894"/>
      <c r="J170" s="896">
        <v>1</v>
      </c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>
        <v>0</v>
      </c>
      <c r="AO170" s="966"/>
      <c r="AP170" s="896">
        <v>0</v>
      </c>
      <c r="AQ170" s="830">
        <v>0</v>
      </c>
      <c r="AR170" s="830">
        <v>0</v>
      </c>
      <c r="AS170" s="830">
        <v>0</v>
      </c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>
      <c r="A171" s="4135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>
      <c r="A172" s="4135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>
      <c r="A173" s="4136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>
      <c r="A174" s="4134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>
      <c r="A175" s="4135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>
      <c r="A176" s="4135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>
      <c r="A177" s="4135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>
      <c r="A178" s="4135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>
      <c r="A179" s="4136"/>
      <c r="B179" s="995" t="s">
        <v>1033</v>
      </c>
      <c r="C179" s="960">
        <f t="shared" si="39"/>
        <v>3</v>
      </c>
      <c r="D179" s="959">
        <f t="shared" si="44"/>
        <v>0</v>
      </c>
      <c r="E179" s="958">
        <f t="shared" si="45"/>
        <v>3</v>
      </c>
      <c r="F179" s="125"/>
      <c r="G179" s="165"/>
      <c r="H179" s="125"/>
      <c r="I179" s="165"/>
      <c r="J179" s="125"/>
      <c r="K179" s="165"/>
      <c r="L179" s="125"/>
      <c r="M179" s="165">
        <v>2</v>
      </c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>
        <v>1</v>
      </c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>
        <v>0</v>
      </c>
      <c r="AO179" s="98">
        <v>0</v>
      </c>
      <c r="AP179" s="117">
        <v>0</v>
      </c>
      <c r="AQ179" s="142">
        <v>0</v>
      </c>
      <c r="AR179" s="142">
        <v>0</v>
      </c>
      <c r="AS179" s="98">
        <v>0</v>
      </c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>
      <c r="A180" s="4134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>
      <c r="A181" s="4135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>
      <c r="A182" s="4136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>
      <c r="A183" s="4538" t="s">
        <v>1028</v>
      </c>
      <c r="B183" s="4539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>
      <c r="A184" s="4252" t="s">
        <v>1027</v>
      </c>
      <c r="B184" s="425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>
      <c r="A185" s="4252" t="s">
        <v>1026</v>
      </c>
      <c r="B185" s="4251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>
      <c r="A186" s="4252" t="s">
        <v>1025</v>
      </c>
      <c r="B186" s="4251"/>
      <c r="C186" s="952">
        <f t="shared" si="39"/>
        <v>1</v>
      </c>
      <c r="D186" s="951">
        <f t="shared" si="44"/>
        <v>0</v>
      </c>
      <c r="E186" s="3152">
        <f t="shared" si="45"/>
        <v>1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>
        <v>1</v>
      </c>
      <c r="AF186" s="125"/>
      <c r="AG186" s="165"/>
      <c r="AH186" s="125"/>
      <c r="AI186" s="165"/>
      <c r="AJ186" s="125"/>
      <c r="AK186" s="165"/>
      <c r="AL186" s="125"/>
      <c r="AM186" s="127"/>
      <c r="AN186" s="241">
        <v>0</v>
      </c>
      <c r="AO186" s="138">
        <v>0</v>
      </c>
      <c r="AP186" s="125">
        <v>0</v>
      </c>
      <c r="AQ186" s="193">
        <v>0</v>
      </c>
      <c r="AR186" s="193">
        <v>0</v>
      </c>
      <c r="AS186" s="193">
        <v>0</v>
      </c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>
      <c r="A187" s="4252" t="s">
        <v>1024</v>
      </c>
      <c r="B187" s="425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>
      <c r="A188" s="4252" t="s">
        <v>1023</v>
      </c>
      <c r="B188" s="425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>
      <c r="A189" s="4253" t="s">
        <v>33</v>
      </c>
      <c r="B189" s="4254"/>
      <c r="C189" s="369">
        <f t="shared" si="39"/>
        <v>13</v>
      </c>
      <c r="D189" s="370">
        <f t="shared" si="44"/>
        <v>4</v>
      </c>
      <c r="E189" s="253">
        <f t="shared" si="45"/>
        <v>9</v>
      </c>
      <c r="F189" s="140"/>
      <c r="G189" s="142"/>
      <c r="H189" s="140"/>
      <c r="I189" s="142">
        <v>1</v>
      </c>
      <c r="J189" s="140">
        <v>1</v>
      </c>
      <c r="K189" s="142">
        <v>3</v>
      </c>
      <c r="L189" s="140">
        <v>1</v>
      </c>
      <c r="M189" s="142"/>
      <c r="N189" s="140"/>
      <c r="O189" s="142">
        <v>1</v>
      </c>
      <c r="P189" s="140"/>
      <c r="Q189" s="142">
        <v>1</v>
      </c>
      <c r="R189" s="140"/>
      <c r="S189" s="142"/>
      <c r="T189" s="140">
        <v>1</v>
      </c>
      <c r="U189" s="142"/>
      <c r="V189" s="140"/>
      <c r="W189" s="142">
        <v>1</v>
      </c>
      <c r="X189" s="140"/>
      <c r="Y189" s="142"/>
      <c r="Z189" s="140"/>
      <c r="AA189" s="142"/>
      <c r="AB189" s="140">
        <v>1</v>
      </c>
      <c r="AC189" s="142">
        <v>1</v>
      </c>
      <c r="AD189" s="140"/>
      <c r="AE189" s="142">
        <v>1</v>
      </c>
      <c r="AF189" s="140"/>
      <c r="AG189" s="142"/>
      <c r="AH189" s="140"/>
      <c r="AI189" s="142"/>
      <c r="AJ189" s="140"/>
      <c r="AK189" s="142"/>
      <c r="AL189" s="140"/>
      <c r="AM189" s="203"/>
      <c r="AN189" s="992">
        <v>0</v>
      </c>
      <c r="AO189" s="945">
        <v>0</v>
      </c>
      <c r="AP189" s="140">
        <v>0</v>
      </c>
      <c r="AQ189" s="142">
        <v>0</v>
      </c>
      <c r="AR189" s="142">
        <v>0</v>
      </c>
      <c r="AS189" s="142">
        <v>0</v>
      </c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>
      <c r="A191" s="4458" t="s">
        <v>1072</v>
      </c>
      <c r="B191" s="4295"/>
      <c r="C191" s="4447" t="s">
        <v>27</v>
      </c>
      <c r="D191" s="4447"/>
      <c r="E191" s="4447"/>
      <c r="F191" s="4447" t="s">
        <v>83</v>
      </c>
      <c r="G191" s="4447"/>
      <c r="H191" s="4447" t="s">
        <v>84</v>
      </c>
      <c r="I191" s="4447"/>
      <c r="J191" s="4447" t="s">
        <v>85</v>
      </c>
      <c r="K191" s="4447"/>
      <c r="L191" s="4447" t="s">
        <v>79</v>
      </c>
      <c r="M191" s="4447"/>
      <c r="N191" s="4137" t="s">
        <v>6</v>
      </c>
      <c r="O191" s="4138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39"/>
      <c r="AN191" s="4515" t="s">
        <v>81</v>
      </c>
      <c r="AO191" s="4516"/>
      <c r="AP191" s="4517"/>
      <c r="AQ191" s="4534" t="s">
        <v>93</v>
      </c>
      <c r="AR191" s="4533" t="s">
        <v>1071</v>
      </c>
      <c r="AS191" s="4203" t="s">
        <v>3</v>
      </c>
      <c r="AT191" s="4203"/>
      <c r="AU191" s="4134" t="s">
        <v>985</v>
      </c>
      <c r="AV191" s="4134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>
      <c r="A192" s="4459"/>
      <c r="B192" s="4361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535"/>
      <c r="AR192" s="4292"/>
      <c r="AS192" s="3124" t="s">
        <v>20</v>
      </c>
      <c r="AT192" s="3148" t="s">
        <v>21</v>
      </c>
      <c r="AU192" s="4136"/>
      <c r="AV192" s="4136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>
      <c r="A193" s="4536" t="s">
        <v>1067</v>
      </c>
      <c r="B193" s="4537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/>
      <c r="G193" s="693"/>
      <c r="H193" s="976"/>
      <c r="I193" s="693"/>
      <c r="J193" s="976"/>
      <c r="K193" s="693"/>
      <c r="L193" s="976"/>
      <c r="M193" s="693"/>
      <c r="N193" s="976"/>
      <c r="O193" s="693"/>
      <c r="P193" s="976"/>
      <c r="Q193" s="693"/>
      <c r="R193" s="976"/>
      <c r="S193" s="693"/>
      <c r="T193" s="976"/>
      <c r="U193" s="693"/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/>
      <c r="AF193" s="976"/>
      <c r="AG193" s="693"/>
      <c r="AH193" s="976"/>
      <c r="AI193" s="693"/>
      <c r="AJ193" s="976"/>
      <c r="AK193" s="693"/>
      <c r="AL193" s="976"/>
      <c r="AM193" s="715"/>
      <c r="AN193" s="947"/>
      <c r="AO193" s="436"/>
      <c r="AP193" s="142"/>
      <c r="AQ193" s="693"/>
      <c r="AR193" s="977"/>
      <c r="AS193" s="976"/>
      <c r="AT193" s="693"/>
      <c r="AU193" s="693"/>
      <c r="AV193" s="693"/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>
      <c r="A194" s="4540" t="s">
        <v>1066</v>
      </c>
      <c r="B194" s="4541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>
      <c r="A195" s="4513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/>
      <c r="AP195" s="894"/>
      <c r="AQ195" s="894"/>
      <c r="AR195" s="895"/>
      <c r="AS195" s="896"/>
      <c r="AT195" s="894"/>
      <c r="AU195" s="894"/>
      <c r="AV195" s="894"/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>
      <c r="A196" s="4514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>
      <c r="A197" s="4286" t="s">
        <v>1062</v>
      </c>
      <c r="B197" s="4287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>
      <c r="A198" s="4513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>
      <c r="A199" s="4514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/>
      <c r="G200" s="693"/>
      <c r="H200" s="976"/>
      <c r="I200" s="693"/>
      <c r="J200" s="976"/>
      <c r="K200" s="693"/>
      <c r="L200" s="976"/>
      <c r="M200" s="693"/>
      <c r="N200" s="976"/>
      <c r="O200" s="693"/>
      <c r="P200" s="976"/>
      <c r="Q200" s="693"/>
      <c r="R200" s="976"/>
      <c r="S200" s="693"/>
      <c r="T200" s="976"/>
      <c r="U200" s="693"/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/>
      <c r="AF200" s="976"/>
      <c r="AG200" s="693"/>
      <c r="AH200" s="976"/>
      <c r="AI200" s="693"/>
      <c r="AJ200" s="976"/>
      <c r="AK200" s="693"/>
      <c r="AL200" s="976"/>
      <c r="AM200" s="715"/>
      <c r="AN200" s="978"/>
      <c r="AO200" s="692"/>
      <c r="AP200" s="693"/>
      <c r="AQ200" s="693"/>
      <c r="AR200" s="977"/>
      <c r="AS200" s="976"/>
      <c r="AT200" s="693"/>
      <c r="AU200" s="693"/>
      <c r="AV200" s="693"/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>
      <c r="A201" s="4134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>
      <c r="A202" s="4135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>
      <c r="A203" s="4135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>
      <c r="A204" s="4135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>
      <c r="A205" s="4135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>
      <c r="A206" s="4135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>
      <c r="A207" s="4135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>
      <c r="A208" s="4136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>
      <c r="A209" s="4533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>
      <c r="A210" s="4291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>
      <c r="A211" s="4292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>
      <c r="A212" s="4533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>
      <c r="A213" s="4291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>
      <c r="A214" s="4291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>
      <c r="A215" s="4292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>
      <c r="A216" s="4135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>
      <c r="A217" s="4135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>
      <c r="A218" s="4135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>
      <c r="A219" s="4135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>
      <c r="A220" s="4135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>
      <c r="A221" s="4136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>
      <c r="A222" s="4134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>
      <c r="A223" s="4135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>
      <c r="A224" s="4136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>
      <c r="A225" s="4538" t="s">
        <v>1028</v>
      </c>
      <c r="B225" s="4539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>
      <c r="A226" s="4252" t="s">
        <v>1027</v>
      </c>
      <c r="B226" s="425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>
      <c r="A227" s="4252" t="s">
        <v>1026</v>
      </c>
      <c r="B227" s="4251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>
      <c r="A228" s="4252" t="s">
        <v>1025</v>
      </c>
      <c r="B228" s="4251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>
      <c r="A229" s="4252" t="s">
        <v>1024</v>
      </c>
      <c r="B229" s="425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>
      <c r="A230" s="4252" t="s">
        <v>1023</v>
      </c>
      <c r="B230" s="425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>
      <c r="A231" s="4253" t="s">
        <v>33</v>
      </c>
      <c r="B231" s="425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>
      <c r="A233" s="4144" t="s">
        <v>36</v>
      </c>
      <c r="B233" s="4146"/>
      <c r="C233" s="4203" t="s">
        <v>27</v>
      </c>
      <c r="D233" s="4203"/>
      <c r="E233" s="4203"/>
      <c r="F233" s="4137" t="s">
        <v>59</v>
      </c>
      <c r="G233" s="4138"/>
      <c r="H233" s="4137" t="s">
        <v>87</v>
      </c>
      <c r="I233" s="4138"/>
      <c r="J233" s="4137" t="s">
        <v>88</v>
      </c>
      <c r="K233" s="4138"/>
      <c r="L233" s="4137" t="s">
        <v>89</v>
      </c>
      <c r="M233" s="4138"/>
      <c r="N233" s="4137" t="s">
        <v>90</v>
      </c>
      <c r="O233" s="4138"/>
      <c r="P233" s="4137" t="s">
        <v>91</v>
      </c>
      <c r="Q233" s="4138"/>
      <c r="R233" s="4137" t="s">
        <v>1021</v>
      </c>
      <c r="S233" s="4138"/>
      <c r="T233" s="4137" t="s">
        <v>1020</v>
      </c>
      <c r="U233" s="4138"/>
      <c r="V233" s="4137" t="s">
        <v>1019</v>
      </c>
      <c r="W233" s="4138"/>
      <c r="X233" s="4137" t="s">
        <v>1018</v>
      </c>
      <c r="Y233" s="4138"/>
      <c r="Z233" s="4137" t="s">
        <v>1017</v>
      </c>
      <c r="AA233" s="4138"/>
      <c r="AB233" s="4137" t="s">
        <v>1016</v>
      </c>
      <c r="AC233" s="4138"/>
      <c r="AD233" s="4137" t="s">
        <v>1015</v>
      </c>
      <c r="AE233" s="4138"/>
      <c r="AF233" s="4137" t="s">
        <v>1014</v>
      </c>
      <c r="AG233" s="4138"/>
      <c r="AH233" s="4137" t="s">
        <v>1013</v>
      </c>
      <c r="AI233" s="4138"/>
      <c r="AJ233" s="4137" t="s">
        <v>1012</v>
      </c>
      <c r="AK233" s="4138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>
      <c r="A234" s="4157"/>
      <c r="B234" s="4158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>
      <c r="A235" s="4153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/>
      <c r="CK235" s="3412"/>
      <c r="CL235" s="3412"/>
      <c r="CM235" s="3412"/>
      <c r="CN235" s="3412"/>
    </row>
    <row r="236" spans="1:104" ht="16.5" customHeight="1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>
      <c r="A237" s="4153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>
      <c r="A240" s="4522" t="s">
        <v>1007</v>
      </c>
      <c r="B240" s="4490" t="s">
        <v>1006</v>
      </c>
      <c r="C240" s="4144" t="s">
        <v>1</v>
      </c>
      <c r="D240" s="4145"/>
      <c r="E240" s="4146"/>
      <c r="F240" s="4438" t="s">
        <v>92</v>
      </c>
      <c r="G240" s="4439"/>
      <c r="H240" s="4439"/>
      <c r="I240" s="4439"/>
      <c r="J240" s="4439"/>
      <c r="K240" s="4439"/>
      <c r="L240" s="4439"/>
      <c r="M240" s="4439"/>
      <c r="N240" s="4439"/>
      <c r="O240" s="4439"/>
      <c r="P240" s="4439"/>
      <c r="Q240" s="4439"/>
      <c r="R240" s="4439"/>
      <c r="S240" s="4439"/>
      <c r="T240" s="4439"/>
      <c r="U240" s="4439"/>
      <c r="V240" s="4439"/>
      <c r="W240" s="4439"/>
      <c r="X240" s="4439"/>
      <c r="Y240" s="4439"/>
      <c r="Z240" s="4439"/>
      <c r="AA240" s="4439"/>
      <c r="AB240" s="4439"/>
      <c r="AC240" s="4439"/>
      <c r="AD240" s="4439"/>
      <c r="AE240" s="4439"/>
      <c r="AF240" s="4439"/>
      <c r="AG240" s="4439"/>
      <c r="AH240" s="4439"/>
      <c r="AI240" s="4439"/>
      <c r="AJ240" s="4439"/>
      <c r="AK240" s="4440"/>
      <c r="AL240" s="4134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>
      <c r="A241" s="4523"/>
      <c r="B241" s="4491"/>
      <c r="C241" s="4157"/>
      <c r="D241" s="4176"/>
      <c r="E241" s="4158"/>
      <c r="F241" s="4438" t="s">
        <v>84</v>
      </c>
      <c r="G241" s="4440"/>
      <c r="H241" s="4438" t="s">
        <v>85</v>
      </c>
      <c r="I241" s="4440"/>
      <c r="J241" s="4438" t="s">
        <v>79</v>
      </c>
      <c r="K241" s="4440"/>
      <c r="L241" s="4438" t="s">
        <v>6</v>
      </c>
      <c r="M241" s="4440"/>
      <c r="N241" s="4137" t="s">
        <v>7</v>
      </c>
      <c r="O241" s="4138"/>
      <c r="P241" s="4137" t="s">
        <v>8</v>
      </c>
      <c r="Q241" s="4138"/>
      <c r="R241" s="4137" t="s">
        <v>9</v>
      </c>
      <c r="S241" s="4138"/>
      <c r="T241" s="4137" t="s">
        <v>10</v>
      </c>
      <c r="U241" s="4138"/>
      <c r="V241" s="4137" t="s">
        <v>11</v>
      </c>
      <c r="W241" s="4138"/>
      <c r="X241" s="4137" t="s">
        <v>12</v>
      </c>
      <c r="Y241" s="4138"/>
      <c r="Z241" s="4137" t="s">
        <v>13</v>
      </c>
      <c r="AA241" s="4138"/>
      <c r="AB241" s="4137" t="s">
        <v>14</v>
      </c>
      <c r="AC241" s="4138"/>
      <c r="AD241" s="4137" t="s">
        <v>15</v>
      </c>
      <c r="AE241" s="4138"/>
      <c r="AF241" s="4137" t="s">
        <v>16</v>
      </c>
      <c r="AG241" s="4138"/>
      <c r="AH241" s="4137" t="s">
        <v>17</v>
      </c>
      <c r="AI241" s="4138"/>
      <c r="AJ241" s="4139" t="s">
        <v>18</v>
      </c>
      <c r="AK241" s="4140"/>
      <c r="AL241" s="4135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>
      <c r="A242" s="4524"/>
      <c r="B242" s="4492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36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>
      <c r="A243" s="4527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>
      <c r="A244" s="4526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>
      <c r="A245" s="4525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>
      <c r="A246" s="4526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>
      <c r="A248" s="4144" t="s">
        <v>1002</v>
      </c>
      <c r="B248" s="4146"/>
      <c r="C248" s="4447" t="s">
        <v>44</v>
      </c>
      <c r="D248" s="4447"/>
      <c r="E248" s="4447"/>
      <c r="F248" s="4137" t="s">
        <v>1001</v>
      </c>
      <c r="G248" s="4160"/>
      <c r="H248" s="4160"/>
      <c r="I248" s="4160"/>
      <c r="J248" s="4160"/>
      <c r="K248" s="4160"/>
      <c r="L248" s="4160"/>
      <c r="M248" s="4160"/>
      <c r="N248" s="4160"/>
      <c r="O248" s="4160"/>
      <c r="P248" s="4160"/>
      <c r="Q248" s="4160"/>
      <c r="R248" s="4160"/>
      <c r="S248" s="4160"/>
      <c r="T248" s="4160"/>
      <c r="U248" s="4160"/>
      <c r="V248" s="4160"/>
      <c r="W248" s="4160"/>
      <c r="X248" s="4160"/>
      <c r="Y248" s="4160"/>
      <c r="Z248" s="4160"/>
      <c r="AA248" s="4160"/>
      <c r="AB248" s="4160"/>
      <c r="AC248" s="4160"/>
      <c r="AD248" s="4160"/>
      <c r="AE248" s="4160"/>
      <c r="AF248" s="4160"/>
      <c r="AG248" s="4160"/>
      <c r="AH248" s="4160"/>
      <c r="AI248" s="4160"/>
      <c r="AJ248" s="4160"/>
      <c r="AK248" s="4160"/>
      <c r="AL248" s="4160"/>
      <c r="AM248" s="4483"/>
      <c r="AN248" s="4141" t="s">
        <v>81</v>
      </c>
      <c r="AO248" s="4141"/>
      <c r="AP248" s="4140"/>
      <c r="AQ248" s="4528" t="s">
        <v>972</v>
      </c>
      <c r="AR248" s="4496"/>
      <c r="AS248" s="4134" t="s">
        <v>442</v>
      </c>
      <c r="AT248" s="4134" t="s">
        <v>441</v>
      </c>
      <c r="AU248" s="4146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>
      <c r="A249" s="4147"/>
      <c r="B249" s="4149"/>
      <c r="C249" s="4447"/>
      <c r="D249" s="4447"/>
      <c r="E249" s="4447"/>
      <c r="F249" s="4139" t="s">
        <v>1000</v>
      </c>
      <c r="G249" s="4141"/>
      <c r="H249" s="4139" t="s">
        <v>84</v>
      </c>
      <c r="I249" s="4141"/>
      <c r="J249" s="4139" t="s">
        <v>85</v>
      </c>
      <c r="K249" s="4141"/>
      <c r="L249" s="4139" t="s">
        <v>79</v>
      </c>
      <c r="M249" s="4141"/>
      <c r="N249" s="4139" t="s">
        <v>6</v>
      </c>
      <c r="O249" s="4141"/>
      <c r="P249" s="4139" t="s">
        <v>965</v>
      </c>
      <c r="Q249" s="4140"/>
      <c r="R249" s="4139" t="s">
        <v>964</v>
      </c>
      <c r="S249" s="4140"/>
      <c r="T249" s="4139" t="s">
        <v>963</v>
      </c>
      <c r="U249" s="4140"/>
      <c r="V249" s="4139" t="s">
        <v>962</v>
      </c>
      <c r="W249" s="4140"/>
      <c r="X249" s="4139" t="s">
        <v>961</v>
      </c>
      <c r="Y249" s="4140"/>
      <c r="Z249" s="4139" t="s">
        <v>960</v>
      </c>
      <c r="AA249" s="4140"/>
      <c r="AB249" s="4139" t="s">
        <v>959</v>
      </c>
      <c r="AC249" s="4140"/>
      <c r="AD249" s="4139" t="s">
        <v>958</v>
      </c>
      <c r="AE249" s="4140"/>
      <c r="AF249" s="4139" t="s">
        <v>957</v>
      </c>
      <c r="AG249" s="4140"/>
      <c r="AH249" s="4139" t="s">
        <v>956</v>
      </c>
      <c r="AI249" s="4140"/>
      <c r="AJ249" s="4139" t="s">
        <v>955</v>
      </c>
      <c r="AK249" s="4140"/>
      <c r="AL249" s="4139" t="s">
        <v>954</v>
      </c>
      <c r="AM249" s="4441"/>
      <c r="AN249" s="4493" t="s">
        <v>49</v>
      </c>
      <c r="AO249" s="4493" t="s">
        <v>999</v>
      </c>
      <c r="AP249" s="4146" t="s">
        <v>998</v>
      </c>
      <c r="AQ249" s="4529"/>
      <c r="AR249" s="4498"/>
      <c r="AS249" s="4135"/>
      <c r="AT249" s="4135"/>
      <c r="AU249" s="414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>
      <c r="A250" s="4157"/>
      <c r="B250" s="4158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494"/>
      <c r="AO250" s="4494"/>
      <c r="AP250" s="4158"/>
      <c r="AQ250" s="900" t="s">
        <v>438</v>
      </c>
      <c r="AR250" s="3069" t="s">
        <v>439</v>
      </c>
      <c r="AS250" s="4136"/>
      <c r="AT250" s="4136"/>
      <c r="AU250" s="4158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>
      <c r="A251" s="4502" t="s">
        <v>997</v>
      </c>
      <c r="B251" s="4503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>
      <c r="A252" s="4284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>
      <c r="A253" s="4284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>
      <c r="A254" s="4284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>
      <c r="A255" s="4284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>
      <c r="A256" s="4284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>
      <c r="A257" s="4284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>
      <c r="A258" s="4284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>
      <c r="A259" s="4284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>
      <c r="A260" s="4284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>
      <c r="A261" s="4295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>
      <c r="A262" s="424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>
      <c r="A263" s="424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>
      <c r="A264" s="424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>
      <c r="A265" s="424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>
      <c r="A266" s="424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>
      <c r="A267" s="424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>
      <c r="A268" s="424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>
      <c r="A269" s="4361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>
      <c r="A271" s="4144" t="s">
        <v>36</v>
      </c>
      <c r="B271" s="4146"/>
      <c r="C271" s="4458" t="s">
        <v>44</v>
      </c>
      <c r="D271" s="4521"/>
      <c r="E271" s="4295"/>
      <c r="F271" s="4137" t="s">
        <v>986</v>
      </c>
      <c r="G271" s="4160"/>
      <c r="H271" s="4160"/>
      <c r="I271" s="4160"/>
      <c r="J271" s="4160"/>
      <c r="K271" s="4160"/>
      <c r="L271" s="4160"/>
      <c r="M271" s="4160"/>
      <c r="N271" s="4160"/>
      <c r="O271" s="4160"/>
      <c r="P271" s="4160"/>
      <c r="Q271" s="4160"/>
      <c r="R271" s="4160"/>
      <c r="S271" s="4160"/>
      <c r="T271" s="4160"/>
      <c r="U271" s="4160"/>
      <c r="V271" s="4160"/>
      <c r="W271" s="4160"/>
      <c r="X271" s="4160"/>
      <c r="Y271" s="4160"/>
      <c r="Z271" s="4160"/>
      <c r="AA271" s="4160"/>
      <c r="AB271" s="4160"/>
      <c r="AC271" s="4160"/>
      <c r="AD271" s="4160"/>
      <c r="AE271" s="4160"/>
      <c r="AF271" s="4160"/>
      <c r="AG271" s="4160"/>
      <c r="AH271" s="4160"/>
      <c r="AI271" s="4160"/>
      <c r="AJ271" s="4160"/>
      <c r="AK271" s="4160"/>
      <c r="AL271" s="4160"/>
      <c r="AM271" s="4160"/>
      <c r="AN271" s="4160"/>
      <c r="AO271" s="4160"/>
      <c r="AP271" s="4160"/>
      <c r="AQ271" s="4160"/>
      <c r="AR271" s="4160"/>
      <c r="AS271" s="4138"/>
      <c r="AT271" s="4279" t="s">
        <v>972</v>
      </c>
      <c r="AU271" s="4280"/>
      <c r="AV271" s="4134" t="s">
        <v>442</v>
      </c>
      <c r="AW271" s="4146" t="s">
        <v>441</v>
      </c>
      <c r="AX271" s="4146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>
      <c r="A272" s="4147"/>
      <c r="B272" s="4149"/>
      <c r="C272" s="4459"/>
      <c r="D272" s="4283"/>
      <c r="E272" s="4361"/>
      <c r="F272" s="4139" t="s">
        <v>984</v>
      </c>
      <c r="G272" s="4141"/>
      <c r="H272" s="4139" t="s">
        <v>983</v>
      </c>
      <c r="I272" s="4141"/>
      <c r="J272" s="4139" t="s">
        <v>982</v>
      </c>
      <c r="K272" s="4141"/>
      <c r="L272" s="4139" t="s">
        <v>981</v>
      </c>
      <c r="M272" s="4141"/>
      <c r="N272" s="4139" t="s">
        <v>61</v>
      </c>
      <c r="O272" s="4141"/>
      <c r="P272" s="4139" t="s">
        <v>85</v>
      </c>
      <c r="Q272" s="4141"/>
      <c r="R272" s="4139" t="s">
        <v>79</v>
      </c>
      <c r="S272" s="4141"/>
      <c r="T272" s="4139" t="s">
        <v>6</v>
      </c>
      <c r="U272" s="4141"/>
      <c r="V272" s="4139" t="s">
        <v>965</v>
      </c>
      <c r="W272" s="4140"/>
      <c r="X272" s="4139" t="s">
        <v>964</v>
      </c>
      <c r="Y272" s="4140"/>
      <c r="Z272" s="4139" t="s">
        <v>963</v>
      </c>
      <c r="AA272" s="4140"/>
      <c r="AB272" s="4139" t="s">
        <v>962</v>
      </c>
      <c r="AC272" s="4140"/>
      <c r="AD272" s="4139" t="s">
        <v>961</v>
      </c>
      <c r="AE272" s="4140"/>
      <c r="AF272" s="4139" t="s">
        <v>960</v>
      </c>
      <c r="AG272" s="4140"/>
      <c r="AH272" s="4139" t="s">
        <v>959</v>
      </c>
      <c r="AI272" s="4140"/>
      <c r="AJ272" s="4139" t="s">
        <v>958</v>
      </c>
      <c r="AK272" s="4140"/>
      <c r="AL272" s="4139" t="s">
        <v>957</v>
      </c>
      <c r="AM272" s="4140"/>
      <c r="AN272" s="4139" t="s">
        <v>956</v>
      </c>
      <c r="AO272" s="4140"/>
      <c r="AP272" s="4139" t="s">
        <v>955</v>
      </c>
      <c r="AQ272" s="4140"/>
      <c r="AR272" s="4139" t="s">
        <v>954</v>
      </c>
      <c r="AS272" s="4140"/>
      <c r="AT272" s="4147" t="s">
        <v>438</v>
      </c>
      <c r="AU272" s="4149" t="s">
        <v>439</v>
      </c>
      <c r="AV272" s="4135"/>
      <c r="AW272" s="4149"/>
      <c r="AX272" s="414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>
      <c r="A273" s="4157"/>
      <c r="B273" s="4158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57"/>
      <c r="AU273" s="4158"/>
      <c r="AV273" s="4136"/>
      <c r="AW273" s="4158"/>
      <c r="AX273" s="4158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>
      <c r="A274" s="4153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>
      <c r="A276" s="4504" t="s">
        <v>970</v>
      </c>
      <c r="B276" s="4505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>
      <c r="A277" s="4511" t="s">
        <v>979</v>
      </c>
      <c r="B277" s="4512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>
      <c r="A278" s="4509" t="s">
        <v>978</v>
      </c>
      <c r="B278" s="4510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>
      <c r="A279" s="4154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>
      <c r="A280" s="4154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>
      <c r="A283" s="4144" t="s">
        <v>36</v>
      </c>
      <c r="B283" s="4146"/>
      <c r="C283" s="4530" t="s">
        <v>44</v>
      </c>
      <c r="D283" s="4530"/>
      <c r="E283" s="4530"/>
      <c r="F283" s="4137" t="s">
        <v>92</v>
      </c>
      <c r="G283" s="4160"/>
      <c r="H283" s="4160"/>
      <c r="I283" s="4160"/>
      <c r="J283" s="4160"/>
      <c r="K283" s="4160"/>
      <c r="L283" s="4160"/>
      <c r="M283" s="4160"/>
      <c r="N283" s="4160"/>
      <c r="O283" s="4160"/>
      <c r="P283" s="4160"/>
      <c r="Q283" s="4160"/>
      <c r="R283" s="4160"/>
      <c r="S283" s="4160"/>
      <c r="T283" s="4160"/>
      <c r="U283" s="4160"/>
      <c r="V283" s="4160"/>
      <c r="W283" s="4160"/>
      <c r="X283" s="4160"/>
      <c r="Y283" s="4160"/>
      <c r="Z283" s="4160"/>
      <c r="AA283" s="4160"/>
      <c r="AB283" s="4160"/>
      <c r="AC283" s="4160"/>
      <c r="AD283" s="4160"/>
      <c r="AE283" s="4160"/>
      <c r="AF283" s="4160"/>
      <c r="AG283" s="4483"/>
      <c r="AH283" s="4495" t="s">
        <v>972</v>
      </c>
      <c r="AI283" s="4496"/>
      <c r="AJ283" s="4499" t="s">
        <v>442</v>
      </c>
      <c r="AK283" s="4146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>
      <c r="A284" s="4147"/>
      <c r="B284" s="4149"/>
      <c r="C284" s="4530"/>
      <c r="D284" s="4530"/>
      <c r="E284" s="4530"/>
      <c r="F284" s="4139" t="s">
        <v>79</v>
      </c>
      <c r="G284" s="4141"/>
      <c r="H284" s="4139" t="s">
        <v>6</v>
      </c>
      <c r="I284" s="4141"/>
      <c r="J284" s="4139" t="s">
        <v>965</v>
      </c>
      <c r="K284" s="4140"/>
      <c r="L284" s="4139" t="s">
        <v>964</v>
      </c>
      <c r="M284" s="4140"/>
      <c r="N284" s="4139" t="s">
        <v>963</v>
      </c>
      <c r="O284" s="4140"/>
      <c r="P284" s="4139" t="s">
        <v>962</v>
      </c>
      <c r="Q284" s="4140"/>
      <c r="R284" s="4139" t="s">
        <v>961</v>
      </c>
      <c r="S284" s="4140"/>
      <c r="T284" s="4139" t="s">
        <v>960</v>
      </c>
      <c r="U284" s="4140"/>
      <c r="V284" s="4139" t="s">
        <v>959</v>
      </c>
      <c r="W284" s="4140"/>
      <c r="X284" s="4139" t="s">
        <v>958</v>
      </c>
      <c r="Y284" s="4140"/>
      <c r="Z284" s="4139" t="s">
        <v>957</v>
      </c>
      <c r="AA284" s="4140"/>
      <c r="AB284" s="4139" t="s">
        <v>956</v>
      </c>
      <c r="AC284" s="4140"/>
      <c r="AD284" s="4139" t="s">
        <v>955</v>
      </c>
      <c r="AE284" s="4140"/>
      <c r="AF284" s="4139" t="s">
        <v>954</v>
      </c>
      <c r="AG284" s="4441"/>
      <c r="AH284" s="4497"/>
      <c r="AI284" s="4498"/>
      <c r="AJ284" s="4500"/>
      <c r="AK284" s="414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>
      <c r="A285" s="4157"/>
      <c r="B285" s="4158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01"/>
      <c r="AK285" s="4158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>
      <c r="A286" s="4520" t="s">
        <v>971</v>
      </c>
      <c r="B286" s="4520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>
      <c r="A287" s="4518" t="s">
        <v>970</v>
      </c>
      <c r="B287" s="4518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>
      <c r="A288" s="4519" t="s">
        <v>969</v>
      </c>
      <c r="B288" s="4519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>
      <c r="A290" s="4154" t="s">
        <v>46</v>
      </c>
      <c r="B290" s="4506" t="s">
        <v>94</v>
      </c>
      <c r="C290" s="4507"/>
      <c r="D290" s="4508"/>
      <c r="E290" s="4157" t="s">
        <v>966</v>
      </c>
      <c r="F290" s="4176"/>
      <c r="G290" s="4176"/>
      <c r="H290" s="4176"/>
      <c r="I290" s="4176"/>
      <c r="J290" s="4176"/>
      <c r="K290" s="4176"/>
      <c r="L290" s="4176"/>
      <c r="M290" s="4176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>
      <c r="A291" s="4154"/>
      <c r="B291" s="4157"/>
      <c r="C291" s="4176"/>
      <c r="D291" s="4158"/>
      <c r="E291" s="4139" t="s">
        <v>83</v>
      </c>
      <c r="F291" s="4140"/>
      <c r="G291" s="4139" t="s">
        <v>84</v>
      </c>
      <c r="H291" s="4140"/>
      <c r="I291" s="4139" t="s">
        <v>85</v>
      </c>
      <c r="J291" s="4140"/>
      <c r="K291" s="4139" t="s">
        <v>79</v>
      </c>
      <c r="L291" s="4140"/>
      <c r="M291" s="4139" t="s">
        <v>6</v>
      </c>
      <c r="N291" s="4140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8"/>
    </row>
    <row r="294" spans="1:104" ht="21.75" customHeight="1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8"/>
    </row>
    <row r="295" spans="1:104" ht="22.5" customHeight="1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>
      <c r="A296" s="4530" t="s">
        <v>46</v>
      </c>
      <c r="B296" s="4530" t="s">
        <v>881</v>
      </c>
      <c r="C296" s="4558" t="s">
        <v>94</v>
      </c>
      <c r="D296" s="4558"/>
      <c r="E296" s="4558"/>
      <c r="F296" s="4139" t="s">
        <v>966</v>
      </c>
      <c r="G296" s="4141"/>
      <c r="H296" s="4141"/>
      <c r="I296" s="4141"/>
      <c r="J296" s="4141"/>
      <c r="K296" s="4141"/>
      <c r="L296" s="4141"/>
      <c r="M296" s="4141"/>
      <c r="N296" s="4141"/>
      <c r="O296" s="4141"/>
      <c r="P296" s="4141"/>
      <c r="Q296" s="4141"/>
      <c r="R296" s="4141"/>
      <c r="S296" s="4141"/>
      <c r="T296" s="4141"/>
      <c r="U296" s="4141"/>
      <c r="V296" s="4141"/>
      <c r="W296" s="4141"/>
      <c r="X296" s="4141"/>
      <c r="Y296" s="4141"/>
      <c r="Z296" s="4141"/>
      <c r="AA296" s="4141"/>
      <c r="AB296" s="4141"/>
      <c r="AC296" s="4141"/>
      <c r="AD296" s="4141"/>
      <c r="AE296" s="4141"/>
      <c r="AF296" s="4141"/>
      <c r="AG296" s="4140"/>
      <c r="AH296" s="4552" t="s">
        <v>440</v>
      </c>
      <c r="AI296" s="4555" t="s">
        <v>441</v>
      </c>
      <c r="AJ296" s="4168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>
      <c r="A297" s="4530"/>
      <c r="B297" s="4530"/>
      <c r="C297" s="4558"/>
      <c r="D297" s="4558"/>
      <c r="E297" s="4558"/>
      <c r="F297" s="4139" t="s">
        <v>79</v>
      </c>
      <c r="G297" s="4140"/>
      <c r="H297" s="4139" t="s">
        <v>6</v>
      </c>
      <c r="I297" s="4140"/>
      <c r="J297" s="4139" t="s">
        <v>965</v>
      </c>
      <c r="K297" s="4140"/>
      <c r="L297" s="4139" t="s">
        <v>964</v>
      </c>
      <c r="M297" s="4140"/>
      <c r="N297" s="4139" t="s">
        <v>963</v>
      </c>
      <c r="O297" s="4140"/>
      <c r="P297" s="4139" t="s">
        <v>962</v>
      </c>
      <c r="Q297" s="4140"/>
      <c r="R297" s="4139" t="s">
        <v>961</v>
      </c>
      <c r="S297" s="4140"/>
      <c r="T297" s="4139" t="s">
        <v>960</v>
      </c>
      <c r="U297" s="4140"/>
      <c r="V297" s="4139" t="s">
        <v>959</v>
      </c>
      <c r="W297" s="4140"/>
      <c r="X297" s="4139" t="s">
        <v>958</v>
      </c>
      <c r="Y297" s="4140"/>
      <c r="Z297" s="4139" t="s">
        <v>957</v>
      </c>
      <c r="AA297" s="4140"/>
      <c r="AB297" s="4139" t="s">
        <v>956</v>
      </c>
      <c r="AC297" s="4140"/>
      <c r="AD297" s="4139" t="s">
        <v>955</v>
      </c>
      <c r="AE297" s="4140"/>
      <c r="AF297" s="4139" t="s">
        <v>954</v>
      </c>
      <c r="AG297" s="4140"/>
      <c r="AH297" s="4553"/>
      <c r="AI297" s="4556"/>
      <c r="AJ297" s="4171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>
      <c r="A298" s="4530"/>
      <c r="B298" s="4530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554"/>
      <c r="AI298" s="4557"/>
      <c r="AJ298" s="4175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>
      <c r="A299" s="4564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>
      <c r="A300" s="4565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>
      <c r="A301" s="4566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/>
      <c r="G301" s="2698"/>
      <c r="H301" s="2897"/>
      <c r="I301" s="2698"/>
      <c r="J301" s="2897"/>
      <c r="K301" s="2698"/>
      <c r="L301" s="2897"/>
      <c r="M301" s="2698"/>
      <c r="N301" s="2897"/>
      <c r="O301" s="2698"/>
      <c r="P301" s="2897"/>
      <c r="Q301" s="2698"/>
      <c r="R301" s="2897"/>
      <c r="S301" s="2698"/>
      <c r="T301" s="2897"/>
      <c r="U301" s="2698"/>
      <c r="V301" s="2897"/>
      <c r="W301" s="2698"/>
      <c r="X301" s="2897"/>
      <c r="Y301" s="2698"/>
      <c r="Z301" s="2897"/>
      <c r="AA301" s="2698"/>
      <c r="AB301" s="2897"/>
      <c r="AC301" s="2698"/>
      <c r="AD301" s="2897"/>
      <c r="AE301" s="2698"/>
      <c r="AF301" s="2897"/>
      <c r="AG301" s="2698"/>
      <c r="AH301" s="2897"/>
      <c r="AI301" s="3042"/>
      <c r="AJ301" s="3032"/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>
      <c r="A302" s="4567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/>
      <c r="G302" s="164"/>
      <c r="H302" s="3017"/>
      <c r="I302" s="164"/>
      <c r="J302" s="3017"/>
      <c r="K302" s="164"/>
      <c r="L302" s="3017"/>
      <c r="M302" s="164"/>
      <c r="N302" s="3017"/>
      <c r="O302" s="164"/>
      <c r="P302" s="3017"/>
      <c r="Q302" s="164"/>
      <c r="R302" s="3017"/>
      <c r="S302" s="164"/>
      <c r="T302" s="3017"/>
      <c r="U302" s="164"/>
      <c r="V302" s="3017"/>
      <c r="W302" s="164"/>
      <c r="X302" s="3017"/>
      <c r="Y302" s="164"/>
      <c r="Z302" s="3017"/>
      <c r="AA302" s="164"/>
      <c r="AB302" s="3017"/>
      <c r="AC302" s="164"/>
      <c r="AD302" s="3017"/>
      <c r="AE302" s="164"/>
      <c r="AF302" s="3017"/>
      <c r="AG302" s="164"/>
      <c r="AH302" s="3017"/>
      <c r="AI302" s="3041"/>
      <c r="AJ302" s="3033"/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>
      <c r="A303" s="4568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>
      <c r="A304" s="4569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/>
    <row r="312" spans="1:104" s="3374" customFormat="1" ht="18.75" customHeight="1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/>
    <row r="314" spans="1:104" ht="18" hidden="1" customHeight="1"/>
    <row r="315" spans="1:104" hidden="1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94</v>
      </c>
      <c r="B315" s="3374">
        <f>SUM(CF8:CN304)</f>
        <v>0</v>
      </c>
    </row>
    <row r="316" spans="1:104" hidden="1"/>
    <row r="317" spans="1:104" hidden="1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>
    <tabColor theme="0" tint="-0.14999847407452621"/>
  </sheetPr>
  <dimension ref="A1:CZ174"/>
  <sheetViews>
    <sheetView topLeftCell="A89" zoomScale="75" zoomScaleNormal="75" workbookViewId="0">
      <selection activeCell="AR6" sqref="AR6"/>
    </sheetView>
  </sheetViews>
  <sheetFormatPr baseColWidth="10" defaultColWidth="11.42578125" defaultRowHeight="14.25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>
      <c r="A1" s="171" t="s">
        <v>243</v>
      </c>
    </row>
    <row r="2" spans="1:90" ht="16.350000000000001" customHeight="1">
      <c r="A2" s="171" t="str">
        <f>CONCATENATE("COMUNA: ",NOMBRE!B2," - ","( ",NOMBRE!C2,NOMBRE!D2,NOMBRE!E2,NOMBRE!F2,NOMBRE!G2," )")</f>
        <v>COMUNA: SAN PABLO - ( 10307 )</v>
      </c>
    </row>
    <row r="3" spans="1:90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90" ht="16.350000000000001" customHeight="1">
      <c r="A4" s="171" t="str">
        <f>CONCATENATE("MES: ",NOMBRE!B6," - ","( ",NOMBRE!C6,NOMBRE!D6," )")</f>
        <v>MES: MAYO - ( 05 )</v>
      </c>
    </row>
    <row r="5" spans="1:90" ht="16.350000000000001" customHeight="1">
      <c r="A5" s="171" t="str">
        <f>CONCATENATE("AÑO: ",NOMBRE!B7)</f>
        <v>AÑO: 2020</v>
      </c>
    </row>
    <row r="6" spans="1:90" ht="15">
      <c r="A6" s="4159" t="s">
        <v>2178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>
      <c r="A10" s="4153" t="s">
        <v>46</v>
      </c>
      <c r="B10" s="4153" t="s">
        <v>0</v>
      </c>
      <c r="C10" s="4144" t="s">
        <v>94</v>
      </c>
      <c r="D10" s="4145"/>
      <c r="E10" s="4146"/>
      <c r="F10" s="4574" t="s">
        <v>966</v>
      </c>
      <c r="G10" s="4478"/>
      <c r="H10" s="4478"/>
      <c r="I10" s="4478"/>
      <c r="J10" s="4478"/>
      <c r="K10" s="4478"/>
      <c r="L10" s="4478"/>
      <c r="M10" s="4478"/>
      <c r="N10" s="4478"/>
      <c r="O10" s="4478"/>
      <c r="P10" s="4478"/>
      <c r="Q10" s="4478"/>
      <c r="R10" s="4478"/>
      <c r="S10" s="4478"/>
      <c r="T10" s="4478"/>
      <c r="U10" s="4478"/>
      <c r="V10" s="4478"/>
      <c r="W10" s="4478"/>
      <c r="X10" s="4478"/>
      <c r="Y10" s="4478"/>
      <c r="Z10" s="4478"/>
      <c r="AA10" s="4478"/>
      <c r="AB10" s="4478"/>
      <c r="AC10" s="4478"/>
      <c r="AD10" s="4478"/>
      <c r="AE10" s="4478"/>
      <c r="AF10" s="4478"/>
      <c r="AG10" s="4478"/>
      <c r="AH10" s="4478"/>
      <c r="AI10" s="4478"/>
      <c r="AJ10" s="4478"/>
      <c r="AK10" s="4478"/>
      <c r="AL10" s="4478"/>
      <c r="AM10" s="4575"/>
      <c r="AN10" s="4146" t="s">
        <v>440</v>
      </c>
      <c r="AO10" s="4146" t="s">
        <v>479</v>
      </c>
      <c r="AP10" s="4146" t="s">
        <v>442</v>
      </c>
      <c r="AQ10" s="4146" t="s">
        <v>441</v>
      </c>
      <c r="AR10" s="4146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>
      <c r="A11" s="4164"/>
      <c r="B11" s="4164"/>
      <c r="C11" s="4157"/>
      <c r="D11" s="4176"/>
      <c r="E11" s="4158"/>
      <c r="F11" s="4574" t="s">
        <v>83</v>
      </c>
      <c r="G11" s="4575"/>
      <c r="H11" s="4574" t="s">
        <v>84</v>
      </c>
      <c r="I11" s="4575"/>
      <c r="J11" s="4574" t="s">
        <v>85</v>
      </c>
      <c r="K11" s="4575"/>
      <c r="L11" s="4574" t="s">
        <v>79</v>
      </c>
      <c r="M11" s="4575"/>
      <c r="N11" s="4574" t="s">
        <v>6</v>
      </c>
      <c r="O11" s="4575"/>
      <c r="P11" s="4573" t="s">
        <v>7</v>
      </c>
      <c r="Q11" s="4189"/>
      <c r="R11" s="4573" t="s">
        <v>8</v>
      </c>
      <c r="S11" s="4189"/>
      <c r="T11" s="4573" t="s">
        <v>9</v>
      </c>
      <c r="U11" s="4189"/>
      <c r="V11" s="4573" t="s">
        <v>10</v>
      </c>
      <c r="W11" s="4189"/>
      <c r="X11" s="4573" t="s">
        <v>11</v>
      </c>
      <c r="Y11" s="4189"/>
      <c r="Z11" s="4573" t="s">
        <v>12</v>
      </c>
      <c r="AA11" s="4189"/>
      <c r="AB11" s="4573" t="s">
        <v>13</v>
      </c>
      <c r="AC11" s="4189"/>
      <c r="AD11" s="4573" t="s">
        <v>14</v>
      </c>
      <c r="AE11" s="4189"/>
      <c r="AF11" s="4573" t="s">
        <v>15</v>
      </c>
      <c r="AG11" s="4189"/>
      <c r="AH11" s="4573" t="s">
        <v>16</v>
      </c>
      <c r="AI11" s="4189"/>
      <c r="AJ11" s="4573" t="s">
        <v>17</v>
      </c>
      <c r="AK11" s="4189"/>
      <c r="AL11" s="4573" t="s">
        <v>18</v>
      </c>
      <c r="AM11" s="4189"/>
      <c r="AN11" s="4149"/>
      <c r="AO11" s="4149"/>
      <c r="AP11" s="4149"/>
      <c r="AQ11" s="4149"/>
      <c r="AR11" s="414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58"/>
      <c r="AO12" s="4158"/>
      <c r="AP12" s="4158"/>
      <c r="AQ12" s="4158"/>
      <c r="AR12" s="4158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>
      <c r="A13" s="4134" t="s">
        <v>2175</v>
      </c>
      <c r="B13" s="1887" t="s">
        <v>22</v>
      </c>
      <c r="C13" s="1775">
        <f t="shared" ref="C13:C27" si="0">SUM(D13+E13)</f>
        <v>8</v>
      </c>
      <c r="D13" s="1774">
        <f t="shared" ref="D13:D27" si="1">SUM(F13+H13+J13+L13+N13+P13+R13+T13+V13+X13+Z13+AB13+AD13+AF13+AH13+AJ13+AL13)</f>
        <v>4</v>
      </c>
      <c r="E13" s="1773">
        <f t="shared" ref="E13:E27" si="2">SUM(G13+I13+K13+M13+O13+Q13+S13+U13+W13+Y13+AA13+AC13+AE13+AG13+AI13+AK13+AM13)</f>
        <v>4</v>
      </c>
      <c r="F13" s="1797"/>
      <c r="G13" s="1796"/>
      <c r="H13" s="1797"/>
      <c r="I13" s="1796"/>
      <c r="J13" s="1797">
        <v>1</v>
      </c>
      <c r="K13" s="1832"/>
      <c r="L13" s="1797"/>
      <c r="M13" s="1832">
        <v>1</v>
      </c>
      <c r="N13" s="1797"/>
      <c r="O13" s="1832"/>
      <c r="P13" s="1797"/>
      <c r="Q13" s="1832">
        <v>1</v>
      </c>
      <c r="R13" s="1797"/>
      <c r="S13" s="1832"/>
      <c r="T13" s="1797"/>
      <c r="U13" s="1832"/>
      <c r="V13" s="1797">
        <v>2</v>
      </c>
      <c r="W13" s="1832"/>
      <c r="X13" s="1797"/>
      <c r="Y13" s="1832"/>
      <c r="Z13" s="1797">
        <v>1</v>
      </c>
      <c r="AA13" s="1832"/>
      <c r="AB13" s="1797"/>
      <c r="AC13" s="1832">
        <v>1</v>
      </c>
      <c r="AD13" s="1797"/>
      <c r="AE13" s="1832"/>
      <c r="AF13" s="1797"/>
      <c r="AG13" s="1832">
        <v>1</v>
      </c>
      <c r="AH13" s="1797"/>
      <c r="AI13" s="1832"/>
      <c r="AJ13" s="1797"/>
      <c r="AK13" s="1832"/>
      <c r="AL13" s="1837"/>
      <c r="AM13" s="1832"/>
      <c r="AN13" s="1796">
        <v>8</v>
      </c>
      <c r="AO13" s="1796">
        <v>0</v>
      </c>
      <c r="AP13" s="1796">
        <v>0</v>
      </c>
      <c r="AQ13" s="1796">
        <v>0</v>
      </c>
      <c r="AR13" s="1796">
        <v>0</v>
      </c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>
      <c r="A14" s="4224"/>
      <c r="B14" s="3090" t="s">
        <v>66</v>
      </c>
      <c r="C14" s="303">
        <f t="shared" si="0"/>
        <v>23</v>
      </c>
      <c r="D14" s="1193">
        <f t="shared" si="1"/>
        <v>5</v>
      </c>
      <c r="E14" s="185">
        <f t="shared" si="2"/>
        <v>18</v>
      </c>
      <c r="F14" s="125"/>
      <c r="G14" s="165"/>
      <c r="H14" s="125">
        <v>1</v>
      </c>
      <c r="I14" s="165">
        <v>1</v>
      </c>
      <c r="J14" s="125">
        <v>4</v>
      </c>
      <c r="K14" s="137">
        <v>1</v>
      </c>
      <c r="L14" s="125"/>
      <c r="M14" s="137">
        <v>1</v>
      </c>
      <c r="N14" s="125"/>
      <c r="O14" s="137">
        <v>1</v>
      </c>
      <c r="P14" s="125"/>
      <c r="Q14" s="137">
        <v>1</v>
      </c>
      <c r="R14" s="125"/>
      <c r="S14" s="137">
        <v>3</v>
      </c>
      <c r="T14" s="125"/>
      <c r="U14" s="137"/>
      <c r="V14" s="125"/>
      <c r="W14" s="137">
        <v>1</v>
      </c>
      <c r="X14" s="125"/>
      <c r="Y14" s="137">
        <v>2</v>
      </c>
      <c r="Z14" s="125"/>
      <c r="AA14" s="137">
        <v>4</v>
      </c>
      <c r="AB14" s="125"/>
      <c r="AC14" s="137"/>
      <c r="AD14" s="125"/>
      <c r="AE14" s="137">
        <v>3</v>
      </c>
      <c r="AF14" s="125"/>
      <c r="AG14" s="137"/>
      <c r="AH14" s="125"/>
      <c r="AI14" s="137"/>
      <c r="AJ14" s="125"/>
      <c r="AK14" s="137"/>
      <c r="AL14" s="184"/>
      <c r="AM14" s="137"/>
      <c r="AN14" s="165">
        <v>23</v>
      </c>
      <c r="AO14" s="165">
        <v>3</v>
      </c>
      <c r="AP14" s="165">
        <v>0</v>
      </c>
      <c r="AQ14" s="165">
        <v>0</v>
      </c>
      <c r="AR14" s="165">
        <v>0</v>
      </c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5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>
      <c r="A15" s="4224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5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>
      <c r="A16" s="4224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5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>
      <c r="A17" s="4224"/>
      <c r="B17" s="3090" t="s">
        <v>69</v>
      </c>
      <c r="C17" s="303">
        <f t="shared" si="0"/>
        <v>2</v>
      </c>
      <c r="D17" s="1193">
        <f t="shared" si="1"/>
        <v>0</v>
      </c>
      <c r="E17" s="185">
        <f t="shared" si="2"/>
        <v>2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>
        <v>1</v>
      </c>
      <c r="AB17" s="125"/>
      <c r="AC17" s="137">
        <v>1</v>
      </c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>
        <v>2</v>
      </c>
      <c r="AO17" s="165">
        <v>0</v>
      </c>
      <c r="AP17" s="165">
        <v>1</v>
      </c>
      <c r="AQ17" s="165">
        <v>0</v>
      </c>
      <c r="AR17" s="165">
        <v>0</v>
      </c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5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>
      <c r="A18" s="4224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5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>
      <c r="A19" s="4224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5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>
      <c r="A20" s="4224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5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>
      <c r="A21" s="4224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5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>
      <c r="A22" s="4224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5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>
      <c r="A23" s="4136"/>
      <c r="B23" s="1886" t="s">
        <v>27</v>
      </c>
      <c r="C23" s="1885">
        <f t="shared" si="0"/>
        <v>33</v>
      </c>
      <c r="D23" s="1884">
        <f t="shared" si="1"/>
        <v>9</v>
      </c>
      <c r="E23" s="1848">
        <f t="shared" si="2"/>
        <v>24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1</v>
      </c>
      <c r="I23" s="1867">
        <f t="shared" si="16"/>
        <v>1</v>
      </c>
      <c r="J23" s="1869">
        <f t="shared" si="16"/>
        <v>5</v>
      </c>
      <c r="K23" s="1882">
        <f t="shared" si="16"/>
        <v>1</v>
      </c>
      <c r="L23" s="1869">
        <f t="shared" si="16"/>
        <v>0</v>
      </c>
      <c r="M23" s="1882">
        <f t="shared" si="16"/>
        <v>2</v>
      </c>
      <c r="N23" s="1869">
        <f t="shared" si="16"/>
        <v>0</v>
      </c>
      <c r="O23" s="1882">
        <f t="shared" si="16"/>
        <v>1</v>
      </c>
      <c r="P23" s="1869">
        <f t="shared" si="16"/>
        <v>0</v>
      </c>
      <c r="Q23" s="1882">
        <f t="shared" si="16"/>
        <v>2</v>
      </c>
      <c r="R23" s="1869">
        <f t="shared" si="16"/>
        <v>0</v>
      </c>
      <c r="S23" s="1882">
        <f t="shared" si="16"/>
        <v>3</v>
      </c>
      <c r="T23" s="1869">
        <f t="shared" si="16"/>
        <v>0</v>
      </c>
      <c r="U23" s="1882">
        <f t="shared" si="16"/>
        <v>0</v>
      </c>
      <c r="V23" s="1869">
        <f t="shared" si="16"/>
        <v>2</v>
      </c>
      <c r="W23" s="1882">
        <f t="shared" si="16"/>
        <v>1</v>
      </c>
      <c r="X23" s="1869">
        <f t="shared" si="16"/>
        <v>0</v>
      </c>
      <c r="Y23" s="1882">
        <f t="shared" si="16"/>
        <v>2</v>
      </c>
      <c r="Z23" s="1869">
        <f t="shared" si="16"/>
        <v>1</v>
      </c>
      <c r="AA23" s="1882">
        <f t="shared" si="16"/>
        <v>5</v>
      </c>
      <c r="AB23" s="1869">
        <f t="shared" si="16"/>
        <v>0</v>
      </c>
      <c r="AC23" s="1882">
        <f t="shared" si="16"/>
        <v>2</v>
      </c>
      <c r="AD23" s="1869">
        <f t="shared" si="16"/>
        <v>0</v>
      </c>
      <c r="AE23" s="1882">
        <f t="shared" si="16"/>
        <v>3</v>
      </c>
      <c r="AF23" s="1869">
        <f t="shared" si="16"/>
        <v>0</v>
      </c>
      <c r="AG23" s="1882">
        <f t="shared" si="16"/>
        <v>1</v>
      </c>
      <c r="AH23" s="1869">
        <f t="shared" si="16"/>
        <v>0</v>
      </c>
      <c r="AI23" s="1882">
        <f t="shared" si="16"/>
        <v>0</v>
      </c>
      <c r="AJ23" s="1869">
        <f t="shared" si="16"/>
        <v>0</v>
      </c>
      <c r="AK23" s="1882">
        <f t="shared" si="16"/>
        <v>0</v>
      </c>
      <c r="AL23" s="1883">
        <f t="shared" si="16"/>
        <v>0</v>
      </c>
      <c r="AM23" s="1882">
        <f t="shared" si="16"/>
        <v>0</v>
      </c>
      <c r="AN23" s="1867">
        <f t="shared" si="16"/>
        <v>33</v>
      </c>
      <c r="AO23" s="1867">
        <f t="shared" si="16"/>
        <v>3</v>
      </c>
      <c r="AP23" s="1867">
        <f t="shared" si="16"/>
        <v>1</v>
      </c>
      <c r="AQ23" s="1867">
        <f t="shared" si="16"/>
        <v>0</v>
      </c>
      <c r="AR23" s="1867">
        <f t="shared" si="16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5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>
      <c r="A24" s="4576" t="s">
        <v>2075</v>
      </c>
      <c r="B24" s="4577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/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/>
      <c r="AB24" s="1847"/>
      <c r="AC24" s="1844"/>
      <c r="AD24" s="1847"/>
      <c r="AE24" s="1844"/>
      <c r="AF24" s="1847"/>
      <c r="AG24" s="1844"/>
      <c r="AH24" s="1847"/>
      <c r="AI24" s="1844"/>
      <c r="AJ24" s="1847"/>
      <c r="AK24" s="1844"/>
      <c r="AL24" s="1846"/>
      <c r="AM24" s="1844"/>
      <c r="AN24" s="1870"/>
      <c r="AO24" s="1870"/>
      <c r="AP24" s="1870"/>
      <c r="AQ24" s="1870"/>
      <c r="AR24" s="1870"/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5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>
      <c r="A25" s="3186" t="s">
        <v>2174</v>
      </c>
      <c r="B25" s="1863" t="s">
        <v>66</v>
      </c>
      <c r="C25" s="937">
        <f t="shared" si="0"/>
        <v>2</v>
      </c>
      <c r="D25" s="1881">
        <f t="shared" si="1"/>
        <v>1</v>
      </c>
      <c r="E25" s="1304">
        <f t="shared" si="2"/>
        <v>1</v>
      </c>
      <c r="F25" s="832"/>
      <c r="G25" s="830"/>
      <c r="H25" s="832"/>
      <c r="I25" s="830"/>
      <c r="J25" s="832"/>
      <c r="K25" s="1880">
        <v>1</v>
      </c>
      <c r="L25" s="832"/>
      <c r="M25" s="1880"/>
      <c r="N25" s="832"/>
      <c r="O25" s="1880"/>
      <c r="P25" s="832"/>
      <c r="Q25" s="1880"/>
      <c r="R25" s="832">
        <v>1</v>
      </c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/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>
        <v>2</v>
      </c>
      <c r="AO25" s="830">
        <v>1</v>
      </c>
      <c r="AP25" s="830">
        <v>0</v>
      </c>
      <c r="AQ25" s="830">
        <v>0</v>
      </c>
      <c r="AR25" s="830">
        <v>0</v>
      </c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5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>
      <c r="A26" s="4134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/>
      <c r="G26" s="1796"/>
      <c r="H26" s="1797"/>
      <c r="I26" s="1796"/>
      <c r="J26" s="1797"/>
      <c r="K26" s="1832"/>
      <c r="L26" s="1797"/>
      <c r="M26" s="1832"/>
      <c r="N26" s="1797"/>
      <c r="O26" s="1832"/>
      <c r="P26" s="1797"/>
      <c r="Q26" s="1832"/>
      <c r="R26" s="1797"/>
      <c r="S26" s="1832"/>
      <c r="T26" s="1797"/>
      <c r="U26" s="1832"/>
      <c r="V26" s="1797"/>
      <c r="W26" s="1832"/>
      <c r="X26" s="1797"/>
      <c r="Y26" s="1832"/>
      <c r="Z26" s="1797"/>
      <c r="AA26" s="1832"/>
      <c r="AB26" s="1797"/>
      <c r="AC26" s="1832"/>
      <c r="AD26" s="1797"/>
      <c r="AE26" s="1832"/>
      <c r="AF26" s="1797"/>
      <c r="AG26" s="1832"/>
      <c r="AH26" s="1797"/>
      <c r="AI26" s="1832"/>
      <c r="AJ26" s="1797"/>
      <c r="AK26" s="1832"/>
      <c r="AL26" s="1837"/>
      <c r="AM26" s="1832"/>
      <c r="AN26" s="1796"/>
      <c r="AO26" s="1796"/>
      <c r="AP26" s="1796"/>
      <c r="AQ26" s="1796"/>
      <c r="AR26" s="1796"/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5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>
      <c r="A27" s="4136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5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>
      <c r="A29" s="4134" t="s">
        <v>46</v>
      </c>
      <c r="B29" s="4134" t="s">
        <v>2171</v>
      </c>
      <c r="C29" s="4574" t="s">
        <v>2170</v>
      </c>
      <c r="D29" s="4575"/>
      <c r="E29" s="4574" t="s">
        <v>2165</v>
      </c>
      <c r="F29" s="4478"/>
      <c r="G29" s="4575"/>
      <c r="H29" s="4574" t="s">
        <v>83</v>
      </c>
      <c r="I29" s="4575"/>
      <c r="J29" s="4574" t="s">
        <v>84</v>
      </c>
      <c r="K29" s="4575"/>
      <c r="L29" s="4574" t="s">
        <v>85</v>
      </c>
      <c r="M29" s="4575"/>
      <c r="N29" s="4574" t="s">
        <v>79</v>
      </c>
      <c r="O29" s="4575"/>
      <c r="P29" s="4574" t="s">
        <v>6</v>
      </c>
      <c r="Q29" s="4575"/>
      <c r="R29" s="4573" t="s">
        <v>7</v>
      </c>
      <c r="S29" s="4189"/>
      <c r="T29" s="4185" t="s">
        <v>8</v>
      </c>
      <c r="U29" s="4185"/>
      <c r="V29" s="4573" t="s">
        <v>9</v>
      </c>
      <c r="W29" s="4189"/>
      <c r="X29" s="4573" t="s">
        <v>10</v>
      </c>
      <c r="Y29" s="4189"/>
      <c r="Z29" s="4573" t="s">
        <v>11</v>
      </c>
      <c r="AA29" s="4189"/>
      <c r="AB29" s="4573" t="s">
        <v>12</v>
      </c>
      <c r="AC29" s="4189"/>
      <c r="AD29" s="4573" t="s">
        <v>13</v>
      </c>
      <c r="AE29" s="4189"/>
      <c r="AF29" s="4573" t="s">
        <v>14</v>
      </c>
      <c r="AG29" s="4189"/>
      <c r="AH29" s="4573" t="s">
        <v>15</v>
      </c>
      <c r="AI29" s="4189"/>
      <c r="AJ29" s="4573" t="s">
        <v>16</v>
      </c>
      <c r="AK29" s="4189"/>
      <c r="AL29" s="4573" t="s">
        <v>17</v>
      </c>
      <c r="AM29" s="4189"/>
      <c r="AN29" s="4573" t="s">
        <v>18</v>
      </c>
      <c r="AO29" s="4189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>
      <c r="A30" s="4136"/>
      <c r="B30" s="4136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>
      <c r="A31" s="1872" t="s">
        <v>2158</v>
      </c>
      <c r="B31" s="1871">
        <f>SUM(C31:D31)</f>
        <v>2</v>
      </c>
      <c r="C31" s="1870">
        <v>1</v>
      </c>
      <c r="D31" s="1870">
        <v>1</v>
      </c>
      <c r="E31" s="1869">
        <f>SUM(F31+G31)</f>
        <v>4</v>
      </c>
      <c r="F31" s="1868">
        <f>SUM(H31+J31+L31+N31+P31+R31+T31+V31+X31+Z31+AB31+AD31+AF31+AH31+AJ31+AL31+AN31)</f>
        <v>4</v>
      </c>
      <c r="G31" s="1867">
        <f>SUM(I31+K31+M31+O31+Q31+S31+U31+W31+Y31+AA31+AC31+AE31+AG31+AI31+AK31+AM31+AO31)</f>
        <v>0</v>
      </c>
      <c r="H31" s="140">
        <v>2</v>
      </c>
      <c r="I31" s="493"/>
      <c r="J31" s="140"/>
      <c r="K31" s="116"/>
      <c r="L31" s="140">
        <v>1</v>
      </c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>
        <v>1</v>
      </c>
      <c r="AI31" s="493"/>
      <c r="AJ31" s="140"/>
      <c r="AK31" s="116"/>
      <c r="AL31" s="140"/>
      <c r="AM31" s="116"/>
      <c r="AN31" s="186"/>
      <c r="AO31" s="116"/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>
      <c r="A33" s="4134" t="s">
        <v>46</v>
      </c>
      <c r="B33" s="4134" t="s">
        <v>2166</v>
      </c>
      <c r="C33" s="4574" t="s">
        <v>2165</v>
      </c>
      <c r="D33" s="4478"/>
      <c r="E33" s="4575"/>
      <c r="F33" s="4574" t="s">
        <v>2164</v>
      </c>
      <c r="G33" s="4478"/>
      <c r="H33" s="4478"/>
      <c r="I33" s="4478"/>
      <c r="J33" s="4575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>
      <c r="A34" s="4136"/>
      <c r="B34" s="4136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>
      <c r="A35" s="1872" t="s">
        <v>2158</v>
      </c>
      <c r="B35" s="1870"/>
      <c r="C35" s="3922">
        <f>SUM(D35+E35)</f>
        <v>0</v>
      </c>
      <c r="D35" s="117"/>
      <c r="E35" s="493"/>
      <c r="F35" s="4098"/>
      <c r="G35" s="493"/>
      <c r="H35" s="2701"/>
      <c r="I35" s="269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>
      <c r="A37" s="4153" t="s">
        <v>46</v>
      </c>
      <c r="B37" s="4134" t="s">
        <v>0</v>
      </c>
      <c r="C37" s="4134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>
      <c r="A38" s="4155"/>
      <c r="B38" s="4136"/>
      <c r="C38" s="4136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>
      <c r="A39" s="4134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>
      <c r="A40" s="4136"/>
      <c r="B40" s="3103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>
      <c r="A41" s="4134" t="s">
        <v>2155</v>
      </c>
      <c r="B41" s="1863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>
      <c r="A42" s="4136"/>
      <c r="B42" s="3104" t="s">
        <v>95</v>
      </c>
      <c r="C42" s="98"/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>
      <c r="A44" s="4597" t="s">
        <v>52</v>
      </c>
      <c r="B44" s="4598"/>
      <c r="C44" s="4603" t="s">
        <v>94</v>
      </c>
      <c r="D44" s="4604"/>
      <c r="E44" s="4490"/>
      <c r="F44" s="4574" t="s">
        <v>92</v>
      </c>
      <c r="G44" s="4478"/>
      <c r="H44" s="4478"/>
      <c r="I44" s="4478"/>
      <c r="J44" s="4478"/>
      <c r="K44" s="4478"/>
      <c r="L44" s="4478"/>
      <c r="M44" s="4478"/>
      <c r="N44" s="4478"/>
      <c r="O44" s="4478"/>
      <c r="P44" s="4478"/>
      <c r="Q44" s="4478"/>
      <c r="R44" s="4478"/>
      <c r="S44" s="4478"/>
      <c r="T44" s="4478"/>
      <c r="U44" s="4478"/>
      <c r="V44" s="4478"/>
      <c r="W44" s="4478"/>
      <c r="X44" s="4478"/>
      <c r="Y44" s="4478"/>
      <c r="Z44" s="4478"/>
      <c r="AA44" s="4478"/>
      <c r="AB44" s="4478"/>
      <c r="AC44" s="4478"/>
      <c r="AD44" s="4478"/>
      <c r="AE44" s="4478"/>
      <c r="AF44" s="4478"/>
      <c r="AG44" s="4478"/>
      <c r="AH44" s="4478"/>
      <c r="AI44" s="4478"/>
      <c r="AJ44" s="4478"/>
      <c r="AK44" s="4478"/>
      <c r="AL44" s="4478"/>
      <c r="AM44" s="4575"/>
      <c r="AN44" s="4146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>
      <c r="A45" s="4599"/>
      <c r="B45" s="4600"/>
      <c r="C45" s="4605"/>
      <c r="D45" s="4606"/>
      <c r="E45" s="4492"/>
      <c r="F45" s="4574" t="s">
        <v>83</v>
      </c>
      <c r="G45" s="4575"/>
      <c r="H45" s="4478" t="s">
        <v>84</v>
      </c>
      <c r="I45" s="4575"/>
      <c r="J45" s="4578" t="s">
        <v>85</v>
      </c>
      <c r="K45" s="4579"/>
      <c r="L45" s="4574" t="s">
        <v>79</v>
      </c>
      <c r="M45" s="4575"/>
      <c r="N45" s="4574" t="s">
        <v>6</v>
      </c>
      <c r="O45" s="4575"/>
      <c r="P45" s="4573" t="s">
        <v>7</v>
      </c>
      <c r="Q45" s="4189"/>
      <c r="R45" s="4573" t="s">
        <v>8</v>
      </c>
      <c r="S45" s="4189"/>
      <c r="T45" s="4573" t="s">
        <v>9</v>
      </c>
      <c r="U45" s="4189"/>
      <c r="V45" s="4573" t="s">
        <v>10</v>
      </c>
      <c r="W45" s="4189"/>
      <c r="X45" s="4573" t="s">
        <v>11</v>
      </c>
      <c r="Y45" s="4189"/>
      <c r="Z45" s="4573" t="s">
        <v>12</v>
      </c>
      <c r="AA45" s="4189"/>
      <c r="AB45" s="4573" t="s">
        <v>13</v>
      </c>
      <c r="AC45" s="4189"/>
      <c r="AD45" s="4573" t="s">
        <v>14</v>
      </c>
      <c r="AE45" s="4189"/>
      <c r="AF45" s="4573" t="s">
        <v>15</v>
      </c>
      <c r="AG45" s="4189"/>
      <c r="AH45" s="4573" t="s">
        <v>16</v>
      </c>
      <c r="AI45" s="4189"/>
      <c r="AJ45" s="4573" t="s">
        <v>17</v>
      </c>
      <c r="AK45" s="4189"/>
      <c r="AL45" s="4185" t="s">
        <v>18</v>
      </c>
      <c r="AM45" s="4189"/>
      <c r="AN45" s="414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>
      <c r="A46" s="4601"/>
      <c r="B46" s="4602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58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>
      <c r="A49" s="4609" t="s">
        <v>2152</v>
      </c>
      <c r="B49" s="4609"/>
      <c r="C49" s="4609"/>
      <c r="D49" s="4609"/>
      <c r="E49" s="4609"/>
      <c r="F49" s="4609"/>
      <c r="G49" s="4609"/>
      <c r="H49" s="4609"/>
      <c r="I49" s="4609"/>
      <c r="J49" s="4609"/>
      <c r="K49" s="4609"/>
      <c r="L49" s="4609"/>
      <c r="M49" s="4609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>
      <c r="A50" s="4597" t="s">
        <v>46</v>
      </c>
      <c r="B50" s="4598"/>
      <c r="C50" s="4604" t="s">
        <v>94</v>
      </c>
      <c r="D50" s="4604"/>
      <c r="E50" s="4490"/>
      <c r="F50" s="4578" t="s">
        <v>92</v>
      </c>
      <c r="G50" s="4607"/>
      <c r="H50" s="4607"/>
      <c r="I50" s="4607"/>
      <c r="J50" s="4607"/>
      <c r="K50" s="4607"/>
      <c r="L50" s="4607"/>
      <c r="M50" s="4607"/>
      <c r="N50" s="4607"/>
      <c r="O50" s="4607"/>
      <c r="P50" s="4607"/>
      <c r="Q50" s="4607"/>
      <c r="R50" s="4607"/>
      <c r="S50" s="4607"/>
      <c r="T50" s="4607"/>
      <c r="U50" s="4607"/>
      <c r="V50" s="4607"/>
      <c r="W50" s="4607"/>
      <c r="X50" s="4607"/>
      <c r="Y50" s="4607"/>
      <c r="Z50" s="4607"/>
      <c r="AA50" s="4607"/>
      <c r="AB50" s="4607"/>
      <c r="AC50" s="4607"/>
      <c r="AD50" s="4607"/>
      <c r="AE50" s="4607"/>
      <c r="AF50" s="4607"/>
      <c r="AG50" s="4607"/>
      <c r="AH50" s="4607"/>
      <c r="AI50" s="4607"/>
      <c r="AJ50" s="4607"/>
      <c r="AK50" s="4607"/>
      <c r="AL50" s="4607"/>
      <c r="AM50" s="4579"/>
      <c r="AN50" s="4146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>
      <c r="A51" s="4599"/>
      <c r="B51" s="4600"/>
      <c r="C51" s="4606"/>
      <c r="D51" s="4606"/>
      <c r="E51" s="4492"/>
      <c r="F51" s="4608" t="s">
        <v>83</v>
      </c>
      <c r="G51" s="4608"/>
      <c r="H51" s="4574" t="s">
        <v>84</v>
      </c>
      <c r="I51" s="4575"/>
      <c r="J51" s="4578" t="s">
        <v>85</v>
      </c>
      <c r="K51" s="4579"/>
      <c r="L51" s="4574" t="s">
        <v>79</v>
      </c>
      <c r="M51" s="4575"/>
      <c r="N51" s="4574" t="s">
        <v>6</v>
      </c>
      <c r="O51" s="4575"/>
      <c r="P51" s="4573" t="s">
        <v>7</v>
      </c>
      <c r="Q51" s="4189"/>
      <c r="R51" s="4573" t="s">
        <v>8</v>
      </c>
      <c r="S51" s="4189"/>
      <c r="T51" s="4573" t="s">
        <v>9</v>
      </c>
      <c r="U51" s="4189"/>
      <c r="V51" s="4573" t="s">
        <v>10</v>
      </c>
      <c r="W51" s="4189"/>
      <c r="X51" s="4573" t="s">
        <v>11</v>
      </c>
      <c r="Y51" s="4189"/>
      <c r="Z51" s="4573" t="s">
        <v>12</v>
      </c>
      <c r="AA51" s="4189"/>
      <c r="AB51" s="4573" t="s">
        <v>13</v>
      </c>
      <c r="AC51" s="4189"/>
      <c r="AD51" s="4573" t="s">
        <v>14</v>
      </c>
      <c r="AE51" s="4189"/>
      <c r="AF51" s="4573" t="s">
        <v>15</v>
      </c>
      <c r="AG51" s="4189"/>
      <c r="AH51" s="4573" t="s">
        <v>16</v>
      </c>
      <c r="AI51" s="4189"/>
      <c r="AJ51" s="4573" t="s">
        <v>17</v>
      </c>
      <c r="AK51" s="4189"/>
      <c r="AL51" s="4573" t="s">
        <v>18</v>
      </c>
      <c r="AM51" s="4189"/>
      <c r="AN51" s="414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>
      <c r="A52" s="4601"/>
      <c r="B52" s="4602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58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>
      <c r="A53" s="4527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0">IF(CG53=1,"* El número de Beneficiarios NO DEBE ser mayor que el total. ","")</f>
        <v/>
      </c>
      <c r="CB53" s="3703" t="str">
        <f t="shared" ref="CB53:CB74" si="21">IF(CH53=1,"* No olvide digitar la columna Beneficiarios. ","")</f>
        <v/>
      </c>
      <c r="CG53" s="3420">
        <f t="shared" ref="CG53:CG74" si="22">IF(C53&lt;AN53,1,0)</f>
        <v>0</v>
      </c>
      <c r="CH53" s="3420">
        <f t="shared" ref="CH53:CH74" si="23">IF(AND(C53&lt;&gt;0,AN53=""),1,0)</f>
        <v>0</v>
      </c>
      <c r="CI53" s="3412"/>
      <c r="CJ53" s="3412"/>
      <c r="CK53" s="3412"/>
      <c r="CL53" s="3412"/>
    </row>
    <row r="54" spans="1:90" ht="16.350000000000001" customHeight="1">
      <c r="A54" s="4589"/>
      <c r="B54" s="3181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0"/>
        <v/>
      </c>
      <c r="CB54" s="3703" t="str">
        <f t="shared" si="21"/>
        <v/>
      </c>
      <c r="CG54" s="3420">
        <f t="shared" si="22"/>
        <v>0</v>
      </c>
      <c r="CH54" s="3420">
        <f t="shared" si="23"/>
        <v>0</v>
      </c>
      <c r="CI54" s="3412"/>
      <c r="CJ54" s="3412"/>
      <c r="CK54" s="3412"/>
      <c r="CL54" s="3412"/>
    </row>
    <row r="55" spans="1:90" ht="16.350000000000001" customHeight="1">
      <c r="A55" s="4589"/>
      <c r="B55" s="3181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0"/>
        <v/>
      </c>
      <c r="CB55" s="3703" t="str">
        <f t="shared" si="21"/>
        <v/>
      </c>
      <c r="CG55" s="3420">
        <f t="shared" si="22"/>
        <v>0</v>
      </c>
      <c r="CH55" s="3420">
        <f t="shared" si="23"/>
        <v>0</v>
      </c>
      <c r="CI55" s="3412"/>
      <c r="CJ55" s="3412"/>
      <c r="CK55" s="3412"/>
      <c r="CL55" s="3412"/>
    </row>
    <row r="56" spans="1:90" ht="16.350000000000001" customHeight="1">
      <c r="A56" s="4589"/>
      <c r="B56" s="3181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0"/>
        <v/>
      </c>
      <c r="CB56" s="3703" t="str">
        <f t="shared" si="21"/>
        <v/>
      </c>
      <c r="CG56" s="3420">
        <f t="shared" si="22"/>
        <v>0</v>
      </c>
      <c r="CH56" s="3420">
        <f t="shared" si="23"/>
        <v>0</v>
      </c>
      <c r="CI56" s="3412"/>
      <c r="CJ56" s="3412"/>
      <c r="CK56" s="3412"/>
      <c r="CL56" s="3412"/>
    </row>
    <row r="57" spans="1:90" ht="16.350000000000001" customHeight="1">
      <c r="A57" s="4589"/>
      <c r="B57" s="3181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0"/>
        <v/>
      </c>
      <c r="CB57" s="3703" t="str">
        <f t="shared" si="21"/>
        <v/>
      </c>
      <c r="CG57" s="3420">
        <f t="shared" si="22"/>
        <v>0</v>
      </c>
      <c r="CH57" s="3420">
        <f t="shared" si="23"/>
        <v>0</v>
      </c>
      <c r="CI57" s="3412"/>
      <c r="CJ57" s="3412"/>
      <c r="CK57" s="3412"/>
      <c r="CL57" s="3412"/>
    </row>
    <row r="58" spans="1:90" ht="16.350000000000001" customHeight="1">
      <c r="A58" s="4526"/>
      <c r="B58" s="3182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0"/>
        <v/>
      </c>
      <c r="CB58" s="3703" t="str">
        <f t="shared" si="21"/>
        <v/>
      </c>
      <c r="CG58" s="3420">
        <f t="shared" si="22"/>
        <v>0</v>
      </c>
      <c r="CH58" s="3420">
        <f t="shared" si="23"/>
        <v>0</v>
      </c>
      <c r="CI58" s="3412"/>
      <c r="CJ58" s="3412"/>
      <c r="CK58" s="3412"/>
      <c r="CL58" s="3412"/>
    </row>
    <row r="59" spans="1:90" ht="16.350000000000001" customHeight="1">
      <c r="A59" s="4527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0"/>
        <v/>
      </c>
      <c r="CB59" s="3703" t="str">
        <f t="shared" si="21"/>
        <v/>
      </c>
      <c r="CG59" s="3420">
        <f t="shared" si="22"/>
        <v>0</v>
      </c>
      <c r="CH59" s="3420">
        <f t="shared" si="23"/>
        <v>0</v>
      </c>
      <c r="CI59" s="3412"/>
      <c r="CJ59" s="3412"/>
      <c r="CK59" s="3412"/>
      <c r="CL59" s="3412"/>
    </row>
    <row r="60" spans="1:90" ht="16.350000000000001" customHeight="1">
      <c r="A60" s="4526"/>
      <c r="B60" s="3182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0"/>
        <v/>
      </c>
      <c r="CB60" s="3703" t="str">
        <f t="shared" si="21"/>
        <v/>
      </c>
      <c r="CG60" s="3420">
        <f t="shared" si="22"/>
        <v>0</v>
      </c>
      <c r="CH60" s="3420">
        <f t="shared" si="23"/>
        <v>0</v>
      </c>
      <c r="CI60" s="3412"/>
      <c r="CJ60" s="3412"/>
      <c r="CK60" s="3412"/>
      <c r="CL60" s="3412"/>
    </row>
    <row r="61" spans="1:90" ht="16.350000000000001" customHeight="1">
      <c r="A61" s="4527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0"/>
        <v/>
      </c>
      <c r="CB61" s="3703" t="str">
        <f t="shared" si="21"/>
        <v/>
      </c>
      <c r="CG61" s="3420">
        <f t="shared" si="22"/>
        <v>0</v>
      </c>
      <c r="CH61" s="3420">
        <f t="shared" si="23"/>
        <v>0</v>
      </c>
      <c r="CI61" s="3412"/>
      <c r="CJ61" s="3412"/>
      <c r="CK61" s="3412"/>
      <c r="CL61" s="3412"/>
    </row>
    <row r="62" spans="1:90" ht="16.350000000000001" customHeight="1">
      <c r="A62" s="4589"/>
      <c r="B62" s="3181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0"/>
        <v/>
      </c>
      <c r="CB62" s="3703" t="str">
        <f t="shared" si="21"/>
        <v/>
      </c>
      <c r="CG62" s="3420">
        <f t="shared" si="22"/>
        <v>0</v>
      </c>
      <c r="CH62" s="3420">
        <f t="shared" si="23"/>
        <v>0</v>
      </c>
      <c r="CI62" s="3412"/>
      <c r="CJ62" s="3412"/>
      <c r="CK62" s="3412"/>
      <c r="CL62" s="3412"/>
    </row>
    <row r="63" spans="1:90" ht="16.350000000000001" customHeight="1">
      <c r="A63" s="4589"/>
      <c r="B63" s="3181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0"/>
        <v/>
      </c>
      <c r="CB63" s="3703" t="str">
        <f t="shared" si="21"/>
        <v/>
      </c>
      <c r="CG63" s="3420">
        <f t="shared" si="22"/>
        <v>0</v>
      </c>
      <c r="CH63" s="3420">
        <f t="shared" si="23"/>
        <v>0</v>
      </c>
      <c r="CI63" s="3412"/>
      <c r="CJ63" s="3412"/>
      <c r="CK63" s="3412"/>
      <c r="CL63" s="3412"/>
    </row>
    <row r="64" spans="1:90" ht="16.350000000000001" customHeight="1">
      <c r="A64" s="4526"/>
      <c r="B64" s="3182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0"/>
        <v/>
      </c>
      <c r="CB64" s="3703" t="str">
        <f t="shared" si="21"/>
        <v/>
      </c>
      <c r="CG64" s="3420">
        <f t="shared" si="22"/>
        <v>0</v>
      </c>
      <c r="CH64" s="3420">
        <f t="shared" si="23"/>
        <v>0</v>
      </c>
      <c r="CI64" s="3412"/>
      <c r="CJ64" s="3412"/>
      <c r="CK64" s="3412"/>
      <c r="CL64" s="3412"/>
    </row>
    <row r="65" spans="1:90" ht="16.350000000000001" customHeight="1">
      <c r="A65" s="4527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0"/>
        <v/>
      </c>
      <c r="CB65" s="3703" t="str">
        <f t="shared" si="21"/>
        <v/>
      </c>
      <c r="CG65" s="3420">
        <f t="shared" si="22"/>
        <v>0</v>
      </c>
      <c r="CH65" s="3420">
        <f t="shared" si="23"/>
        <v>0</v>
      </c>
      <c r="CI65" s="3412"/>
      <c r="CJ65" s="3412"/>
      <c r="CK65" s="3412"/>
      <c r="CL65" s="3412"/>
    </row>
    <row r="66" spans="1:90" ht="16.350000000000001" customHeight="1">
      <c r="A66" s="4526"/>
      <c r="B66" s="3181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0"/>
        <v/>
      </c>
      <c r="CB66" s="3703" t="str">
        <f t="shared" si="21"/>
        <v/>
      </c>
      <c r="CG66" s="3420">
        <f t="shared" si="22"/>
        <v>0</v>
      </c>
      <c r="CH66" s="3420">
        <f t="shared" si="23"/>
        <v>0</v>
      </c>
      <c r="CI66" s="3412"/>
      <c r="CJ66" s="3412"/>
      <c r="CK66" s="3412"/>
      <c r="CL66" s="3412"/>
    </row>
    <row r="67" spans="1:90" ht="16.350000000000001" customHeight="1">
      <c r="A67" s="4527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0"/>
        <v/>
      </c>
      <c r="CB67" s="3703" t="str">
        <f t="shared" si="21"/>
        <v/>
      </c>
      <c r="CG67" s="3420">
        <f t="shared" si="22"/>
        <v>0</v>
      </c>
      <c r="CH67" s="3420">
        <f t="shared" si="23"/>
        <v>0</v>
      </c>
      <c r="CI67" s="3412"/>
      <c r="CJ67" s="3412"/>
      <c r="CK67" s="3412"/>
      <c r="CL67" s="3412"/>
    </row>
    <row r="68" spans="1:90" ht="16.350000000000001" customHeight="1">
      <c r="A68" s="4526"/>
      <c r="B68" s="3182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0"/>
        <v/>
      </c>
      <c r="CB68" s="3703" t="str">
        <f t="shared" si="21"/>
        <v/>
      </c>
      <c r="CG68" s="3420">
        <f t="shared" si="22"/>
        <v>0</v>
      </c>
      <c r="CH68" s="3420">
        <f t="shared" si="23"/>
        <v>0</v>
      </c>
      <c r="CI68" s="3412"/>
      <c r="CJ68" s="3412"/>
      <c r="CK68" s="3412"/>
      <c r="CL68" s="3412"/>
    </row>
    <row r="69" spans="1:90" ht="16.350000000000001" customHeight="1">
      <c r="A69" s="4527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0"/>
        <v/>
      </c>
      <c r="CB69" s="3703" t="str">
        <f t="shared" si="21"/>
        <v/>
      </c>
      <c r="CG69" s="3420">
        <f t="shared" si="22"/>
        <v>0</v>
      </c>
      <c r="CH69" s="3420">
        <f t="shared" si="23"/>
        <v>0</v>
      </c>
      <c r="CI69" s="3412"/>
      <c r="CJ69" s="3412"/>
      <c r="CK69" s="3412"/>
      <c r="CL69" s="3412"/>
    </row>
    <row r="70" spans="1:90" ht="16.350000000000001" customHeight="1">
      <c r="A70" s="4589"/>
      <c r="B70" s="3181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0"/>
        <v/>
      </c>
      <c r="CB70" s="3703" t="str">
        <f t="shared" si="21"/>
        <v/>
      </c>
      <c r="CG70" s="3420">
        <f t="shared" si="22"/>
        <v>0</v>
      </c>
      <c r="CH70" s="3420">
        <f t="shared" si="23"/>
        <v>0</v>
      </c>
      <c r="CI70" s="3412"/>
      <c r="CJ70" s="3412"/>
      <c r="CK70" s="3412"/>
      <c r="CL70" s="3412"/>
    </row>
    <row r="71" spans="1:90" ht="16.350000000000001" customHeight="1">
      <c r="A71" s="4589"/>
      <c r="B71" s="3181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0"/>
        <v/>
      </c>
      <c r="CB71" s="3703" t="str">
        <f t="shared" si="21"/>
        <v/>
      </c>
      <c r="CG71" s="3420">
        <f t="shared" si="22"/>
        <v>0</v>
      </c>
      <c r="CH71" s="3420">
        <f t="shared" si="23"/>
        <v>0</v>
      </c>
      <c r="CI71" s="3412"/>
      <c r="CJ71" s="3412"/>
      <c r="CK71" s="3412"/>
      <c r="CL71" s="3412"/>
    </row>
    <row r="72" spans="1:90" ht="16.350000000000001" customHeight="1">
      <c r="A72" s="4589"/>
      <c r="B72" s="3181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0"/>
        <v/>
      </c>
      <c r="CB72" s="3703" t="str">
        <f t="shared" si="21"/>
        <v/>
      </c>
      <c r="CG72" s="3420">
        <f t="shared" si="22"/>
        <v>0</v>
      </c>
      <c r="CH72" s="3420">
        <f t="shared" si="23"/>
        <v>0</v>
      </c>
      <c r="CI72" s="3412"/>
      <c r="CJ72" s="3412"/>
      <c r="CK72" s="3412"/>
      <c r="CL72" s="3412"/>
    </row>
    <row r="73" spans="1:90" ht="16.350000000000001" customHeight="1">
      <c r="A73" s="4589"/>
      <c r="B73" s="3181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0"/>
        <v/>
      </c>
      <c r="CB73" s="3703" t="str">
        <f t="shared" si="21"/>
        <v/>
      </c>
      <c r="CG73" s="3420">
        <f t="shared" si="22"/>
        <v>0</v>
      </c>
      <c r="CH73" s="3420">
        <f t="shared" si="23"/>
        <v>0</v>
      </c>
      <c r="CI73" s="3412"/>
      <c r="CJ73" s="3412"/>
      <c r="CK73" s="3412"/>
      <c r="CL73" s="3412"/>
    </row>
    <row r="74" spans="1:90" ht="16.350000000000001" customHeight="1">
      <c r="A74" s="4526"/>
      <c r="B74" s="3182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0"/>
        <v/>
      </c>
      <c r="CB74" s="3703" t="str">
        <f t="shared" si="21"/>
        <v/>
      </c>
      <c r="CG74" s="3420">
        <f t="shared" si="22"/>
        <v>0</v>
      </c>
      <c r="CH74" s="3420">
        <f t="shared" si="23"/>
        <v>0</v>
      </c>
      <c r="CI74" s="3412"/>
      <c r="CJ74" s="3412"/>
      <c r="CK74" s="3412"/>
      <c r="CL74" s="3412"/>
    </row>
    <row r="75" spans="1:90" ht="31.35" customHeight="1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>
      <c r="A76" s="4527" t="s">
        <v>2142</v>
      </c>
      <c r="B76" s="4527"/>
      <c r="C76" s="4595" t="s">
        <v>2141</v>
      </c>
      <c r="D76" s="4595"/>
      <c r="E76" s="4595" t="s">
        <v>2140</v>
      </c>
      <c r="F76" s="4596"/>
      <c r="G76" s="4579" t="s">
        <v>2139</v>
      </c>
      <c r="H76" s="4595"/>
      <c r="I76" s="4579" t="s">
        <v>2138</v>
      </c>
      <c r="J76" s="4595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>
      <c r="A77" s="4526"/>
      <c r="B77" s="4526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>
      <c r="A78" s="4594" t="s">
        <v>2135</v>
      </c>
      <c r="B78" s="4594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>
      <c r="A79" s="4592" t="s">
        <v>2134</v>
      </c>
      <c r="B79" s="4592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>
      <c r="A80" s="4592" t="s">
        <v>2133</v>
      </c>
      <c r="B80" s="4592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>
      <c r="A81" s="4593" t="s">
        <v>2132</v>
      </c>
      <c r="B81" s="4593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>
      <c r="A83" s="4527" t="s">
        <v>1662</v>
      </c>
      <c r="B83" s="4527" t="s">
        <v>2130</v>
      </c>
      <c r="C83" s="4590" t="s">
        <v>2129</v>
      </c>
      <c r="D83" s="4490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>
      <c r="A84" s="4526"/>
      <c r="B84" s="4526"/>
      <c r="C84" s="4591"/>
      <c r="D84" s="4492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>
      <c r="A93" s="4527" t="s">
        <v>2119</v>
      </c>
      <c r="B93" s="4527" t="s">
        <v>2118</v>
      </c>
      <c r="C93" s="4578" t="s">
        <v>2117</v>
      </c>
      <c r="D93" s="4579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>
      <c r="A94" s="4526"/>
      <c r="B94" s="4526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>
      <c r="A95" s="1799" t="s">
        <v>2114</v>
      </c>
      <c r="B95" s="1798">
        <v>20</v>
      </c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>
      <c r="A96" s="3181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>
      <c r="A97" s="3181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>
      <c r="A98" s="3181" t="s">
        <v>2111</v>
      </c>
      <c r="B98" s="138">
        <v>3</v>
      </c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>
      <c r="A99" s="3181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>
      <c r="A100" s="3176" t="s">
        <v>27</v>
      </c>
      <c r="B100" s="1793">
        <f>SUM(B95:B99)</f>
        <v>23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>
      <c r="A102" s="4153" t="s">
        <v>46</v>
      </c>
      <c r="B102" s="4144" t="s">
        <v>94</v>
      </c>
      <c r="C102" s="4145"/>
      <c r="D102" s="4146"/>
      <c r="E102" s="4157" t="s">
        <v>966</v>
      </c>
      <c r="F102" s="4176"/>
      <c r="G102" s="4176"/>
      <c r="H102" s="4176"/>
      <c r="I102" s="4176"/>
      <c r="J102" s="4176"/>
      <c r="K102" s="4176"/>
      <c r="L102" s="4176"/>
      <c r="M102" s="4176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>
      <c r="A103" s="4164"/>
      <c r="B103" s="4157"/>
      <c r="C103" s="4176"/>
      <c r="D103" s="4158"/>
      <c r="E103" s="4574" t="s">
        <v>83</v>
      </c>
      <c r="F103" s="4575"/>
      <c r="G103" s="4574" t="s">
        <v>84</v>
      </c>
      <c r="H103" s="4575"/>
      <c r="I103" s="4574" t="s">
        <v>85</v>
      </c>
      <c r="J103" s="4575"/>
      <c r="K103" s="4574" t="s">
        <v>79</v>
      </c>
      <c r="L103" s="4575"/>
      <c r="M103" s="4574" t="s">
        <v>6</v>
      </c>
      <c r="N103" s="4575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>
      <c r="A108" s="4153" t="s">
        <v>46</v>
      </c>
      <c r="B108" s="4144" t="s">
        <v>94</v>
      </c>
      <c r="C108" s="4145"/>
      <c r="D108" s="4146"/>
      <c r="E108" s="4574" t="s">
        <v>966</v>
      </c>
      <c r="F108" s="4478"/>
      <c r="G108" s="4478"/>
      <c r="H108" s="4478"/>
      <c r="I108" s="4478"/>
      <c r="J108" s="4478"/>
      <c r="K108" s="4478"/>
      <c r="L108" s="4478"/>
      <c r="M108" s="4478"/>
      <c r="N108" s="4478"/>
      <c r="O108" s="4478"/>
      <c r="P108" s="4478"/>
      <c r="Q108" s="4478"/>
      <c r="R108" s="4478"/>
      <c r="S108" s="4478"/>
      <c r="T108" s="4478"/>
      <c r="U108" s="4478"/>
      <c r="V108" s="4478"/>
      <c r="W108" s="4478"/>
      <c r="X108" s="4478"/>
      <c r="Y108" s="4478"/>
      <c r="Z108" s="4478"/>
      <c r="AA108" s="4478"/>
      <c r="AB108" s="4478"/>
      <c r="AC108" s="4478"/>
      <c r="AD108" s="4478"/>
      <c r="AE108" s="4478"/>
      <c r="AF108" s="4478"/>
      <c r="AG108" s="4478"/>
      <c r="AH108" s="4478"/>
      <c r="AI108" s="4478"/>
      <c r="AJ108" s="4478"/>
      <c r="AK108" s="4478"/>
      <c r="AL108" s="4588"/>
      <c r="AM108" s="4146" t="s">
        <v>479</v>
      </c>
    </row>
    <row r="109" spans="1:90" ht="20.25" customHeight="1">
      <c r="A109" s="4164"/>
      <c r="B109" s="4157"/>
      <c r="C109" s="4176"/>
      <c r="D109" s="4158"/>
      <c r="E109" s="4574" t="s">
        <v>83</v>
      </c>
      <c r="F109" s="4575"/>
      <c r="G109" s="4574" t="s">
        <v>84</v>
      </c>
      <c r="H109" s="4575"/>
      <c r="I109" s="4574" t="s">
        <v>85</v>
      </c>
      <c r="J109" s="4575"/>
      <c r="K109" s="4574" t="s">
        <v>79</v>
      </c>
      <c r="L109" s="4575"/>
      <c r="M109" s="4574" t="s">
        <v>6</v>
      </c>
      <c r="N109" s="4575"/>
      <c r="O109" s="4573" t="s">
        <v>7</v>
      </c>
      <c r="P109" s="4189"/>
      <c r="Q109" s="4573" t="s">
        <v>8</v>
      </c>
      <c r="R109" s="4189"/>
      <c r="S109" s="4573" t="s">
        <v>9</v>
      </c>
      <c r="T109" s="4189"/>
      <c r="U109" s="4573" t="s">
        <v>10</v>
      </c>
      <c r="V109" s="4189"/>
      <c r="W109" s="4573" t="s">
        <v>11</v>
      </c>
      <c r="X109" s="4189"/>
      <c r="Y109" s="4573" t="s">
        <v>12</v>
      </c>
      <c r="Z109" s="4189"/>
      <c r="AA109" s="4573" t="s">
        <v>13</v>
      </c>
      <c r="AB109" s="4189"/>
      <c r="AC109" s="4573" t="s">
        <v>14</v>
      </c>
      <c r="AD109" s="4189"/>
      <c r="AE109" s="4573" t="s">
        <v>15</v>
      </c>
      <c r="AF109" s="4189"/>
      <c r="AG109" s="4573" t="s">
        <v>16</v>
      </c>
      <c r="AH109" s="4189"/>
      <c r="AI109" s="4573" t="s">
        <v>17</v>
      </c>
      <c r="AJ109" s="4189"/>
      <c r="AK109" s="4573" t="s">
        <v>18</v>
      </c>
      <c r="AL109" s="4587"/>
      <c r="AM109" s="4149"/>
    </row>
    <row r="110" spans="1:90" ht="25.5" customHeight="1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58"/>
    </row>
    <row r="111" spans="1:90" ht="22.5" customHeight="1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/>
      <c r="F111" s="3726"/>
      <c r="G111" s="3725"/>
      <c r="H111" s="3726"/>
      <c r="I111" s="3725"/>
      <c r="J111" s="3727"/>
      <c r="K111" s="3725"/>
      <c r="L111" s="3727"/>
      <c r="M111" s="3728"/>
      <c r="N111" s="3727"/>
      <c r="O111" s="3728"/>
      <c r="P111" s="3727"/>
      <c r="Q111" s="3728"/>
      <c r="R111" s="3727"/>
      <c r="S111" s="3728"/>
      <c r="T111" s="3727"/>
      <c r="U111" s="3728"/>
      <c r="V111" s="3727"/>
      <c r="W111" s="3728"/>
      <c r="X111" s="3727"/>
      <c r="Y111" s="3728"/>
      <c r="Z111" s="3727"/>
      <c r="AA111" s="3728"/>
      <c r="AB111" s="3727"/>
      <c r="AC111" s="3728"/>
      <c r="AD111" s="3727"/>
      <c r="AE111" s="3728"/>
      <c r="AF111" s="3727"/>
      <c r="AG111" s="3728"/>
      <c r="AH111" s="3727"/>
      <c r="AI111" s="3728"/>
      <c r="AJ111" s="3727"/>
      <c r="AK111" s="3728"/>
      <c r="AL111" s="3729"/>
      <c r="AM111" s="3726"/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>
      <c r="A112" s="1400" t="s">
        <v>2104</v>
      </c>
      <c r="B112" s="2263"/>
      <c r="C112" s="2263"/>
      <c r="D112" s="2263"/>
      <c r="E112" s="2263"/>
    </row>
    <row r="113" spans="1:43" ht="21.75" customHeight="1">
      <c r="A113" s="4134" t="s">
        <v>2103</v>
      </c>
      <c r="B113" s="4573" t="s">
        <v>2102</v>
      </c>
      <c r="C113" s="4185"/>
      <c r="D113" s="4587"/>
      <c r="E113" s="4586" t="s">
        <v>2101</v>
      </c>
    </row>
    <row r="114" spans="1:43" ht="30.75" customHeight="1">
      <c r="A114" s="4136"/>
      <c r="B114" s="1778" t="s">
        <v>2100</v>
      </c>
      <c r="C114" s="1778" t="s">
        <v>2099</v>
      </c>
      <c r="D114" s="3267" t="s">
        <v>2098</v>
      </c>
      <c r="E114" s="4402"/>
    </row>
    <row r="115" spans="1:43" ht="22.5" customHeight="1">
      <c r="A115" s="3730" t="s">
        <v>27</v>
      </c>
      <c r="B115" s="3725"/>
      <c r="C115" s="3725"/>
      <c r="D115" s="3731"/>
      <c r="E115" s="3732"/>
    </row>
    <row r="116" spans="1:43" ht="21.75" customHeight="1">
      <c r="A116" s="3049" t="s">
        <v>2097</v>
      </c>
      <c r="B116" s="233"/>
      <c r="C116" s="233"/>
      <c r="H116" s="3733"/>
      <c r="I116" s="3733"/>
      <c r="J116" s="1786"/>
    </row>
    <row r="117" spans="1:43">
      <c r="A117" s="4153" t="s">
        <v>46</v>
      </c>
      <c r="B117" s="4144" t="s">
        <v>94</v>
      </c>
      <c r="C117" s="4145"/>
      <c r="D117" s="4146"/>
      <c r="E117" s="4574"/>
      <c r="F117" s="4478"/>
      <c r="G117" s="4478"/>
      <c r="H117" s="4478"/>
      <c r="I117" s="4478"/>
      <c r="J117" s="4575"/>
    </row>
    <row r="118" spans="1:43">
      <c r="A118" s="4164"/>
      <c r="B118" s="4157"/>
      <c r="C118" s="4176"/>
      <c r="D118" s="4158"/>
      <c r="E118" s="4574" t="s">
        <v>2096</v>
      </c>
      <c r="F118" s="4575"/>
      <c r="G118" s="4574" t="s">
        <v>2095</v>
      </c>
      <c r="H118" s="4575"/>
      <c r="I118" s="4574" t="s">
        <v>2094</v>
      </c>
      <c r="J118" s="4575"/>
    </row>
    <row r="119" spans="1:43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>
      <c r="A120" s="3274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>
      <c r="A121" s="3100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>
      <c r="A122" s="3063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>
      <c r="A124" s="4146" t="s">
        <v>46</v>
      </c>
      <c r="B124" s="4153" t="s">
        <v>27</v>
      </c>
      <c r="C124" s="4144" t="s">
        <v>2089</v>
      </c>
      <c r="D124" s="4146"/>
      <c r="E124" s="4144" t="s">
        <v>2088</v>
      </c>
      <c r="F124" s="4146"/>
      <c r="G124" s="4574" t="s">
        <v>2087</v>
      </c>
      <c r="H124" s="4478"/>
      <c r="I124" s="4575"/>
    </row>
    <row r="125" spans="1:43" ht="42">
      <c r="A125" s="4266"/>
      <c r="B125" s="4580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>
      <c r="A126" s="3739" t="s">
        <v>2081</v>
      </c>
      <c r="B126" s="3740">
        <f>SUM(C126:D126)</f>
        <v>0</v>
      </c>
      <c r="C126" s="3741"/>
      <c r="D126" s="3727"/>
      <c r="E126" s="3741"/>
      <c r="F126" s="3726"/>
      <c r="G126" s="3741"/>
      <c r="H126" s="3741"/>
      <c r="I126" s="3726"/>
    </row>
    <row r="127" spans="1:43" ht="1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>
      <c r="A128" s="4153" t="s">
        <v>46</v>
      </c>
      <c r="B128" s="4153" t="s">
        <v>0</v>
      </c>
      <c r="C128" s="4144" t="s">
        <v>94</v>
      </c>
      <c r="D128" s="4145"/>
      <c r="E128" s="4146"/>
      <c r="F128" s="4574" t="s">
        <v>966</v>
      </c>
      <c r="G128" s="4478"/>
      <c r="H128" s="4478"/>
      <c r="I128" s="4478"/>
      <c r="J128" s="4478"/>
      <c r="K128" s="4478"/>
      <c r="L128" s="4478"/>
      <c r="M128" s="4478"/>
      <c r="N128" s="4478"/>
      <c r="O128" s="4478"/>
      <c r="P128" s="4478"/>
      <c r="Q128" s="4478"/>
      <c r="R128" s="4478"/>
      <c r="S128" s="4478"/>
      <c r="T128" s="4478"/>
      <c r="U128" s="4478"/>
      <c r="V128" s="4478"/>
      <c r="W128" s="4478"/>
      <c r="X128" s="4478"/>
      <c r="Y128" s="4478"/>
      <c r="Z128" s="4478"/>
      <c r="AA128" s="4478"/>
      <c r="AB128" s="4478"/>
      <c r="AC128" s="4478"/>
      <c r="AD128" s="4478"/>
      <c r="AE128" s="4478"/>
      <c r="AF128" s="4478"/>
      <c r="AG128" s="4478"/>
      <c r="AH128" s="4478"/>
      <c r="AI128" s="4478"/>
      <c r="AJ128" s="4478"/>
      <c r="AK128" s="4478"/>
      <c r="AL128" s="4478"/>
      <c r="AM128" s="4575"/>
      <c r="AN128" s="4146" t="s">
        <v>440</v>
      </c>
      <c r="AO128" s="4146" t="s">
        <v>479</v>
      </c>
      <c r="AP128" s="4146" t="s">
        <v>442</v>
      </c>
      <c r="AQ128" s="4146" t="s">
        <v>441</v>
      </c>
    </row>
    <row r="129" spans="1:90">
      <c r="A129" s="4164"/>
      <c r="B129" s="4164"/>
      <c r="C129" s="4584"/>
      <c r="D129" s="4176"/>
      <c r="E129" s="4266"/>
      <c r="F129" s="4574" t="s">
        <v>83</v>
      </c>
      <c r="G129" s="4575"/>
      <c r="H129" s="4574" t="s">
        <v>84</v>
      </c>
      <c r="I129" s="4575"/>
      <c r="J129" s="4574" t="s">
        <v>85</v>
      </c>
      <c r="K129" s="4575"/>
      <c r="L129" s="4574" t="s">
        <v>79</v>
      </c>
      <c r="M129" s="4575"/>
      <c r="N129" s="4574" t="s">
        <v>6</v>
      </c>
      <c r="O129" s="4575"/>
      <c r="P129" s="4573" t="s">
        <v>7</v>
      </c>
      <c r="Q129" s="4189"/>
      <c r="R129" s="4573" t="s">
        <v>8</v>
      </c>
      <c r="S129" s="4189"/>
      <c r="T129" s="4573" t="s">
        <v>9</v>
      </c>
      <c r="U129" s="4189"/>
      <c r="V129" s="4573" t="s">
        <v>10</v>
      </c>
      <c r="W129" s="4189"/>
      <c r="X129" s="4573" t="s">
        <v>11</v>
      </c>
      <c r="Y129" s="4189"/>
      <c r="Z129" s="4573" t="s">
        <v>12</v>
      </c>
      <c r="AA129" s="4189"/>
      <c r="AB129" s="4573" t="s">
        <v>13</v>
      </c>
      <c r="AC129" s="4189"/>
      <c r="AD129" s="4573" t="s">
        <v>14</v>
      </c>
      <c r="AE129" s="4189"/>
      <c r="AF129" s="4573" t="s">
        <v>15</v>
      </c>
      <c r="AG129" s="4189"/>
      <c r="AH129" s="4573" t="s">
        <v>16</v>
      </c>
      <c r="AI129" s="4189"/>
      <c r="AJ129" s="4573" t="s">
        <v>17</v>
      </c>
      <c r="AK129" s="4189"/>
      <c r="AL129" s="4573" t="s">
        <v>18</v>
      </c>
      <c r="AM129" s="4189"/>
      <c r="AN129" s="4149"/>
      <c r="AO129" s="4149"/>
      <c r="AP129" s="4149"/>
      <c r="AQ129" s="4149"/>
    </row>
    <row r="130" spans="1:90">
      <c r="A130" s="4580"/>
      <c r="B130" s="4580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266"/>
      <c r="AO130" s="4266"/>
      <c r="AP130" s="4266"/>
      <c r="AQ130" s="4266"/>
    </row>
    <row r="131" spans="1:90">
      <c r="A131" s="4134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1">CONCATENATE(CF131,CA131,CB131,CC131,CD131,CE131)</f>
        <v/>
      </c>
      <c r="CA131" s="3419" t="str">
        <f t="shared" ref="CA131:CA143" si="32">IF(CG131=1,"* El número de Beneficiarios NO DEBE ser mayor que el Total. ","")</f>
        <v/>
      </c>
      <c r="CB131" s="3703" t="str">
        <f t="shared" ref="CB131:CB143" si="33">IF(CH131=1,"* Los Niños, Niñas, Adolescentes y Jóvenes de Programa SENAME NO DEBE ser mayor que el Total. ","")</f>
        <v/>
      </c>
      <c r="CC131" s="3703" t="str">
        <f t="shared" ref="CC131:CC143" si="34">IF(CI131=1,"* El número de personas pertenecientes a Pueblos Originarios NO DEBE ser mayor que el Total. ","")</f>
        <v/>
      </c>
      <c r="CD131" s="3703" t="str">
        <f t="shared" ref="CD131:CD143" si="35">IF(CJ131=1,"* El número de personas Migrantes NO DEBE ser mayor que el Total. ","")</f>
        <v/>
      </c>
      <c r="CE131" s="3703"/>
      <c r="CF131" s="3419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7">IF($C131&lt;AN131,1,0)</f>
        <v>0</v>
      </c>
      <c r="CH131" s="3420">
        <f t="shared" ref="CH131:CH143" si="38">IF($C131&lt;AO131,1,0)</f>
        <v>0</v>
      </c>
      <c r="CI131" s="3420">
        <f t="shared" ref="CI131:CI143" si="39">IF($C131&lt;AP131,1,0)</f>
        <v>0</v>
      </c>
      <c r="CJ131" s="3420">
        <f t="shared" ref="CJ131:CJ143" si="40">IF($C131&lt;AQ131,1,0)</f>
        <v>0</v>
      </c>
      <c r="CK131" s="3420"/>
      <c r="CL131" s="3420">
        <f t="shared" ref="CL131:CL143" si="41">IF(AND(C131&lt;&gt;0,OR(AN131="",AO131="",AP131="",AQ131="")),1,0)</f>
        <v>0</v>
      </c>
    </row>
    <row r="132" spans="1:90">
      <c r="A132" s="4224"/>
      <c r="B132" s="3090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1"/>
        <v/>
      </c>
      <c r="CA132" s="3419" t="str">
        <f t="shared" si="32"/>
        <v/>
      </c>
      <c r="CB132" s="3703" t="str">
        <f t="shared" si="33"/>
        <v/>
      </c>
      <c r="CC132" s="3703" t="str">
        <f t="shared" si="34"/>
        <v/>
      </c>
      <c r="CD132" s="3703" t="str">
        <f t="shared" si="35"/>
        <v/>
      </c>
      <c r="CE132" s="3703"/>
      <c r="CF132" s="3419" t="str">
        <f t="shared" si="36"/>
        <v/>
      </c>
      <c r="CG132" s="3420">
        <f t="shared" si="37"/>
        <v>0</v>
      </c>
      <c r="CH132" s="3420">
        <f t="shared" si="38"/>
        <v>0</v>
      </c>
      <c r="CI132" s="3420">
        <f t="shared" si="39"/>
        <v>0</v>
      </c>
      <c r="CJ132" s="3420">
        <f t="shared" si="40"/>
        <v>0</v>
      </c>
      <c r="CK132" s="3420"/>
      <c r="CL132" s="3420">
        <f t="shared" si="41"/>
        <v>0</v>
      </c>
    </row>
    <row r="133" spans="1:90">
      <c r="A133" s="4224"/>
      <c r="B133" s="3090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1"/>
        <v/>
      </c>
      <c r="CA133" s="3419" t="str">
        <f t="shared" si="32"/>
        <v/>
      </c>
      <c r="CB133" s="3703" t="str">
        <f t="shared" si="33"/>
        <v/>
      </c>
      <c r="CC133" s="3703" t="str">
        <f t="shared" si="34"/>
        <v/>
      </c>
      <c r="CD133" s="3703" t="str">
        <f t="shared" si="35"/>
        <v/>
      </c>
      <c r="CE133" s="3703"/>
      <c r="CF133" s="3419" t="str">
        <f t="shared" si="36"/>
        <v/>
      </c>
      <c r="CG133" s="3420">
        <f t="shared" si="37"/>
        <v>0</v>
      </c>
      <c r="CH133" s="3420">
        <f t="shared" si="38"/>
        <v>0</v>
      </c>
      <c r="CI133" s="3420">
        <f t="shared" si="39"/>
        <v>0</v>
      </c>
      <c r="CJ133" s="3420">
        <f t="shared" si="40"/>
        <v>0</v>
      </c>
      <c r="CK133" s="3420"/>
      <c r="CL133" s="3420">
        <f t="shared" si="41"/>
        <v>0</v>
      </c>
    </row>
    <row r="134" spans="1:90">
      <c r="A134" s="4224"/>
      <c r="B134" s="3090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1"/>
        <v/>
      </c>
      <c r="CA134" s="3419" t="str">
        <f t="shared" si="32"/>
        <v/>
      </c>
      <c r="CB134" s="3703" t="str">
        <f t="shared" si="33"/>
        <v/>
      </c>
      <c r="CC134" s="3703" t="str">
        <f t="shared" si="34"/>
        <v/>
      </c>
      <c r="CD134" s="3703" t="str">
        <f t="shared" si="35"/>
        <v/>
      </c>
      <c r="CE134" s="3703"/>
      <c r="CF134" s="3419" t="str">
        <f t="shared" si="36"/>
        <v/>
      </c>
      <c r="CG134" s="3420">
        <f t="shared" si="37"/>
        <v>0</v>
      </c>
      <c r="CH134" s="3420">
        <f t="shared" si="38"/>
        <v>0</v>
      </c>
      <c r="CI134" s="3420">
        <f t="shared" si="39"/>
        <v>0</v>
      </c>
      <c r="CJ134" s="3420">
        <f t="shared" si="40"/>
        <v>0</v>
      </c>
      <c r="CK134" s="3420"/>
      <c r="CL134" s="3420">
        <f t="shared" si="41"/>
        <v>0</v>
      </c>
    </row>
    <row r="135" spans="1:90">
      <c r="A135" s="4224"/>
      <c r="B135" s="3090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1"/>
        <v/>
      </c>
      <c r="CA135" s="3419" t="str">
        <f t="shared" si="32"/>
        <v/>
      </c>
      <c r="CB135" s="3703" t="str">
        <f t="shared" si="33"/>
        <v/>
      </c>
      <c r="CC135" s="3703" t="str">
        <f t="shared" si="34"/>
        <v/>
      </c>
      <c r="CD135" s="3703" t="str">
        <f t="shared" si="35"/>
        <v/>
      </c>
      <c r="CE135" s="3703"/>
      <c r="CF135" s="3419" t="str">
        <f t="shared" si="36"/>
        <v/>
      </c>
      <c r="CG135" s="3420">
        <f t="shared" si="37"/>
        <v>0</v>
      </c>
      <c r="CH135" s="3420">
        <f t="shared" si="38"/>
        <v>0</v>
      </c>
      <c r="CI135" s="3420">
        <f t="shared" si="39"/>
        <v>0</v>
      </c>
      <c r="CJ135" s="3420">
        <f t="shared" si="40"/>
        <v>0</v>
      </c>
      <c r="CK135" s="3420"/>
      <c r="CL135" s="3420">
        <f t="shared" si="41"/>
        <v>0</v>
      </c>
    </row>
    <row r="136" spans="1:90">
      <c r="A136" s="4224"/>
      <c r="B136" s="3090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1"/>
        <v/>
      </c>
      <c r="CA136" s="3419" t="str">
        <f t="shared" si="32"/>
        <v/>
      </c>
      <c r="CB136" s="3703" t="str">
        <f t="shared" si="33"/>
        <v/>
      </c>
      <c r="CC136" s="3703" t="str">
        <f t="shared" si="34"/>
        <v/>
      </c>
      <c r="CD136" s="3703" t="str">
        <f t="shared" si="35"/>
        <v/>
      </c>
      <c r="CE136" s="3703"/>
      <c r="CF136" s="3419" t="str">
        <f t="shared" si="36"/>
        <v/>
      </c>
      <c r="CG136" s="3420">
        <f t="shared" si="37"/>
        <v>0</v>
      </c>
      <c r="CH136" s="3420">
        <f t="shared" si="38"/>
        <v>0</v>
      </c>
      <c r="CI136" s="3420">
        <f t="shared" si="39"/>
        <v>0</v>
      </c>
      <c r="CJ136" s="3420">
        <f t="shared" si="40"/>
        <v>0</v>
      </c>
      <c r="CK136" s="3420"/>
      <c r="CL136" s="3420">
        <f t="shared" si="41"/>
        <v>0</v>
      </c>
    </row>
    <row r="137" spans="1:90" ht="21">
      <c r="A137" s="4224"/>
      <c r="B137" s="3090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1"/>
        <v/>
      </c>
      <c r="CA137" s="3419" t="str">
        <f t="shared" si="32"/>
        <v/>
      </c>
      <c r="CB137" s="3703" t="str">
        <f t="shared" si="33"/>
        <v/>
      </c>
      <c r="CC137" s="3703" t="str">
        <f t="shared" si="34"/>
        <v/>
      </c>
      <c r="CD137" s="3703" t="str">
        <f t="shared" si="35"/>
        <v/>
      </c>
      <c r="CE137" s="3703"/>
      <c r="CF137" s="3419" t="str">
        <f t="shared" si="36"/>
        <v/>
      </c>
      <c r="CG137" s="3420">
        <f t="shared" si="37"/>
        <v>0</v>
      </c>
      <c r="CH137" s="3420">
        <f t="shared" si="38"/>
        <v>0</v>
      </c>
      <c r="CI137" s="3420">
        <f t="shared" si="39"/>
        <v>0</v>
      </c>
      <c r="CJ137" s="3420">
        <f t="shared" si="40"/>
        <v>0</v>
      </c>
      <c r="CK137" s="3420"/>
      <c r="CL137" s="3420">
        <f t="shared" si="41"/>
        <v>0</v>
      </c>
    </row>
    <row r="138" spans="1:90" ht="21">
      <c r="A138" s="4224"/>
      <c r="B138" s="3090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1"/>
        <v/>
      </c>
      <c r="CA138" s="3419" t="str">
        <f t="shared" si="32"/>
        <v/>
      </c>
      <c r="CB138" s="3703" t="str">
        <f t="shared" si="33"/>
        <v/>
      </c>
      <c r="CC138" s="3703" t="str">
        <f t="shared" si="34"/>
        <v/>
      </c>
      <c r="CD138" s="3703" t="str">
        <f t="shared" si="35"/>
        <v/>
      </c>
      <c r="CE138" s="3703"/>
      <c r="CF138" s="3419" t="str">
        <f t="shared" si="36"/>
        <v/>
      </c>
      <c r="CG138" s="3420">
        <f t="shared" si="37"/>
        <v>0</v>
      </c>
      <c r="CH138" s="3420">
        <f t="shared" si="38"/>
        <v>0</v>
      </c>
      <c r="CI138" s="3420">
        <f t="shared" si="39"/>
        <v>0</v>
      </c>
      <c r="CJ138" s="3420">
        <f t="shared" si="40"/>
        <v>0</v>
      </c>
      <c r="CK138" s="3420"/>
      <c r="CL138" s="3420">
        <f t="shared" si="41"/>
        <v>0</v>
      </c>
    </row>
    <row r="139" spans="1:90">
      <c r="A139" s="4224"/>
      <c r="B139" s="3090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1"/>
        <v/>
      </c>
      <c r="CA139" s="3419" t="str">
        <f t="shared" si="32"/>
        <v/>
      </c>
      <c r="CB139" s="3703" t="str">
        <f t="shared" si="33"/>
        <v/>
      </c>
      <c r="CC139" s="3703" t="str">
        <f t="shared" si="34"/>
        <v/>
      </c>
      <c r="CD139" s="3703" t="str">
        <f t="shared" si="35"/>
        <v/>
      </c>
      <c r="CE139" s="3703"/>
      <c r="CF139" s="3419" t="str">
        <f t="shared" si="36"/>
        <v/>
      </c>
      <c r="CG139" s="3420">
        <f t="shared" si="37"/>
        <v>0</v>
      </c>
      <c r="CH139" s="3420">
        <f t="shared" si="38"/>
        <v>0</v>
      </c>
      <c r="CI139" s="3420">
        <f t="shared" si="39"/>
        <v>0</v>
      </c>
      <c r="CJ139" s="3420">
        <f t="shared" si="40"/>
        <v>0</v>
      </c>
      <c r="CK139" s="3420"/>
      <c r="CL139" s="3420">
        <f t="shared" si="41"/>
        <v>0</v>
      </c>
    </row>
    <row r="140" spans="1:90" ht="31.5">
      <c r="A140" s="4224"/>
      <c r="B140" s="3090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1"/>
        <v/>
      </c>
      <c r="CA140" s="3419" t="str">
        <f t="shared" si="32"/>
        <v/>
      </c>
      <c r="CB140" s="3703" t="str">
        <f t="shared" si="33"/>
        <v/>
      </c>
      <c r="CC140" s="3703" t="str">
        <f t="shared" si="34"/>
        <v/>
      </c>
      <c r="CD140" s="3703" t="str">
        <f t="shared" si="35"/>
        <v/>
      </c>
      <c r="CE140" s="3703"/>
      <c r="CF140" s="3419" t="str">
        <f t="shared" si="36"/>
        <v/>
      </c>
      <c r="CG140" s="3420">
        <f t="shared" si="37"/>
        <v>0</v>
      </c>
      <c r="CH140" s="3420">
        <f t="shared" si="38"/>
        <v>0</v>
      </c>
      <c r="CI140" s="3420">
        <f t="shared" si="39"/>
        <v>0</v>
      </c>
      <c r="CJ140" s="3420">
        <f t="shared" si="40"/>
        <v>0</v>
      </c>
      <c r="CK140" s="3420"/>
      <c r="CL140" s="3420">
        <f t="shared" si="41"/>
        <v>0</v>
      </c>
    </row>
    <row r="141" spans="1:90">
      <c r="A141" s="4183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8"/>
      <c r="CA141" s="3419" t="str">
        <f t="shared" si="32"/>
        <v/>
      </c>
      <c r="CB141" s="3703" t="str">
        <f t="shared" si="33"/>
        <v/>
      </c>
      <c r="CC141" s="3703" t="str">
        <f t="shared" si="34"/>
        <v/>
      </c>
      <c r="CD141" s="3703" t="str">
        <f t="shared" si="35"/>
        <v/>
      </c>
      <c r="CE141" s="3703"/>
      <c r="CF141" s="3419" t="str">
        <f t="shared" si="36"/>
        <v/>
      </c>
      <c r="CG141" s="3420">
        <f t="shared" si="37"/>
        <v>0</v>
      </c>
      <c r="CH141" s="3420">
        <f t="shared" si="38"/>
        <v>0</v>
      </c>
      <c r="CI141" s="3420">
        <f t="shared" si="39"/>
        <v>0</v>
      </c>
      <c r="CJ141" s="3420">
        <f t="shared" si="40"/>
        <v>0</v>
      </c>
      <c r="CK141" s="3420"/>
      <c r="CL141" s="3420">
        <f t="shared" si="41"/>
        <v>0</v>
      </c>
    </row>
    <row r="142" spans="1:90">
      <c r="A142" s="4576" t="s">
        <v>2075</v>
      </c>
      <c r="B142" s="4577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2"/>
        <v/>
      </c>
      <c r="CB142" s="3703" t="str">
        <f t="shared" si="33"/>
        <v/>
      </c>
      <c r="CC142" s="3703" t="str">
        <f t="shared" si="34"/>
        <v/>
      </c>
      <c r="CD142" s="3703" t="str">
        <f t="shared" si="35"/>
        <v/>
      </c>
      <c r="CE142" s="3703"/>
      <c r="CF142" s="3419" t="str">
        <f t="shared" si="36"/>
        <v/>
      </c>
      <c r="CG142" s="3420">
        <f t="shared" si="37"/>
        <v>0</v>
      </c>
      <c r="CH142" s="3420">
        <f t="shared" si="38"/>
        <v>0</v>
      </c>
      <c r="CI142" s="3420">
        <f t="shared" si="39"/>
        <v>0</v>
      </c>
      <c r="CJ142" s="3420">
        <f t="shared" si="40"/>
        <v>0</v>
      </c>
      <c r="CK142" s="3420"/>
      <c r="CL142" s="3420">
        <f t="shared" si="41"/>
        <v>0</v>
      </c>
    </row>
    <row r="143" spans="1:90">
      <c r="A143" s="4576" t="s">
        <v>2074</v>
      </c>
      <c r="B143" s="4577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2"/>
        <v/>
      </c>
      <c r="CB143" s="3703" t="str">
        <f t="shared" si="33"/>
        <v/>
      </c>
      <c r="CC143" s="3703" t="str">
        <f t="shared" si="34"/>
        <v/>
      </c>
      <c r="CD143" s="3703" t="str">
        <f t="shared" si="35"/>
        <v/>
      </c>
      <c r="CE143" s="3703"/>
      <c r="CF143" s="3419" t="str">
        <f t="shared" si="36"/>
        <v/>
      </c>
      <c r="CG143" s="3420">
        <f t="shared" si="37"/>
        <v>0</v>
      </c>
      <c r="CH143" s="3420">
        <f t="shared" si="38"/>
        <v>0</v>
      </c>
      <c r="CI143" s="3420">
        <f t="shared" si="39"/>
        <v>0</v>
      </c>
      <c r="CJ143" s="3420">
        <f t="shared" si="40"/>
        <v>0</v>
      </c>
      <c r="CK143" s="3420"/>
      <c r="CL143" s="3420">
        <f t="shared" si="41"/>
        <v>0</v>
      </c>
    </row>
    <row r="144" spans="1:90" ht="24" customHeight="1">
      <c r="A144" s="149" t="s">
        <v>2073</v>
      </c>
      <c r="B144" s="2263"/>
      <c r="C144" s="2263"/>
      <c r="D144" s="2263"/>
      <c r="E144" s="161"/>
    </row>
    <row r="145" spans="1:90">
      <c r="A145" s="4153" t="s">
        <v>46</v>
      </c>
      <c r="B145" s="4153" t="s">
        <v>0</v>
      </c>
      <c r="C145" s="4144" t="s">
        <v>94</v>
      </c>
      <c r="D145" s="4145"/>
      <c r="E145" s="4146"/>
      <c r="F145" s="4574" t="s">
        <v>966</v>
      </c>
      <c r="G145" s="4478"/>
      <c r="H145" s="4478"/>
      <c r="I145" s="4478"/>
      <c r="J145" s="4478"/>
      <c r="K145" s="4478"/>
      <c r="L145" s="4478"/>
      <c r="M145" s="4478"/>
      <c r="N145" s="4478"/>
      <c r="O145" s="4478"/>
      <c r="P145" s="4478"/>
      <c r="Q145" s="4478"/>
      <c r="R145" s="4478"/>
      <c r="S145" s="4478"/>
      <c r="T145" s="4478"/>
      <c r="U145" s="4478"/>
      <c r="V145" s="4478"/>
      <c r="W145" s="4478"/>
      <c r="X145" s="4478"/>
      <c r="Y145" s="4478"/>
      <c r="Z145" s="4478"/>
      <c r="AA145" s="4478"/>
      <c r="AB145" s="4478"/>
      <c r="AC145" s="4478"/>
      <c r="AD145" s="4478"/>
      <c r="AE145" s="4478"/>
      <c r="AF145" s="4478"/>
      <c r="AG145" s="4478"/>
      <c r="AH145" s="4478"/>
      <c r="AI145" s="4478"/>
      <c r="AJ145" s="4478"/>
      <c r="AK145" s="4478"/>
      <c r="AL145" s="4478"/>
      <c r="AM145" s="4575"/>
      <c r="AN145" s="4174" t="s">
        <v>440</v>
      </c>
      <c r="AO145" s="4168" t="s">
        <v>479</v>
      </c>
      <c r="AP145" s="4174" t="s">
        <v>442</v>
      </c>
      <c r="AQ145" s="4168" t="s">
        <v>441</v>
      </c>
    </row>
    <row r="146" spans="1:90">
      <c r="A146" s="4164"/>
      <c r="B146" s="4164"/>
      <c r="C146" s="4584"/>
      <c r="D146" s="4176"/>
      <c r="E146" s="4266"/>
      <c r="F146" s="4574" t="s">
        <v>83</v>
      </c>
      <c r="G146" s="4575"/>
      <c r="H146" s="4574" t="s">
        <v>84</v>
      </c>
      <c r="I146" s="4575"/>
      <c r="J146" s="4574" t="s">
        <v>85</v>
      </c>
      <c r="K146" s="4575"/>
      <c r="L146" s="4574" t="s">
        <v>79</v>
      </c>
      <c r="M146" s="4575"/>
      <c r="N146" s="4574" t="s">
        <v>6</v>
      </c>
      <c r="O146" s="4575"/>
      <c r="P146" s="4573" t="s">
        <v>7</v>
      </c>
      <c r="Q146" s="4189"/>
      <c r="R146" s="4573" t="s">
        <v>8</v>
      </c>
      <c r="S146" s="4189"/>
      <c r="T146" s="4573" t="s">
        <v>9</v>
      </c>
      <c r="U146" s="4189"/>
      <c r="V146" s="4573" t="s">
        <v>10</v>
      </c>
      <c r="W146" s="4189"/>
      <c r="X146" s="4573" t="s">
        <v>11</v>
      </c>
      <c r="Y146" s="4189"/>
      <c r="Z146" s="4573" t="s">
        <v>12</v>
      </c>
      <c r="AA146" s="4189"/>
      <c r="AB146" s="4573" t="s">
        <v>13</v>
      </c>
      <c r="AC146" s="4189"/>
      <c r="AD146" s="4573" t="s">
        <v>14</v>
      </c>
      <c r="AE146" s="4189"/>
      <c r="AF146" s="4573" t="s">
        <v>15</v>
      </c>
      <c r="AG146" s="4189"/>
      <c r="AH146" s="4573" t="s">
        <v>16</v>
      </c>
      <c r="AI146" s="4189"/>
      <c r="AJ146" s="4573" t="s">
        <v>17</v>
      </c>
      <c r="AK146" s="4189"/>
      <c r="AL146" s="4573" t="s">
        <v>18</v>
      </c>
      <c r="AM146" s="4189"/>
      <c r="AN146" s="4224"/>
      <c r="AO146" s="4171"/>
      <c r="AP146" s="4224"/>
      <c r="AQ146" s="4171"/>
    </row>
    <row r="147" spans="1:90">
      <c r="A147" s="4580"/>
      <c r="B147" s="4580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585"/>
      <c r="AO147" s="4175"/>
      <c r="AP147" s="4585"/>
      <c r="AQ147" s="4175"/>
    </row>
    <row r="148" spans="1:90">
      <c r="A148" s="4581" t="s">
        <v>2072</v>
      </c>
      <c r="B148" s="3743" t="s">
        <v>2071</v>
      </c>
      <c r="C148" s="3744">
        <f>SUM(D148+E148)</f>
        <v>0</v>
      </c>
      <c r="D148" s="3745">
        <f t="shared" ref="D148:E151" si="43">SUM(F148+H148+J148+L148+N148+P148+R148+T148+V148+X148+Z148+AB148+AD148+AF148+AH148+AJ148+AL148)</f>
        <v>0</v>
      </c>
      <c r="E148" s="3746">
        <f t="shared" si="43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4">IF($C148&lt;AN148,1,0)</f>
        <v>0</v>
      </c>
      <c r="CH148" s="3420">
        <f t="shared" si="44"/>
        <v>0</v>
      </c>
      <c r="CI148" s="3420">
        <f t="shared" si="44"/>
        <v>0</v>
      </c>
      <c r="CJ148" s="3420">
        <f t="shared" si="44"/>
        <v>0</v>
      </c>
      <c r="CK148" s="3420"/>
      <c r="CL148" s="3420">
        <f>IF(AND(C148&lt;&gt;0,OR(AN148="",AO148="",AP148="",AQ148="")),1,0)</f>
        <v>0</v>
      </c>
    </row>
    <row r="149" spans="1:90">
      <c r="A149" s="4582"/>
      <c r="B149" s="3474" t="s">
        <v>2070</v>
      </c>
      <c r="C149" s="3747">
        <f>SUM(D149+E149)</f>
        <v>0</v>
      </c>
      <c r="D149" s="3748">
        <f t="shared" si="43"/>
        <v>0</v>
      </c>
      <c r="E149" s="37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4"/>
        <v>0</v>
      </c>
      <c r="CH149" s="3420">
        <f t="shared" si="44"/>
        <v>0</v>
      </c>
      <c r="CI149" s="3420">
        <f t="shared" si="44"/>
        <v>0</v>
      </c>
      <c r="CJ149" s="3420">
        <f t="shared" si="44"/>
        <v>0</v>
      </c>
      <c r="CK149" s="3420"/>
      <c r="CL149" s="3420">
        <f>IF(AND(C149&lt;&gt;0,OR(AN149="",AO149="",AP149="",AQ149="")),1,0)</f>
        <v>0</v>
      </c>
    </row>
    <row r="150" spans="1:90">
      <c r="A150" s="4582"/>
      <c r="B150" s="3474" t="s">
        <v>2069</v>
      </c>
      <c r="C150" s="3747">
        <f>SUM(D150+E150)</f>
        <v>0</v>
      </c>
      <c r="D150" s="3748">
        <f t="shared" si="43"/>
        <v>0</v>
      </c>
      <c r="E150" s="37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4"/>
        <v>0</v>
      </c>
      <c r="CH150" s="3420">
        <f t="shared" si="44"/>
        <v>0</v>
      </c>
      <c r="CI150" s="3420">
        <f t="shared" si="44"/>
        <v>0</v>
      </c>
      <c r="CJ150" s="3420">
        <f t="shared" si="44"/>
        <v>0</v>
      </c>
      <c r="CK150" s="3420"/>
      <c r="CL150" s="3420">
        <f>IF(AND(C150&lt;&gt;0,OR(AN150="",AO150="",AP150="",AQ150="")),1,0)</f>
        <v>0</v>
      </c>
    </row>
    <row r="151" spans="1:90">
      <c r="A151" s="4583"/>
      <c r="B151" s="3750" t="s">
        <v>27</v>
      </c>
      <c r="C151" s="3751">
        <f>SUM(D151+E151)</f>
        <v>0</v>
      </c>
      <c r="D151" s="3752">
        <f t="shared" si="43"/>
        <v>0</v>
      </c>
      <c r="E151" s="3753">
        <f t="shared" si="43"/>
        <v>0</v>
      </c>
      <c r="F151" s="3754">
        <f t="shared" ref="F151:AQ151" si="45">SUM(F148:F150)</f>
        <v>0</v>
      </c>
      <c r="G151" s="3755">
        <f t="shared" si="45"/>
        <v>0</v>
      </c>
      <c r="H151" s="3754">
        <f t="shared" si="45"/>
        <v>0</v>
      </c>
      <c r="I151" s="3755">
        <f t="shared" si="45"/>
        <v>0</v>
      </c>
      <c r="J151" s="3754">
        <f t="shared" si="45"/>
        <v>0</v>
      </c>
      <c r="K151" s="3756">
        <f t="shared" si="45"/>
        <v>0</v>
      </c>
      <c r="L151" s="3754">
        <f t="shared" si="45"/>
        <v>0</v>
      </c>
      <c r="M151" s="3756">
        <f t="shared" si="45"/>
        <v>0</v>
      </c>
      <c r="N151" s="3754">
        <f t="shared" si="45"/>
        <v>0</v>
      </c>
      <c r="O151" s="3756">
        <f t="shared" si="45"/>
        <v>0</v>
      </c>
      <c r="P151" s="3754">
        <f t="shared" si="45"/>
        <v>0</v>
      </c>
      <c r="Q151" s="3756">
        <f t="shared" si="45"/>
        <v>0</v>
      </c>
      <c r="R151" s="3754">
        <f t="shared" si="45"/>
        <v>0</v>
      </c>
      <c r="S151" s="3756">
        <f t="shared" si="45"/>
        <v>0</v>
      </c>
      <c r="T151" s="3754">
        <f t="shared" si="45"/>
        <v>0</v>
      </c>
      <c r="U151" s="3756">
        <f t="shared" si="45"/>
        <v>0</v>
      </c>
      <c r="V151" s="3754">
        <f t="shared" si="45"/>
        <v>0</v>
      </c>
      <c r="W151" s="3756">
        <f t="shared" si="45"/>
        <v>0</v>
      </c>
      <c r="X151" s="3754">
        <f t="shared" si="45"/>
        <v>0</v>
      </c>
      <c r="Y151" s="3756">
        <f t="shared" si="45"/>
        <v>0</v>
      </c>
      <c r="Z151" s="3754">
        <f t="shared" si="45"/>
        <v>0</v>
      </c>
      <c r="AA151" s="3756">
        <f t="shared" si="45"/>
        <v>0</v>
      </c>
      <c r="AB151" s="3754">
        <f t="shared" si="45"/>
        <v>0</v>
      </c>
      <c r="AC151" s="3756">
        <f t="shared" si="45"/>
        <v>0</v>
      </c>
      <c r="AD151" s="3754">
        <f t="shared" si="45"/>
        <v>0</v>
      </c>
      <c r="AE151" s="3756">
        <f t="shared" si="45"/>
        <v>0</v>
      </c>
      <c r="AF151" s="3754">
        <f t="shared" si="45"/>
        <v>0</v>
      </c>
      <c r="AG151" s="3756">
        <f t="shared" si="45"/>
        <v>0</v>
      </c>
      <c r="AH151" s="3754">
        <f t="shared" si="45"/>
        <v>0</v>
      </c>
      <c r="AI151" s="3756">
        <f t="shared" si="45"/>
        <v>0</v>
      </c>
      <c r="AJ151" s="3754">
        <f t="shared" si="45"/>
        <v>0</v>
      </c>
      <c r="AK151" s="3756">
        <f t="shared" si="45"/>
        <v>0</v>
      </c>
      <c r="AL151" s="3757">
        <f t="shared" si="45"/>
        <v>0</v>
      </c>
      <c r="AM151" s="3756">
        <f t="shared" si="45"/>
        <v>0</v>
      </c>
      <c r="AN151" s="3758">
        <f t="shared" si="45"/>
        <v>0</v>
      </c>
      <c r="AO151" s="3759">
        <f t="shared" si="45"/>
        <v>0</v>
      </c>
      <c r="AP151" s="3758">
        <f t="shared" si="45"/>
        <v>0</v>
      </c>
      <c r="AQ151" s="3759">
        <f t="shared" si="45"/>
        <v>0</v>
      </c>
    </row>
    <row r="171" spans="1:104" ht="14.25" hidden="1" customHeight="1"/>
    <row r="172" spans="1:104" s="3374" customFormat="1" ht="16.5" hidden="1" customHeight="1">
      <c r="A172" s="3374">
        <f>SUM(C23,C25:C27,E31,C47:C48,C53:C74,B105:B106,B85:D91,B100,C39:C42,C78:J81,B111,B115:E115,B120:B122,B126,C131:C143,C148:C151)</f>
        <v>62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/>
    <row r="174" spans="1:104" ht="15.6" hidden="1" customHeight="1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>
    <tabColor theme="0" tint="-0.14999847407452621"/>
  </sheetPr>
  <dimension ref="A1:CZ193"/>
  <sheetViews>
    <sheetView workbookViewId="0"/>
  </sheetViews>
  <sheetFormatPr baseColWidth="10" defaultColWidth="11.42578125" defaultRowHeight="14.25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>
      <c r="A2" s="171" t="str">
        <f>CONCATENATE("COMUNA: ",NOMBRE!B2," - ","( ",NOMBRE!C2,NOMBRE!D2,NOMBRE!E2,NOMBRE!F2,NOMBRE!G2," )")</f>
        <v>COMUNA: SAN PABLO - ( 10307 )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>
      <c r="A5" s="171" t="str">
        <f>CONCATENATE("AÑO: ",NOMBRE!B7)</f>
        <v>AÑO: 2020</v>
      </c>
      <c r="AP5" s="4652"/>
      <c r="AQ5" s="4654"/>
      <c r="AR5" s="4654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>
      <c r="A6" s="4648" t="s">
        <v>96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4648"/>
      <c r="Q6" s="4648"/>
      <c r="R6" s="4648"/>
      <c r="S6" s="4648"/>
      <c r="T6" s="4648"/>
      <c r="U6" s="4648"/>
      <c r="V6" s="4648"/>
      <c r="W6" s="4648"/>
      <c r="X6" s="4648"/>
      <c r="Y6" s="4648"/>
      <c r="Z6" s="4648"/>
      <c r="AA6" s="4648"/>
      <c r="AB6" s="4648"/>
      <c r="AC6" s="4648"/>
      <c r="AD6" s="4648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2"/>
      <c r="AQ6" s="4654"/>
      <c r="AR6" s="4654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53"/>
      <c r="AQ7" s="4655"/>
      <c r="AR7" s="4655"/>
      <c r="AS7" s="4650"/>
      <c r="AT7" s="4651"/>
      <c r="AU7" s="4651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>
      <c r="A8" s="4638" t="s">
        <v>97</v>
      </c>
      <c r="B8" s="4662" t="s">
        <v>98</v>
      </c>
      <c r="C8" s="4663"/>
      <c r="D8" s="4663"/>
      <c r="E8" s="4663"/>
      <c r="F8" s="4663"/>
      <c r="G8" s="4663"/>
      <c r="H8" s="4663"/>
      <c r="I8" s="4663"/>
      <c r="J8" s="4663"/>
      <c r="K8" s="4663"/>
      <c r="L8" s="4663"/>
      <c r="M8" s="4663"/>
      <c r="N8" s="4663"/>
      <c r="O8" s="4663"/>
      <c r="P8" s="4663"/>
      <c r="Q8" s="4663"/>
      <c r="R8" s="4663"/>
      <c r="S8" s="4663"/>
      <c r="T8" s="4663"/>
      <c r="U8" s="4663"/>
      <c r="V8" s="4664"/>
      <c r="W8" s="4638" t="s">
        <v>99</v>
      </c>
      <c r="X8" s="4639"/>
      <c r="Y8" s="4639"/>
      <c r="Z8" s="4639"/>
      <c r="AA8" s="4639"/>
      <c r="AB8" s="4639"/>
      <c r="AC8" s="4639"/>
      <c r="AD8" s="4640"/>
      <c r="AE8" s="4560" t="s">
        <v>838</v>
      </c>
      <c r="AF8" s="4636"/>
      <c r="AG8" s="4144" t="s">
        <v>100</v>
      </c>
      <c r="AH8" s="4634"/>
      <c r="AI8" s="4134" t="s">
        <v>837</v>
      </c>
      <c r="AJ8" s="4144" t="s">
        <v>836</v>
      </c>
      <c r="AK8" s="4634"/>
      <c r="AL8" s="4144" t="s">
        <v>835</v>
      </c>
      <c r="AM8" s="4634"/>
      <c r="AN8" s="4144" t="s">
        <v>437</v>
      </c>
      <c r="AO8" s="4634"/>
      <c r="AP8" s="4134" t="s">
        <v>127</v>
      </c>
      <c r="AQ8" s="4134" t="s">
        <v>231</v>
      </c>
      <c r="AR8" s="4657" t="s">
        <v>390</v>
      </c>
      <c r="AS8" s="4658"/>
      <c r="AT8" s="4656" t="s">
        <v>108</v>
      </c>
      <c r="AU8" s="4656"/>
      <c r="AV8" s="4656"/>
      <c r="AW8" s="4661" t="s">
        <v>2798</v>
      </c>
      <c r="AX8" s="4661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>
      <c r="A9" s="4147"/>
      <c r="B9" s="4611" t="s">
        <v>94</v>
      </c>
      <c r="C9" s="4638" t="s">
        <v>92</v>
      </c>
      <c r="D9" s="4639"/>
      <c r="E9" s="4639"/>
      <c r="F9" s="4639"/>
      <c r="G9" s="4639"/>
      <c r="H9" s="4639"/>
      <c r="I9" s="4639"/>
      <c r="J9" s="4639"/>
      <c r="K9" s="4639"/>
      <c r="L9" s="4639"/>
      <c r="M9" s="4639"/>
      <c r="N9" s="4639"/>
      <c r="O9" s="4639"/>
      <c r="P9" s="4639"/>
      <c r="Q9" s="4639"/>
      <c r="R9" s="4639"/>
      <c r="S9" s="4640"/>
      <c r="T9" s="4134" t="s">
        <v>101</v>
      </c>
      <c r="U9" s="4137" t="s">
        <v>48</v>
      </c>
      <c r="V9" s="4138"/>
      <c r="W9" s="4628" t="s">
        <v>102</v>
      </c>
      <c r="X9" s="4628"/>
      <c r="Y9" s="4628"/>
      <c r="Z9" s="4619"/>
      <c r="AA9" s="4618" t="s">
        <v>103</v>
      </c>
      <c r="AB9" s="4628"/>
      <c r="AC9" s="4628"/>
      <c r="AD9" s="4619"/>
      <c r="AE9" s="4562"/>
      <c r="AF9" s="4637"/>
      <c r="AG9" s="4157"/>
      <c r="AH9" s="4635"/>
      <c r="AI9" s="4135"/>
      <c r="AJ9" s="4157"/>
      <c r="AK9" s="4635"/>
      <c r="AL9" s="4157"/>
      <c r="AM9" s="4635"/>
      <c r="AN9" s="4157"/>
      <c r="AO9" s="4635"/>
      <c r="AP9" s="4135"/>
      <c r="AQ9" s="4135"/>
      <c r="AR9" s="4659"/>
      <c r="AS9" s="4660"/>
      <c r="AT9" s="4656"/>
      <c r="AU9" s="4656"/>
      <c r="AV9" s="4656"/>
      <c r="AW9" s="4661"/>
      <c r="AX9" s="4661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>
      <c r="A10" s="4649"/>
      <c r="B10" s="4612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36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36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36"/>
      <c r="AQ10" s="4136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0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>
      <c r="A90" s="4623" t="s">
        <v>0</v>
      </c>
      <c r="B90" s="4610"/>
      <c r="C90" s="4623" t="s">
        <v>44</v>
      </c>
      <c r="D90" s="4624"/>
      <c r="E90" s="4610"/>
      <c r="F90" s="4618" t="s">
        <v>110</v>
      </c>
      <c r="G90" s="4628"/>
      <c r="H90" s="4628"/>
      <c r="I90" s="4628"/>
      <c r="J90" s="4628"/>
      <c r="K90" s="4628"/>
      <c r="L90" s="4628"/>
      <c r="M90" s="4628"/>
      <c r="N90" s="4628"/>
      <c r="O90" s="4628"/>
      <c r="P90" s="4628"/>
      <c r="Q90" s="4628"/>
      <c r="R90" s="4628"/>
      <c r="S90" s="4628"/>
      <c r="T90" s="4628"/>
      <c r="U90" s="4628"/>
      <c r="V90" s="4628"/>
      <c r="W90" s="4628"/>
      <c r="X90" s="4628"/>
      <c r="Y90" s="4628"/>
      <c r="Z90" s="4628"/>
      <c r="AA90" s="4628"/>
      <c r="AB90" s="4628"/>
      <c r="AC90" s="4628"/>
      <c r="AD90" s="4628"/>
      <c r="AE90" s="4628"/>
      <c r="AF90" s="4628"/>
      <c r="AG90" s="4628"/>
      <c r="AH90" s="4628"/>
      <c r="AI90" s="4628"/>
      <c r="AJ90" s="4628"/>
      <c r="AK90" s="4628"/>
      <c r="AL90" s="4628"/>
      <c r="AM90" s="4619"/>
      <c r="AN90" s="4611" t="s">
        <v>440</v>
      </c>
      <c r="AO90" s="4673" t="s">
        <v>444</v>
      </c>
      <c r="AP90" s="4671" t="s">
        <v>442</v>
      </c>
      <c r="AQ90" s="4640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>
      <c r="A91" s="4296"/>
      <c r="B91" s="4245"/>
      <c r="C91" s="4625"/>
      <c r="D91" s="4626"/>
      <c r="E91" s="4627"/>
      <c r="F91" s="4629" t="s">
        <v>83</v>
      </c>
      <c r="G91" s="4630"/>
      <c r="H91" s="4629" t="s">
        <v>84</v>
      </c>
      <c r="I91" s="4630"/>
      <c r="J91" s="4629" t="s">
        <v>85</v>
      </c>
      <c r="K91" s="4630"/>
      <c r="L91" s="4629" t="s">
        <v>79</v>
      </c>
      <c r="M91" s="4630"/>
      <c r="N91" s="4629" t="s">
        <v>6</v>
      </c>
      <c r="O91" s="4630"/>
      <c r="P91" s="4618" t="s">
        <v>7</v>
      </c>
      <c r="Q91" s="4619"/>
      <c r="R91" s="4618" t="s">
        <v>8</v>
      </c>
      <c r="S91" s="4619"/>
      <c r="T91" s="4618" t="s">
        <v>9</v>
      </c>
      <c r="U91" s="4619"/>
      <c r="V91" s="4618" t="s">
        <v>10</v>
      </c>
      <c r="W91" s="4619"/>
      <c r="X91" s="4618" t="s">
        <v>11</v>
      </c>
      <c r="Y91" s="4619"/>
      <c r="Z91" s="4618" t="s">
        <v>12</v>
      </c>
      <c r="AA91" s="4619"/>
      <c r="AB91" s="4618" t="s">
        <v>13</v>
      </c>
      <c r="AC91" s="4619"/>
      <c r="AD91" s="4618" t="s">
        <v>14</v>
      </c>
      <c r="AE91" s="4619"/>
      <c r="AF91" s="4618" t="s">
        <v>15</v>
      </c>
      <c r="AG91" s="4619"/>
      <c r="AH91" s="4618" t="s">
        <v>16</v>
      </c>
      <c r="AI91" s="4619"/>
      <c r="AJ91" s="4618" t="s">
        <v>17</v>
      </c>
      <c r="AK91" s="4619"/>
      <c r="AL91" s="4618" t="s">
        <v>18</v>
      </c>
      <c r="AM91" s="4619"/>
      <c r="AN91" s="4135"/>
      <c r="AO91" s="4674"/>
      <c r="AP91" s="4347"/>
      <c r="AQ91" s="414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>
      <c r="A92" s="4625"/>
      <c r="B92" s="4627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12"/>
      <c r="AO92" s="4675"/>
      <c r="AP92" s="4672"/>
      <c r="AQ92" s="466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>
      <c r="A93" s="4631" t="s">
        <v>111</v>
      </c>
      <c r="B93" s="4632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>
      <c r="A94" s="4611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>
      <c r="A95" s="4135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>
      <c r="A96" s="4612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>
      <c r="A97" s="4641" t="s">
        <v>31</v>
      </c>
      <c r="B97" s="4642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>
      <c r="A98" s="4277" t="s">
        <v>340</v>
      </c>
      <c r="B98" s="4643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>
      <c r="A99" s="4644" t="s">
        <v>67</v>
      </c>
      <c r="B99" s="4645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>
      <c r="A100" s="4277" t="s">
        <v>116</v>
      </c>
      <c r="B100" s="4643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>
      <c r="A101" s="4646" t="s">
        <v>117</v>
      </c>
      <c r="B101" s="4647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>
      <c r="A102" s="4621" t="s">
        <v>27</v>
      </c>
      <c r="B102" s="4622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>
      <c r="A104" s="4616" t="s">
        <v>46</v>
      </c>
      <c r="B104" s="4611" t="s">
        <v>0</v>
      </c>
      <c r="C104" s="4623" t="s">
        <v>44</v>
      </c>
      <c r="D104" s="4624"/>
      <c r="E104" s="4610"/>
      <c r="F104" s="4618" t="s">
        <v>110</v>
      </c>
      <c r="G104" s="4628"/>
      <c r="H104" s="4628"/>
      <c r="I104" s="4628"/>
      <c r="J104" s="4628"/>
      <c r="K104" s="4628"/>
      <c r="L104" s="4628"/>
      <c r="M104" s="4628"/>
      <c r="N104" s="4628"/>
      <c r="O104" s="4628"/>
      <c r="P104" s="4628"/>
      <c r="Q104" s="4628"/>
      <c r="R104" s="4628"/>
      <c r="S104" s="4628"/>
      <c r="T104" s="4628"/>
      <c r="U104" s="4628"/>
      <c r="V104" s="4628"/>
      <c r="W104" s="4628"/>
      <c r="X104" s="4628"/>
      <c r="Y104" s="4628"/>
      <c r="Z104" s="4628"/>
      <c r="AA104" s="4628"/>
      <c r="AB104" s="4628"/>
      <c r="AC104" s="4628"/>
      <c r="AD104" s="4628"/>
      <c r="AE104" s="4628"/>
      <c r="AF104" s="4628"/>
      <c r="AG104" s="4628"/>
      <c r="AH104" s="4628"/>
      <c r="AI104" s="4628"/>
      <c r="AJ104" s="4628"/>
      <c r="AK104" s="4628"/>
      <c r="AL104" s="4628"/>
      <c r="AM104" s="4619"/>
      <c r="AN104" s="4633" t="s">
        <v>440</v>
      </c>
      <c r="AO104" s="4667" t="s">
        <v>443</v>
      </c>
      <c r="AP104" s="4668"/>
      <c r="AQ104" s="4665" t="s">
        <v>442</v>
      </c>
      <c r="AR104" s="4640" t="s">
        <v>441</v>
      </c>
      <c r="AS104" s="4611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>
      <c r="A105" s="4154"/>
      <c r="B105" s="4135"/>
      <c r="C105" s="4625"/>
      <c r="D105" s="4626"/>
      <c r="E105" s="4627"/>
      <c r="F105" s="4629" t="s">
        <v>83</v>
      </c>
      <c r="G105" s="4630"/>
      <c r="H105" s="4629" t="s">
        <v>84</v>
      </c>
      <c r="I105" s="4630"/>
      <c r="J105" s="4629" t="s">
        <v>85</v>
      </c>
      <c r="K105" s="4630"/>
      <c r="L105" s="4629" t="s">
        <v>79</v>
      </c>
      <c r="M105" s="4630"/>
      <c r="N105" s="4629" t="s">
        <v>6</v>
      </c>
      <c r="O105" s="4630"/>
      <c r="P105" s="4618" t="s">
        <v>7</v>
      </c>
      <c r="Q105" s="4619"/>
      <c r="R105" s="4618" t="s">
        <v>8</v>
      </c>
      <c r="S105" s="4619"/>
      <c r="T105" s="4618" t="s">
        <v>9</v>
      </c>
      <c r="U105" s="4619"/>
      <c r="V105" s="4618" t="s">
        <v>10</v>
      </c>
      <c r="W105" s="4619"/>
      <c r="X105" s="4618" t="s">
        <v>11</v>
      </c>
      <c r="Y105" s="4619"/>
      <c r="Z105" s="4618" t="s">
        <v>12</v>
      </c>
      <c r="AA105" s="4619"/>
      <c r="AB105" s="4618" t="s">
        <v>13</v>
      </c>
      <c r="AC105" s="4619"/>
      <c r="AD105" s="4618" t="s">
        <v>14</v>
      </c>
      <c r="AE105" s="4619"/>
      <c r="AF105" s="4618" t="s">
        <v>15</v>
      </c>
      <c r="AG105" s="4619"/>
      <c r="AH105" s="4618" t="s">
        <v>16</v>
      </c>
      <c r="AI105" s="4619"/>
      <c r="AJ105" s="4618" t="s">
        <v>17</v>
      </c>
      <c r="AK105" s="4619"/>
      <c r="AL105" s="4618" t="s">
        <v>18</v>
      </c>
      <c r="AM105" s="4619"/>
      <c r="AN105" s="4434"/>
      <c r="AO105" s="4669"/>
      <c r="AP105" s="4670"/>
      <c r="AQ105" s="4347"/>
      <c r="AR105" s="4149"/>
      <c r="AS105" s="4135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>
      <c r="A106" s="4617"/>
      <c r="B106" s="4612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435"/>
      <c r="AO106" s="3234" t="s">
        <v>438</v>
      </c>
      <c r="AP106" s="441" t="s">
        <v>439</v>
      </c>
      <c r="AQ106" s="4494"/>
      <c r="AR106" s="4666"/>
      <c r="AS106" s="4612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>
      <c r="A107" s="462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>
      <c r="A108" s="4292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>
      <c r="A109" s="4613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>
      <c r="A110" s="4614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>
      <c r="A111" s="4615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>
      <c r="A112" s="4610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>
      <c r="A113" s="424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>
      <c r="A114" s="4610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>
      <c r="A115" s="424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>
      <c r="A116" s="4611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>
      <c r="A117" s="4612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>
      <c r="AA124" s="161"/>
      <c r="AB124" s="161"/>
      <c r="AC124" s="161"/>
      <c r="AD124" s="161"/>
      <c r="AE124" s="161"/>
    </row>
    <row r="125" spans="1:90">
      <c r="AA125" s="161"/>
      <c r="AB125" s="161"/>
      <c r="AC125" s="161"/>
      <c r="AD125" s="161"/>
      <c r="AE125" s="161"/>
    </row>
    <row r="126" spans="1:90">
      <c r="AA126" s="161"/>
      <c r="AB126" s="161"/>
      <c r="AC126" s="161"/>
      <c r="AD126" s="161"/>
      <c r="AE126" s="161"/>
    </row>
    <row r="127" spans="1:90">
      <c r="AA127" s="161"/>
      <c r="AB127" s="161"/>
      <c r="AC127" s="161"/>
      <c r="AD127" s="161"/>
      <c r="AE127" s="161"/>
    </row>
    <row r="128" spans="1:90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/>
    <row r="193" spans="1:104" s="3374" customFormat="1" hidden="1">
      <c r="A193" s="3374">
        <f>SUM(B71,B88,C102,C107:C117,AV71,AR71:AS71,W71:AV71)</f>
        <v>0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tabColor theme="0" tint="-0.14999847407452621"/>
  </sheetPr>
  <dimension ref="A1:DA199"/>
  <sheetViews>
    <sheetView topLeftCell="AA41" zoomScale="75" zoomScaleNormal="75" workbookViewId="0">
      <selection activeCell="H146" sqref="H146"/>
    </sheetView>
  </sheetViews>
  <sheetFormatPr baseColWidth="10" defaultColWidth="11.42578125" defaultRowHeight="14.25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>
      <c r="A1" s="171" t="s">
        <v>243</v>
      </c>
    </row>
    <row r="2" spans="1:91" ht="16.350000000000001" customHeight="1">
      <c r="A2" s="171" t="str">
        <f>CONCATENATE("COMUNA: ",NOMBRE!B2," - ","( ",NOMBRE!C2,NOMBRE!D2,NOMBRE!E2,NOMBRE!F2,NOMBRE!G2," )")</f>
        <v>COMUNA: SAN PABLO - ( 10307 )</v>
      </c>
    </row>
    <row r="3" spans="1:91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91" ht="16.350000000000001" customHeight="1">
      <c r="A4" s="171" t="str">
        <f>CONCATENATE("MES: ",NOMBRE!B6," - ","( ",NOMBRE!C6,NOMBRE!D6," )")</f>
        <v>MES: MAYO - ( 05 )</v>
      </c>
    </row>
    <row r="5" spans="1:91" ht="16.350000000000001" customHeight="1">
      <c r="A5" s="171" t="str">
        <f>CONCATENATE("AÑO: ",NOMBRE!B7)</f>
        <v>AÑO: 2020</v>
      </c>
      <c r="AP5" s="3679"/>
    </row>
    <row r="6" spans="1:91" ht="15">
      <c r="A6" s="4648" t="s">
        <v>1382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>
      <c r="A9" s="4153" t="s">
        <v>1225</v>
      </c>
      <c r="B9" s="4144" t="s">
        <v>1266</v>
      </c>
      <c r="C9" s="4145"/>
      <c r="D9" s="4146"/>
      <c r="E9" s="4139" t="s">
        <v>92</v>
      </c>
      <c r="F9" s="4141"/>
      <c r="G9" s="4141"/>
      <c r="H9" s="4141"/>
      <c r="I9" s="4141"/>
      <c r="J9" s="4141"/>
      <c r="K9" s="4141"/>
      <c r="L9" s="4141"/>
      <c r="M9" s="4141"/>
      <c r="N9" s="4141"/>
      <c r="O9" s="4141"/>
      <c r="P9" s="4141"/>
      <c r="Q9" s="4141"/>
      <c r="R9" s="4141"/>
      <c r="S9" s="4141"/>
      <c r="T9" s="4141"/>
      <c r="U9" s="4141"/>
      <c r="V9" s="4141"/>
      <c r="W9" s="4141"/>
      <c r="X9" s="4141"/>
      <c r="Y9" s="4141"/>
      <c r="Z9" s="4141"/>
      <c r="AA9" s="4141"/>
      <c r="AB9" s="4141"/>
      <c r="AC9" s="4141"/>
      <c r="AD9" s="4141"/>
      <c r="AE9" s="4141"/>
      <c r="AF9" s="4141"/>
      <c r="AG9" s="4141"/>
      <c r="AH9" s="4141"/>
      <c r="AI9" s="4141"/>
      <c r="AJ9" s="4141"/>
      <c r="AK9" s="4141"/>
      <c r="AL9" s="4140"/>
      <c r="AM9" s="4134" t="s">
        <v>440</v>
      </c>
      <c r="AN9" s="4139" t="s">
        <v>1379</v>
      </c>
      <c r="AO9" s="4141"/>
      <c r="AP9" s="4141"/>
      <c r="AQ9" s="4140"/>
      <c r="AR9" s="4134" t="s">
        <v>1378</v>
      </c>
      <c r="AS9" s="4134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>
      <c r="A10" s="4154"/>
      <c r="B10" s="4157"/>
      <c r="C10" s="4176"/>
      <c r="D10" s="4158"/>
      <c r="E10" s="4139" t="s">
        <v>83</v>
      </c>
      <c r="F10" s="4140"/>
      <c r="G10" s="4139" t="s">
        <v>84</v>
      </c>
      <c r="H10" s="4140"/>
      <c r="I10" s="4139" t="s">
        <v>85</v>
      </c>
      <c r="J10" s="4140"/>
      <c r="K10" s="4139" t="s">
        <v>79</v>
      </c>
      <c r="L10" s="4140"/>
      <c r="M10" s="4139" t="s">
        <v>6</v>
      </c>
      <c r="N10" s="4140"/>
      <c r="O10" s="4137" t="s">
        <v>7</v>
      </c>
      <c r="P10" s="4138"/>
      <c r="Q10" s="4137" t="s">
        <v>8</v>
      </c>
      <c r="R10" s="4138"/>
      <c r="S10" s="4137" t="s">
        <v>9</v>
      </c>
      <c r="T10" s="4138"/>
      <c r="U10" s="4137" t="s">
        <v>10</v>
      </c>
      <c r="V10" s="4138"/>
      <c r="W10" s="4137" t="s">
        <v>11</v>
      </c>
      <c r="X10" s="4138"/>
      <c r="Y10" s="4137" t="s">
        <v>12</v>
      </c>
      <c r="Z10" s="4138"/>
      <c r="AA10" s="4137" t="s">
        <v>13</v>
      </c>
      <c r="AB10" s="4138"/>
      <c r="AC10" s="4137" t="s">
        <v>14</v>
      </c>
      <c r="AD10" s="4138"/>
      <c r="AE10" s="4137" t="s">
        <v>15</v>
      </c>
      <c r="AF10" s="4138"/>
      <c r="AG10" s="4160" t="s">
        <v>16</v>
      </c>
      <c r="AH10" s="4160"/>
      <c r="AI10" s="4137" t="s">
        <v>17</v>
      </c>
      <c r="AJ10" s="4138"/>
      <c r="AK10" s="4160" t="s">
        <v>18</v>
      </c>
      <c r="AL10" s="4138"/>
      <c r="AM10" s="4135"/>
      <c r="AN10" s="4499" t="s">
        <v>1377</v>
      </c>
      <c r="AO10" s="4680" t="s">
        <v>1376</v>
      </c>
      <c r="AP10" s="4680" t="s">
        <v>1375</v>
      </c>
      <c r="AQ10" s="4682" t="s">
        <v>1374</v>
      </c>
      <c r="AR10" s="4135"/>
      <c r="AS10" s="4135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36"/>
      <c r="AN11" s="4501"/>
      <c r="AO11" s="4681"/>
      <c r="AP11" s="4681"/>
      <c r="AQ11" s="4683"/>
      <c r="AR11" s="4136"/>
      <c r="AS11" s="413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>
      <c r="A15" s="4693" t="s">
        <v>1370</v>
      </c>
      <c r="B15" s="4693"/>
      <c r="C15" s="4693"/>
      <c r="D15" s="4693"/>
      <c r="E15" s="4693"/>
      <c r="F15" s="4693"/>
      <c r="G15" s="4693"/>
      <c r="H15" s="4693"/>
      <c r="I15" s="4693"/>
      <c r="J15" s="4693"/>
      <c r="K15" s="4693"/>
      <c r="L15" s="4693"/>
      <c r="M15" s="4693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>
      <c r="A16" s="4153" t="s">
        <v>0</v>
      </c>
      <c r="B16" s="4144" t="s">
        <v>1266</v>
      </c>
      <c r="C16" s="4145"/>
      <c r="D16" s="4146"/>
      <c r="E16" s="4139" t="s">
        <v>92</v>
      </c>
      <c r="F16" s="4141"/>
      <c r="G16" s="4141"/>
      <c r="H16" s="4141"/>
      <c r="I16" s="4141"/>
      <c r="J16" s="4141"/>
      <c r="K16" s="4141"/>
      <c r="L16" s="4141"/>
      <c r="M16" s="4141"/>
      <c r="N16" s="4141"/>
      <c r="O16" s="4141"/>
      <c r="P16" s="4141"/>
      <c r="Q16" s="4141"/>
      <c r="R16" s="4141"/>
      <c r="S16" s="4141"/>
      <c r="T16" s="4141"/>
      <c r="U16" s="4141"/>
      <c r="V16" s="4141"/>
      <c r="W16" s="4141"/>
      <c r="X16" s="4141"/>
      <c r="Y16" s="4141"/>
      <c r="Z16" s="4141"/>
      <c r="AA16" s="4141"/>
      <c r="AB16" s="4141"/>
      <c r="AC16" s="4141"/>
      <c r="AD16" s="4141"/>
      <c r="AE16" s="4141"/>
      <c r="AF16" s="4141"/>
      <c r="AG16" s="4141"/>
      <c r="AH16" s="4141"/>
      <c r="AI16" s="4141"/>
      <c r="AJ16" s="4141"/>
      <c r="AK16" s="4141"/>
      <c r="AL16" s="4140"/>
      <c r="AM16" s="4134" t="s">
        <v>440</v>
      </c>
      <c r="AN16" s="4134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>
      <c r="A17" s="4154"/>
      <c r="B17" s="4157"/>
      <c r="C17" s="4176"/>
      <c r="D17" s="4158"/>
      <c r="E17" s="4139" t="s">
        <v>83</v>
      </c>
      <c r="F17" s="4140"/>
      <c r="G17" s="4139" t="s">
        <v>84</v>
      </c>
      <c r="H17" s="4140"/>
      <c r="I17" s="4139" t="s">
        <v>85</v>
      </c>
      <c r="J17" s="4140"/>
      <c r="K17" s="4139" t="s">
        <v>79</v>
      </c>
      <c r="L17" s="4140"/>
      <c r="M17" s="4139" t="s">
        <v>6</v>
      </c>
      <c r="N17" s="4140"/>
      <c r="O17" s="4137" t="s">
        <v>7</v>
      </c>
      <c r="P17" s="4138"/>
      <c r="Q17" s="4137" t="s">
        <v>8</v>
      </c>
      <c r="R17" s="4138"/>
      <c r="S17" s="4137" t="s">
        <v>9</v>
      </c>
      <c r="T17" s="4138"/>
      <c r="U17" s="4137" t="s">
        <v>10</v>
      </c>
      <c r="V17" s="4138"/>
      <c r="W17" s="4137" t="s">
        <v>11</v>
      </c>
      <c r="X17" s="4138"/>
      <c r="Y17" s="4137" t="s">
        <v>12</v>
      </c>
      <c r="Z17" s="4138"/>
      <c r="AA17" s="4137" t="s">
        <v>13</v>
      </c>
      <c r="AB17" s="4138"/>
      <c r="AC17" s="4137" t="s">
        <v>14</v>
      </c>
      <c r="AD17" s="4138"/>
      <c r="AE17" s="4137" t="s">
        <v>15</v>
      </c>
      <c r="AF17" s="4138"/>
      <c r="AG17" s="4137" t="s">
        <v>16</v>
      </c>
      <c r="AH17" s="4138"/>
      <c r="AI17" s="4137" t="s">
        <v>17</v>
      </c>
      <c r="AJ17" s="4138"/>
      <c r="AK17" s="4137" t="s">
        <v>18</v>
      </c>
      <c r="AL17" s="4138"/>
      <c r="AM17" s="4135"/>
      <c r="AN17" s="4135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36"/>
      <c r="AN18" s="4136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>
      <c r="A24" s="4458" t="s">
        <v>0</v>
      </c>
      <c r="B24" s="4144" t="s">
        <v>1266</v>
      </c>
      <c r="C24" s="4145"/>
      <c r="D24" s="4146"/>
      <c r="E24" s="4139" t="s">
        <v>92</v>
      </c>
      <c r="F24" s="4141"/>
      <c r="G24" s="4141"/>
      <c r="H24" s="4141"/>
      <c r="I24" s="4141"/>
      <c r="J24" s="4141"/>
      <c r="K24" s="4141"/>
      <c r="L24" s="4141"/>
      <c r="M24" s="4141"/>
      <c r="N24" s="4141"/>
      <c r="O24" s="4141"/>
      <c r="P24" s="4141"/>
      <c r="Q24" s="4141"/>
      <c r="R24" s="4141"/>
      <c r="S24" s="4141"/>
      <c r="T24" s="4141"/>
      <c r="U24" s="4141"/>
      <c r="V24" s="4141"/>
      <c r="W24" s="4141"/>
      <c r="X24" s="4141"/>
      <c r="Y24" s="4141"/>
      <c r="Z24" s="4141"/>
      <c r="AA24" s="4141"/>
      <c r="AB24" s="4141"/>
      <c r="AC24" s="4141"/>
      <c r="AD24" s="4141"/>
      <c r="AE24" s="4141"/>
      <c r="AF24" s="4141"/>
      <c r="AG24" s="4141"/>
      <c r="AH24" s="4141"/>
      <c r="AI24" s="4141"/>
      <c r="AJ24" s="4141"/>
      <c r="AK24" s="4141"/>
      <c r="AL24" s="4140"/>
      <c r="AM24" s="4134" t="s">
        <v>440</v>
      </c>
      <c r="AN24" s="4134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>
      <c r="A25" s="4296"/>
      <c r="B25" s="4157"/>
      <c r="C25" s="4176"/>
      <c r="D25" s="4158"/>
      <c r="E25" s="4139" t="s">
        <v>83</v>
      </c>
      <c r="F25" s="4140"/>
      <c r="G25" s="4139" t="s">
        <v>84</v>
      </c>
      <c r="H25" s="4140"/>
      <c r="I25" s="4139" t="s">
        <v>85</v>
      </c>
      <c r="J25" s="4140"/>
      <c r="K25" s="4139" t="s">
        <v>79</v>
      </c>
      <c r="L25" s="4140"/>
      <c r="M25" s="4139" t="s">
        <v>6</v>
      </c>
      <c r="N25" s="4140"/>
      <c r="O25" s="4137" t="s">
        <v>7</v>
      </c>
      <c r="P25" s="4138"/>
      <c r="Q25" s="4137" t="s">
        <v>8</v>
      </c>
      <c r="R25" s="4138"/>
      <c r="S25" s="4137" t="s">
        <v>9</v>
      </c>
      <c r="T25" s="4138"/>
      <c r="U25" s="4137" t="s">
        <v>10</v>
      </c>
      <c r="V25" s="4138"/>
      <c r="W25" s="4137" t="s">
        <v>11</v>
      </c>
      <c r="X25" s="4138"/>
      <c r="Y25" s="4137" t="s">
        <v>12</v>
      </c>
      <c r="Z25" s="4138"/>
      <c r="AA25" s="4137" t="s">
        <v>13</v>
      </c>
      <c r="AB25" s="4138"/>
      <c r="AC25" s="4137" t="s">
        <v>14</v>
      </c>
      <c r="AD25" s="4138"/>
      <c r="AE25" s="4137" t="s">
        <v>15</v>
      </c>
      <c r="AF25" s="4138"/>
      <c r="AG25" s="4137" t="s">
        <v>16</v>
      </c>
      <c r="AH25" s="4138"/>
      <c r="AI25" s="4137" t="s">
        <v>17</v>
      </c>
      <c r="AJ25" s="4138"/>
      <c r="AK25" s="4137" t="s">
        <v>18</v>
      </c>
      <c r="AL25" s="4138"/>
      <c r="AM25" s="4135"/>
      <c r="AN25" s="4135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>
      <c r="A26" s="4459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36"/>
      <c r="AN26" s="4136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>
      <c r="A34" s="4458" t="s">
        <v>0</v>
      </c>
      <c r="B34" s="4144" t="s">
        <v>1266</v>
      </c>
      <c r="C34" s="4145"/>
      <c r="D34" s="4146"/>
      <c r="E34" s="4139" t="s">
        <v>92</v>
      </c>
      <c r="F34" s="4141"/>
      <c r="G34" s="4141"/>
      <c r="H34" s="4141"/>
      <c r="I34" s="4141"/>
      <c r="J34" s="4141"/>
      <c r="K34" s="4141"/>
      <c r="L34" s="4141"/>
      <c r="M34" s="4141"/>
      <c r="N34" s="4141"/>
      <c r="O34" s="4141"/>
      <c r="P34" s="4141"/>
      <c r="Q34" s="4141"/>
      <c r="R34" s="4141"/>
      <c r="S34" s="4141"/>
      <c r="T34" s="4141"/>
      <c r="U34" s="4141"/>
      <c r="V34" s="4141"/>
      <c r="W34" s="4141"/>
      <c r="X34" s="4141"/>
      <c r="Y34" s="4141"/>
      <c r="Z34" s="4141"/>
      <c r="AA34" s="4141"/>
      <c r="AB34" s="4141"/>
      <c r="AC34" s="4141"/>
      <c r="AD34" s="4141"/>
      <c r="AE34" s="4141"/>
      <c r="AF34" s="4141"/>
      <c r="AG34" s="4141"/>
      <c r="AH34" s="4141"/>
      <c r="AI34" s="4141"/>
      <c r="AJ34" s="4141"/>
      <c r="AK34" s="4141"/>
      <c r="AL34" s="4140"/>
      <c r="AM34" s="4134" t="s">
        <v>440</v>
      </c>
      <c r="AN34" s="4134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>
      <c r="A35" s="4296"/>
      <c r="B35" s="4157"/>
      <c r="C35" s="4176"/>
      <c r="D35" s="4158"/>
      <c r="E35" s="4139" t="s">
        <v>83</v>
      </c>
      <c r="F35" s="4140"/>
      <c r="G35" s="4139" t="s">
        <v>84</v>
      </c>
      <c r="H35" s="4140"/>
      <c r="I35" s="4139" t="s">
        <v>85</v>
      </c>
      <c r="J35" s="4140"/>
      <c r="K35" s="4139" t="s">
        <v>79</v>
      </c>
      <c r="L35" s="4140"/>
      <c r="M35" s="4139" t="s">
        <v>6</v>
      </c>
      <c r="N35" s="4140"/>
      <c r="O35" s="4137" t="s">
        <v>7</v>
      </c>
      <c r="P35" s="4138"/>
      <c r="Q35" s="4137" t="s">
        <v>8</v>
      </c>
      <c r="R35" s="4138"/>
      <c r="S35" s="4137" t="s">
        <v>9</v>
      </c>
      <c r="T35" s="4138"/>
      <c r="U35" s="4137" t="s">
        <v>10</v>
      </c>
      <c r="V35" s="4138"/>
      <c r="W35" s="4137" t="s">
        <v>11</v>
      </c>
      <c r="X35" s="4138"/>
      <c r="Y35" s="4137" t="s">
        <v>12</v>
      </c>
      <c r="Z35" s="4138"/>
      <c r="AA35" s="4137" t="s">
        <v>13</v>
      </c>
      <c r="AB35" s="4138"/>
      <c r="AC35" s="4137" t="s">
        <v>14</v>
      </c>
      <c r="AD35" s="4138"/>
      <c r="AE35" s="4137" t="s">
        <v>15</v>
      </c>
      <c r="AF35" s="4138"/>
      <c r="AG35" s="4137" t="s">
        <v>16</v>
      </c>
      <c r="AH35" s="4138"/>
      <c r="AI35" s="4137" t="s">
        <v>17</v>
      </c>
      <c r="AJ35" s="4138"/>
      <c r="AK35" s="4137" t="s">
        <v>18</v>
      </c>
      <c r="AL35" s="4138"/>
      <c r="AM35" s="4135"/>
      <c r="AN35" s="4135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>
      <c r="A36" s="4459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36"/>
      <c r="AN36" s="4136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>
      <c r="A44" s="4458" t="s">
        <v>0</v>
      </c>
      <c r="B44" s="4144" t="s">
        <v>1266</v>
      </c>
      <c r="C44" s="4145"/>
      <c r="D44" s="4146"/>
      <c r="E44" s="4139" t="s">
        <v>92</v>
      </c>
      <c r="F44" s="4141"/>
      <c r="G44" s="4141"/>
      <c r="H44" s="4141"/>
      <c r="I44" s="4141"/>
      <c r="J44" s="4141"/>
      <c r="K44" s="4141"/>
      <c r="L44" s="4141"/>
      <c r="M44" s="4141"/>
      <c r="N44" s="4141"/>
      <c r="O44" s="4141"/>
      <c r="P44" s="4141"/>
      <c r="Q44" s="4141"/>
      <c r="R44" s="4141"/>
      <c r="S44" s="4141"/>
      <c r="T44" s="4141"/>
      <c r="U44" s="4141"/>
      <c r="V44" s="4141"/>
      <c r="W44" s="4141"/>
      <c r="X44" s="4141"/>
      <c r="Y44" s="4141"/>
      <c r="Z44" s="4141"/>
      <c r="AA44" s="4141"/>
      <c r="AB44" s="4141"/>
      <c r="AC44" s="4141"/>
      <c r="AD44" s="4141"/>
      <c r="AE44" s="4141"/>
      <c r="AF44" s="4141"/>
      <c r="AG44" s="4141"/>
      <c r="AH44" s="4141"/>
      <c r="AI44" s="4141"/>
      <c r="AJ44" s="4141"/>
      <c r="AK44" s="4141"/>
      <c r="AL44" s="4140"/>
      <c r="AM44" s="4134" t="s">
        <v>440</v>
      </c>
      <c r="AN44" s="4134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>
      <c r="A45" s="4296"/>
      <c r="B45" s="4157"/>
      <c r="C45" s="4176"/>
      <c r="D45" s="4158"/>
      <c r="E45" s="4139" t="s">
        <v>83</v>
      </c>
      <c r="F45" s="4140"/>
      <c r="G45" s="4139" t="s">
        <v>84</v>
      </c>
      <c r="H45" s="4140"/>
      <c r="I45" s="4139" t="s">
        <v>85</v>
      </c>
      <c r="J45" s="4140"/>
      <c r="K45" s="4139" t="s">
        <v>79</v>
      </c>
      <c r="L45" s="4140"/>
      <c r="M45" s="4139" t="s">
        <v>6</v>
      </c>
      <c r="N45" s="4140"/>
      <c r="O45" s="4137" t="s">
        <v>7</v>
      </c>
      <c r="P45" s="4138"/>
      <c r="Q45" s="4137" t="s">
        <v>8</v>
      </c>
      <c r="R45" s="4138"/>
      <c r="S45" s="4137" t="s">
        <v>9</v>
      </c>
      <c r="T45" s="4138"/>
      <c r="U45" s="4137" t="s">
        <v>10</v>
      </c>
      <c r="V45" s="4138"/>
      <c r="W45" s="4137" t="s">
        <v>11</v>
      </c>
      <c r="X45" s="4138"/>
      <c r="Y45" s="4137" t="s">
        <v>12</v>
      </c>
      <c r="Z45" s="4138"/>
      <c r="AA45" s="4137" t="s">
        <v>13</v>
      </c>
      <c r="AB45" s="4138"/>
      <c r="AC45" s="4137" t="s">
        <v>14</v>
      </c>
      <c r="AD45" s="4138"/>
      <c r="AE45" s="4137" t="s">
        <v>15</v>
      </c>
      <c r="AF45" s="4138"/>
      <c r="AG45" s="4137" t="s">
        <v>16</v>
      </c>
      <c r="AH45" s="4138"/>
      <c r="AI45" s="4137" t="s">
        <v>17</v>
      </c>
      <c r="AJ45" s="4138"/>
      <c r="AK45" s="4137" t="s">
        <v>18</v>
      </c>
      <c r="AL45" s="4138"/>
      <c r="AM45" s="4135"/>
      <c r="AN45" s="4135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>
      <c r="A46" s="4459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36"/>
      <c r="AN46" s="4136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>
      <c r="A47" s="3162" t="s">
        <v>22</v>
      </c>
      <c r="B47" s="1128">
        <f t="shared" ref="B47:B52" si="6">SUM(C47+D47)</f>
        <v>297</v>
      </c>
      <c r="C47" s="1183">
        <f t="shared" ref="C47:D52" si="7">SUM(E47+G47+I47+K47+M47+O47+Q47+S47+U47+W47+Y47+AA47+AC47+AE47+AG47+AI47+AK47)</f>
        <v>136</v>
      </c>
      <c r="D47" s="935">
        <f t="shared" si="7"/>
        <v>161</v>
      </c>
      <c r="E47" s="896">
        <v>8</v>
      </c>
      <c r="F47" s="894">
        <v>10</v>
      </c>
      <c r="G47" s="896">
        <v>5</v>
      </c>
      <c r="H47" s="894">
        <v>5</v>
      </c>
      <c r="I47" s="896">
        <v>4</v>
      </c>
      <c r="J47" s="961">
        <v>11</v>
      </c>
      <c r="K47" s="896">
        <v>9</v>
      </c>
      <c r="L47" s="961">
        <v>6</v>
      </c>
      <c r="M47" s="896">
        <v>13</v>
      </c>
      <c r="N47" s="961">
        <v>12</v>
      </c>
      <c r="O47" s="1082">
        <v>12</v>
      </c>
      <c r="P47" s="961">
        <v>16</v>
      </c>
      <c r="Q47" s="1082">
        <v>10</v>
      </c>
      <c r="R47" s="961">
        <v>19</v>
      </c>
      <c r="S47" s="1082">
        <v>8</v>
      </c>
      <c r="T47" s="961">
        <v>7</v>
      </c>
      <c r="U47" s="1082">
        <v>6</v>
      </c>
      <c r="V47" s="961">
        <v>8</v>
      </c>
      <c r="W47" s="1082">
        <v>10</v>
      </c>
      <c r="X47" s="961">
        <v>7</v>
      </c>
      <c r="Y47" s="1082">
        <v>8</v>
      </c>
      <c r="Z47" s="961">
        <v>10</v>
      </c>
      <c r="AA47" s="1082">
        <v>11</v>
      </c>
      <c r="AB47" s="961">
        <v>9</v>
      </c>
      <c r="AC47" s="1082">
        <v>8</v>
      </c>
      <c r="AD47" s="961">
        <v>8</v>
      </c>
      <c r="AE47" s="1082">
        <v>8</v>
      </c>
      <c r="AF47" s="961">
        <v>7</v>
      </c>
      <c r="AG47" s="1082">
        <v>5</v>
      </c>
      <c r="AH47" s="961">
        <v>6</v>
      </c>
      <c r="AI47" s="1082">
        <v>4</v>
      </c>
      <c r="AJ47" s="961">
        <v>8</v>
      </c>
      <c r="AK47" s="1082">
        <v>7</v>
      </c>
      <c r="AL47" s="961">
        <v>12</v>
      </c>
      <c r="AM47" s="895">
        <v>297</v>
      </c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>
      <c r="A48" s="3063" t="s">
        <v>26</v>
      </c>
      <c r="B48" s="303">
        <f t="shared" si="6"/>
        <v>10</v>
      </c>
      <c r="C48" s="1193">
        <f t="shared" si="7"/>
        <v>2</v>
      </c>
      <c r="D48" s="185">
        <f t="shared" si="7"/>
        <v>8</v>
      </c>
      <c r="E48" s="125"/>
      <c r="F48" s="165"/>
      <c r="G48" s="125"/>
      <c r="H48" s="165"/>
      <c r="I48" s="125"/>
      <c r="J48" s="137"/>
      <c r="K48" s="125"/>
      <c r="L48" s="137">
        <v>1</v>
      </c>
      <c r="M48" s="125"/>
      <c r="N48" s="137"/>
      <c r="O48" s="184"/>
      <c r="P48" s="137">
        <v>1</v>
      </c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>
        <v>1</v>
      </c>
      <c r="AD48" s="137">
        <v>2</v>
      </c>
      <c r="AE48" s="184"/>
      <c r="AF48" s="137">
        <v>4</v>
      </c>
      <c r="AG48" s="184"/>
      <c r="AH48" s="137"/>
      <c r="AI48" s="184"/>
      <c r="AJ48" s="137"/>
      <c r="AK48" s="184">
        <v>1</v>
      </c>
      <c r="AL48" s="137"/>
      <c r="AM48" s="138">
        <v>10</v>
      </c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>
      <c r="A51" s="3063" t="s">
        <v>32</v>
      </c>
      <c r="B51" s="303">
        <f t="shared" si="6"/>
        <v>48</v>
      </c>
      <c r="C51" s="1193">
        <f t="shared" si="7"/>
        <v>22</v>
      </c>
      <c r="D51" s="185">
        <f t="shared" si="7"/>
        <v>26</v>
      </c>
      <c r="E51" s="125"/>
      <c r="F51" s="165"/>
      <c r="G51" s="125"/>
      <c r="H51" s="165"/>
      <c r="I51" s="125"/>
      <c r="J51" s="137">
        <v>1</v>
      </c>
      <c r="K51" s="125">
        <v>2</v>
      </c>
      <c r="L51" s="137">
        <v>4</v>
      </c>
      <c r="M51" s="125"/>
      <c r="N51" s="137"/>
      <c r="O51" s="184">
        <v>2</v>
      </c>
      <c r="P51" s="137"/>
      <c r="Q51" s="184">
        <v>2</v>
      </c>
      <c r="R51" s="137">
        <v>4</v>
      </c>
      <c r="S51" s="184"/>
      <c r="T51" s="137">
        <v>2</v>
      </c>
      <c r="U51" s="184">
        <v>2</v>
      </c>
      <c r="V51" s="137"/>
      <c r="W51" s="184">
        <v>3</v>
      </c>
      <c r="X51" s="137">
        <v>2</v>
      </c>
      <c r="Y51" s="184">
        <v>2</v>
      </c>
      <c r="Z51" s="137">
        <v>1</v>
      </c>
      <c r="AA51" s="184">
        <v>2</v>
      </c>
      <c r="AB51" s="137">
        <v>2</v>
      </c>
      <c r="AC51" s="184"/>
      <c r="AD51" s="137">
        <v>2</v>
      </c>
      <c r="AE51" s="184">
        <v>2</v>
      </c>
      <c r="AF51" s="137">
        <v>2</v>
      </c>
      <c r="AG51" s="184">
        <v>1</v>
      </c>
      <c r="AH51" s="137">
        <v>2</v>
      </c>
      <c r="AI51" s="184">
        <v>1</v>
      </c>
      <c r="AJ51" s="137">
        <v>3</v>
      </c>
      <c r="AK51" s="184">
        <v>3</v>
      </c>
      <c r="AL51" s="137">
        <v>1</v>
      </c>
      <c r="AM51" s="138">
        <v>48</v>
      </c>
      <c r="AN51" s="13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>
      <c r="A54" s="4145" t="s">
        <v>1362</v>
      </c>
      <c r="B54" s="4687" t="s">
        <v>27</v>
      </c>
      <c r="C54" s="4688"/>
      <c r="D54" s="4689"/>
      <c r="E54" s="4694" t="s">
        <v>92</v>
      </c>
      <c r="F54" s="4695"/>
      <c r="G54" s="4695"/>
      <c r="H54" s="4695"/>
      <c r="I54" s="4695"/>
      <c r="J54" s="4695"/>
      <c r="K54" s="4695"/>
      <c r="L54" s="4695"/>
      <c r="M54" s="4695"/>
      <c r="N54" s="4695"/>
      <c r="O54" s="4695"/>
      <c r="P54" s="4695"/>
      <c r="Q54" s="4695"/>
      <c r="R54" s="4695"/>
      <c r="S54" s="4695"/>
      <c r="T54" s="4695"/>
      <c r="U54" s="4695"/>
      <c r="V54" s="4695"/>
      <c r="W54" s="4695"/>
      <c r="X54" s="4695"/>
      <c r="Y54" s="4695"/>
      <c r="Z54" s="4695"/>
      <c r="AA54" s="4695"/>
      <c r="AB54" s="4695"/>
      <c r="AC54" s="4695"/>
      <c r="AD54" s="4695"/>
      <c r="AE54" s="4695"/>
      <c r="AF54" s="4695"/>
      <c r="AG54" s="4695"/>
      <c r="AH54" s="4695"/>
      <c r="AI54" s="4695"/>
      <c r="AJ54" s="4695"/>
      <c r="AK54" s="4695"/>
      <c r="AL54" s="4696"/>
      <c r="AM54" s="4697" t="s">
        <v>1361</v>
      </c>
      <c r="AN54" s="4561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>
      <c r="A55" s="4148"/>
      <c r="B55" s="4690"/>
      <c r="C55" s="4691"/>
      <c r="D55" s="4692"/>
      <c r="E55" s="4139" t="s">
        <v>83</v>
      </c>
      <c r="F55" s="4140"/>
      <c r="G55" s="4139" t="s">
        <v>84</v>
      </c>
      <c r="H55" s="4140"/>
      <c r="I55" s="4139" t="s">
        <v>85</v>
      </c>
      <c r="J55" s="4140"/>
      <c r="K55" s="4139" t="s">
        <v>79</v>
      </c>
      <c r="L55" s="4140"/>
      <c r="M55" s="4139" t="s">
        <v>6</v>
      </c>
      <c r="N55" s="4140"/>
      <c r="O55" s="4137" t="s">
        <v>7</v>
      </c>
      <c r="P55" s="4138"/>
      <c r="Q55" s="4137" t="s">
        <v>8</v>
      </c>
      <c r="R55" s="4138"/>
      <c r="S55" s="4137" t="s">
        <v>9</v>
      </c>
      <c r="T55" s="4138"/>
      <c r="U55" s="4137" t="s">
        <v>10</v>
      </c>
      <c r="V55" s="4160"/>
      <c r="W55" s="4137" t="s">
        <v>11</v>
      </c>
      <c r="X55" s="4138"/>
      <c r="Y55" s="4137" t="s">
        <v>12</v>
      </c>
      <c r="Z55" s="4138"/>
      <c r="AA55" s="4137" t="s">
        <v>13</v>
      </c>
      <c r="AB55" s="4138"/>
      <c r="AC55" s="4137" t="s">
        <v>14</v>
      </c>
      <c r="AD55" s="4138"/>
      <c r="AE55" s="4137" t="s">
        <v>15</v>
      </c>
      <c r="AF55" s="4138"/>
      <c r="AG55" s="4137" t="s">
        <v>16</v>
      </c>
      <c r="AH55" s="4138"/>
      <c r="AI55" s="4137" t="s">
        <v>17</v>
      </c>
      <c r="AJ55" s="4138"/>
      <c r="AK55" s="4137" t="s">
        <v>18</v>
      </c>
      <c r="AL55" s="4138"/>
      <c r="AM55" s="4698"/>
      <c r="AN55" s="4563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>
      <c r="A56" s="4176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>
      <c r="A87" s="4144" t="s">
        <v>1323</v>
      </c>
      <c r="B87" s="4146"/>
      <c r="C87" s="4144" t="s">
        <v>1266</v>
      </c>
      <c r="D87" s="4145"/>
      <c r="E87" s="4146"/>
      <c r="F87" s="4139" t="s">
        <v>92</v>
      </c>
      <c r="G87" s="4141"/>
      <c r="H87" s="4141"/>
      <c r="I87" s="4141"/>
      <c r="J87" s="4141"/>
      <c r="K87" s="4141"/>
      <c r="L87" s="4141"/>
      <c r="M87" s="4141"/>
      <c r="N87" s="4141"/>
      <c r="O87" s="4141"/>
      <c r="P87" s="4141"/>
      <c r="Q87" s="4141"/>
      <c r="R87" s="4141"/>
      <c r="S87" s="4141"/>
      <c r="T87" s="4141"/>
      <c r="U87" s="4141"/>
      <c r="V87" s="4141"/>
      <c r="W87" s="4141"/>
      <c r="X87" s="4141"/>
      <c r="Y87" s="4141"/>
      <c r="Z87" s="4141"/>
      <c r="AA87" s="4141"/>
      <c r="AB87" s="4141"/>
      <c r="AC87" s="4141"/>
      <c r="AD87" s="4141"/>
      <c r="AE87" s="4141"/>
      <c r="AF87" s="4141"/>
      <c r="AG87" s="4141"/>
      <c r="AH87" s="4141"/>
      <c r="AI87" s="4141"/>
      <c r="AJ87" s="4141"/>
      <c r="AK87" s="4141"/>
      <c r="AL87" s="4141"/>
      <c r="AM87" s="4140"/>
      <c r="AN87" s="4134" t="s">
        <v>440</v>
      </c>
      <c r="AO87" s="4134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>
      <c r="A88" s="4147"/>
      <c r="B88" s="4149"/>
      <c r="C88" s="4157"/>
      <c r="D88" s="4176"/>
      <c r="E88" s="4158"/>
      <c r="F88" s="4139" t="s">
        <v>83</v>
      </c>
      <c r="G88" s="4140"/>
      <c r="H88" s="4141" t="s">
        <v>84</v>
      </c>
      <c r="I88" s="4141"/>
      <c r="J88" s="4139" t="s">
        <v>85</v>
      </c>
      <c r="K88" s="4140"/>
      <c r="L88" s="4141" t="s">
        <v>79</v>
      </c>
      <c r="M88" s="4141"/>
      <c r="N88" s="4139" t="s">
        <v>6</v>
      </c>
      <c r="O88" s="4140"/>
      <c r="P88" s="4141" t="s">
        <v>7</v>
      </c>
      <c r="Q88" s="4141"/>
      <c r="R88" s="4139" t="s">
        <v>8</v>
      </c>
      <c r="S88" s="4140"/>
      <c r="T88" s="4141" t="s">
        <v>9</v>
      </c>
      <c r="U88" s="4141"/>
      <c r="V88" s="4139" t="s">
        <v>10</v>
      </c>
      <c r="W88" s="4140"/>
      <c r="X88" s="4141" t="s">
        <v>11</v>
      </c>
      <c r="Y88" s="4140"/>
      <c r="Z88" s="4139" t="s">
        <v>12</v>
      </c>
      <c r="AA88" s="4141"/>
      <c r="AB88" s="4139" t="s">
        <v>13</v>
      </c>
      <c r="AC88" s="4140"/>
      <c r="AD88" s="4141" t="s">
        <v>14</v>
      </c>
      <c r="AE88" s="4141"/>
      <c r="AF88" s="4139" t="s">
        <v>15</v>
      </c>
      <c r="AG88" s="4140"/>
      <c r="AH88" s="4141" t="s">
        <v>16</v>
      </c>
      <c r="AI88" s="4141"/>
      <c r="AJ88" s="4139" t="s">
        <v>17</v>
      </c>
      <c r="AK88" s="4140"/>
      <c r="AL88" s="4141" t="s">
        <v>18</v>
      </c>
      <c r="AM88" s="4140"/>
      <c r="AN88" s="4135"/>
      <c r="AO88" s="4135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>
      <c r="A89" s="4157"/>
      <c r="B89" s="4176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36"/>
      <c r="AO89" s="4136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>
      <c r="A90" s="4139" t="s">
        <v>1338</v>
      </c>
      <c r="B90" s="4140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>
      <c r="A91" s="4134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>
      <c r="A92" s="4135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>
      <c r="A93" s="4686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>
      <c r="A94" s="4684" t="s">
        <v>2796</v>
      </c>
      <c r="B94" s="4685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>
      <c r="A95" s="4277" t="s">
        <v>1333</v>
      </c>
      <c r="B95" s="4643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>
      <c r="A96" s="4277" t="s">
        <v>1332</v>
      </c>
      <c r="B96" s="4643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>
      <c r="A97" s="4646" t="s">
        <v>1331</v>
      </c>
      <c r="B97" s="4647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>
      <c r="A99" s="4139" t="s">
        <v>1329</v>
      </c>
      <c r="B99" s="4141"/>
      <c r="C99" s="4140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>
      <c r="A100" s="4144" t="s">
        <v>1328</v>
      </c>
      <c r="B100" s="4146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>
      <c r="A101" s="4147"/>
      <c r="B101" s="414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>
      <c r="A102" s="4157"/>
      <c r="B102" s="4158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>
      <c r="A104" s="4458" t="s">
        <v>1323</v>
      </c>
      <c r="B104" s="4295"/>
      <c r="C104" s="4144" t="s">
        <v>1266</v>
      </c>
      <c r="D104" s="4145"/>
      <c r="E104" s="4146"/>
      <c r="F104" s="4139" t="s">
        <v>92</v>
      </c>
      <c r="G104" s="4141"/>
      <c r="H104" s="4141"/>
      <c r="I104" s="4141"/>
      <c r="J104" s="4141"/>
      <c r="K104" s="4141"/>
      <c r="L104" s="4141"/>
      <c r="M104" s="4141"/>
      <c r="N104" s="4141"/>
      <c r="O104" s="4141"/>
      <c r="P104" s="4141"/>
      <c r="Q104" s="4141"/>
      <c r="R104" s="4141"/>
      <c r="S104" s="4141"/>
      <c r="T104" s="4141"/>
      <c r="U104" s="4141"/>
      <c r="V104" s="4141"/>
      <c r="W104" s="4141"/>
      <c r="X104" s="4141"/>
      <c r="Y104" s="4141"/>
      <c r="Z104" s="4141"/>
      <c r="AA104" s="4141"/>
      <c r="AB104" s="4141"/>
      <c r="AC104" s="4141"/>
      <c r="AD104" s="4141"/>
      <c r="AE104" s="4141"/>
      <c r="AF104" s="4141"/>
      <c r="AG104" s="4141"/>
      <c r="AH104" s="4141"/>
      <c r="AI104" s="4141"/>
      <c r="AJ104" s="4141"/>
      <c r="AK104" s="4141"/>
      <c r="AL104" s="4141"/>
      <c r="AM104" s="4140"/>
      <c r="AN104" s="4134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>
      <c r="A105" s="4296"/>
      <c r="B105" s="4245"/>
      <c r="C105" s="4157"/>
      <c r="D105" s="4176"/>
      <c r="E105" s="4158"/>
      <c r="F105" s="4139" t="s">
        <v>83</v>
      </c>
      <c r="G105" s="4140"/>
      <c r="H105" s="4139" t="s">
        <v>84</v>
      </c>
      <c r="I105" s="4140"/>
      <c r="J105" s="4139" t="s">
        <v>85</v>
      </c>
      <c r="K105" s="4140"/>
      <c r="L105" s="4139" t="s">
        <v>79</v>
      </c>
      <c r="M105" s="4140"/>
      <c r="N105" s="4139" t="s">
        <v>6</v>
      </c>
      <c r="O105" s="4140"/>
      <c r="P105" s="4137" t="s">
        <v>7</v>
      </c>
      <c r="Q105" s="4138"/>
      <c r="R105" s="4137" t="s">
        <v>8</v>
      </c>
      <c r="S105" s="4138"/>
      <c r="T105" s="4137" t="s">
        <v>9</v>
      </c>
      <c r="U105" s="4138"/>
      <c r="V105" s="4137" t="s">
        <v>10</v>
      </c>
      <c r="W105" s="4138"/>
      <c r="X105" s="4137" t="s">
        <v>11</v>
      </c>
      <c r="Y105" s="4138"/>
      <c r="Z105" s="4137" t="s">
        <v>12</v>
      </c>
      <c r="AA105" s="4138"/>
      <c r="AB105" s="4137" t="s">
        <v>13</v>
      </c>
      <c r="AC105" s="4138"/>
      <c r="AD105" s="4160" t="s">
        <v>14</v>
      </c>
      <c r="AE105" s="4160"/>
      <c r="AF105" s="4137" t="s">
        <v>15</v>
      </c>
      <c r="AG105" s="4138"/>
      <c r="AH105" s="4160" t="s">
        <v>16</v>
      </c>
      <c r="AI105" s="4160"/>
      <c r="AJ105" s="4137" t="s">
        <v>17</v>
      </c>
      <c r="AK105" s="4138"/>
      <c r="AL105" s="4160" t="s">
        <v>18</v>
      </c>
      <c r="AM105" s="4138"/>
      <c r="AN105" s="4135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>
      <c r="A106" s="4459"/>
      <c r="B106" s="4361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36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>
      <c r="A107" s="4538" t="s">
        <v>1322</v>
      </c>
      <c r="B107" s="4539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>
      <c r="A108" s="4252" t="s">
        <v>1321</v>
      </c>
      <c r="B108" s="425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>
      <c r="A109" s="4253" t="s">
        <v>1320</v>
      </c>
      <c r="B109" s="425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>
      <c r="A111" s="4458" t="s">
        <v>36</v>
      </c>
      <c r="B111" s="4295"/>
      <c r="C111" s="4458" t="s">
        <v>27</v>
      </c>
      <c r="D111" s="4521"/>
      <c r="E111" s="4295"/>
      <c r="F111" s="4139" t="s">
        <v>1219</v>
      </c>
      <c r="G111" s="4140"/>
      <c r="H111" s="4701" t="s">
        <v>1318</v>
      </c>
      <c r="I111" s="4140"/>
      <c r="J111" s="4139" t="s">
        <v>1237</v>
      </c>
      <c r="K111" s="4140"/>
      <c r="L111" s="4139" t="s">
        <v>1317</v>
      </c>
      <c r="M111" s="4140"/>
      <c r="N111" s="4139" t="s">
        <v>1316</v>
      </c>
      <c r="O111" s="4140"/>
      <c r="P111" s="4137" t="s">
        <v>1216</v>
      </c>
      <c r="Q111" s="4138"/>
      <c r="R111" s="4137" t="s">
        <v>1215</v>
      </c>
      <c r="S111" s="4138"/>
      <c r="T111" s="4137" t="s">
        <v>1315</v>
      </c>
      <c r="U111" s="4160"/>
      <c r="V111" s="4137" t="s">
        <v>2812</v>
      </c>
      <c r="W111" s="4160"/>
      <c r="X111" s="4433" t="s">
        <v>126</v>
      </c>
      <c r="Y111" s="4711" t="s">
        <v>1314</v>
      </c>
      <c r="Z111" s="4160"/>
      <c r="AA111" s="4160"/>
      <c r="AB111" s="4138"/>
      <c r="AC111" s="4678" t="s">
        <v>49</v>
      </c>
      <c r="AD111" s="4679"/>
      <c r="AE111" s="4160" t="s">
        <v>1313</v>
      </c>
      <c r="AF111" s="4160"/>
      <c r="AG111" s="4160"/>
      <c r="AH111" s="4138"/>
      <c r="AI111" s="4134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>
      <c r="A112" s="4459"/>
      <c r="B112" s="4361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435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36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>
      <c r="A113" s="4538" t="s">
        <v>1307</v>
      </c>
      <c r="B113" s="4539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>
      <c r="A114" s="4476" t="s">
        <v>1306</v>
      </c>
      <c r="B114" s="4477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>
      <c r="A116" s="4458" t="s">
        <v>36</v>
      </c>
      <c r="B116" s="4295"/>
      <c r="C116" s="4153" t="s">
        <v>27</v>
      </c>
      <c r="D116" s="4139" t="s">
        <v>92</v>
      </c>
      <c r="E116" s="4141"/>
      <c r="F116" s="4141"/>
      <c r="G116" s="4141"/>
      <c r="H116" s="4141"/>
      <c r="I116" s="4141"/>
      <c r="J116" s="4141"/>
      <c r="K116" s="4141"/>
      <c r="L116" s="4141"/>
      <c r="M116" s="4441"/>
      <c r="N116" s="4487" t="s">
        <v>25</v>
      </c>
      <c r="O116" s="4441"/>
      <c r="P116" s="4146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>
      <c r="A117" s="4459"/>
      <c r="B117" s="4361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58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>
      <c r="A118" s="4134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>
      <c r="A119" s="4136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>
      <c r="A121" s="4134" t="s">
        <v>1190</v>
      </c>
      <c r="B121" s="4134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>
      <c r="A122" s="4136"/>
      <c r="B122" s="4136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>
      <c r="A137" s="4139" t="s">
        <v>1261</v>
      </c>
      <c r="B137" s="4141"/>
      <c r="C137" s="4141"/>
      <c r="D137" s="4140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>
      <c r="A138" s="3140" t="s">
        <v>1281</v>
      </c>
      <c r="B138" s="4286" t="s">
        <v>1280</v>
      </c>
      <c r="C138" s="4712"/>
      <c r="D138" s="4287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>
      <c r="A140" s="4458" t="s">
        <v>1261</v>
      </c>
      <c r="B140" s="4521"/>
      <c r="C140" s="4295"/>
      <c r="D140" s="4137" t="s">
        <v>1278</v>
      </c>
      <c r="E140" s="4160"/>
      <c r="F140" s="4138"/>
      <c r="G140" s="4134" t="s">
        <v>440</v>
      </c>
      <c r="H140" s="4141" t="s">
        <v>1277</v>
      </c>
      <c r="I140" s="4141"/>
      <c r="J140" s="4140"/>
      <c r="K140" s="4139" t="s">
        <v>1276</v>
      </c>
      <c r="L140" s="4141"/>
      <c r="M140" s="4140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>
      <c r="A141" s="4459"/>
      <c r="B141" s="4283"/>
      <c r="C141" s="4361"/>
      <c r="D141" s="3065" t="s">
        <v>27</v>
      </c>
      <c r="E141" s="3159" t="s">
        <v>1275</v>
      </c>
      <c r="F141" s="3060" t="s">
        <v>1274</v>
      </c>
      <c r="G141" s="4136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>
      <c r="A142" s="4134" t="s">
        <v>1270</v>
      </c>
      <c r="B142" s="4467" t="s">
        <v>1269</v>
      </c>
      <c r="C142" s="4468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>
      <c r="A143" s="4136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>
      <c r="A145" s="4137" t="s">
        <v>52</v>
      </c>
      <c r="B145" s="4138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>
      <c r="A146" s="4134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>
      <c r="A147" s="4136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>
      <c r="A149" s="4134" t="s">
        <v>1256</v>
      </c>
      <c r="B149" s="3272" t="s">
        <v>128</v>
      </c>
      <c r="C149" s="237">
        <v>232</v>
      </c>
      <c r="D149" s="207">
        <v>232</v>
      </c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>
      <c r="A150" s="4135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>
      <c r="A151" s="4136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>
      <c r="A153" s="4458" t="s">
        <v>1261</v>
      </c>
      <c r="B153" s="4521"/>
      <c r="C153" s="4295"/>
      <c r="D153" s="4137" t="s">
        <v>1260</v>
      </c>
      <c r="E153" s="4160"/>
      <c r="F153" s="4483"/>
      <c r="G153" s="4493" t="s">
        <v>1259</v>
      </c>
      <c r="H153" s="4680" t="s">
        <v>127</v>
      </c>
      <c r="I153" s="4146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>
      <c r="A154" s="4459"/>
      <c r="B154" s="4283"/>
      <c r="C154" s="4361"/>
      <c r="D154" s="3065" t="s">
        <v>1258</v>
      </c>
      <c r="E154" s="900" t="s">
        <v>1257</v>
      </c>
      <c r="F154" s="3270" t="s">
        <v>1256</v>
      </c>
      <c r="G154" s="4494"/>
      <c r="H154" s="4681"/>
      <c r="I154" s="4158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>
      <c r="A155" s="4533" t="s">
        <v>1255</v>
      </c>
      <c r="B155" s="4713" t="s">
        <v>1253</v>
      </c>
      <c r="C155" s="4714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>
      <c r="A156" s="4291"/>
      <c r="B156" s="4252" t="s">
        <v>128</v>
      </c>
      <c r="C156" s="425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>
      <c r="A157" s="4292"/>
      <c r="B157" s="4646" t="s">
        <v>1252</v>
      </c>
      <c r="C157" s="4647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>
      <c r="A158" s="4134" t="s">
        <v>1254</v>
      </c>
      <c r="B158" s="4713" t="s">
        <v>1253</v>
      </c>
      <c r="C158" s="4714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>
      <c r="A159" s="4135"/>
      <c r="B159" s="4252" t="s">
        <v>128</v>
      </c>
      <c r="C159" s="425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>
      <c r="A160" s="4136"/>
      <c r="B160" s="4646" t="s">
        <v>1252</v>
      </c>
      <c r="C160" s="4647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>
      <c r="A162" s="4710" t="s">
        <v>1250</v>
      </c>
      <c r="B162" s="4710"/>
      <c r="C162" s="4704" t="s">
        <v>1249</v>
      </c>
      <c r="D162" s="4705"/>
      <c r="E162" s="4706"/>
      <c r="F162" s="4678" t="s">
        <v>92</v>
      </c>
      <c r="G162" s="4724"/>
      <c r="H162" s="4724"/>
      <c r="I162" s="4724"/>
      <c r="J162" s="4724"/>
      <c r="K162" s="4724"/>
      <c r="L162" s="4724"/>
      <c r="M162" s="4724"/>
      <c r="N162" s="4724"/>
      <c r="O162" s="4724"/>
      <c r="P162" s="4724"/>
      <c r="Q162" s="4724"/>
      <c r="R162" s="4724"/>
      <c r="S162" s="4724"/>
      <c r="T162" s="4724"/>
      <c r="U162" s="4724"/>
      <c r="V162" s="4724"/>
      <c r="W162" s="4724"/>
      <c r="X162" s="4724"/>
      <c r="Y162" s="4724"/>
      <c r="Z162" s="4724"/>
      <c r="AA162" s="4724"/>
      <c r="AB162" s="4724"/>
      <c r="AC162" s="4724"/>
      <c r="AD162" s="4724"/>
      <c r="AE162" s="4724"/>
      <c r="AF162" s="4724"/>
      <c r="AG162" s="4724"/>
      <c r="AH162" s="4724"/>
      <c r="AI162" s="4724"/>
      <c r="AJ162" s="4724"/>
      <c r="AK162" s="4724"/>
      <c r="AL162" s="4724"/>
      <c r="AM162" s="4716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>
      <c r="A163" s="4710"/>
      <c r="B163" s="4710"/>
      <c r="C163" s="4707"/>
      <c r="D163" s="4708"/>
      <c r="E163" s="4709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40" t="s">
        <v>79</v>
      </c>
      <c r="M163" s="4139"/>
      <c r="N163" s="4203" t="s">
        <v>6</v>
      </c>
      <c r="O163" s="4203"/>
      <c r="P163" s="4138" t="s">
        <v>7</v>
      </c>
      <c r="Q163" s="4137"/>
      <c r="R163" s="4447" t="s">
        <v>8</v>
      </c>
      <c r="S163" s="4447"/>
      <c r="T163" s="4138" t="s">
        <v>9</v>
      </c>
      <c r="U163" s="4137"/>
      <c r="V163" s="4447" t="s">
        <v>10</v>
      </c>
      <c r="W163" s="4447"/>
      <c r="X163" s="4138" t="s">
        <v>11</v>
      </c>
      <c r="Y163" s="4137"/>
      <c r="Z163" s="4137" t="s">
        <v>12</v>
      </c>
      <c r="AA163" s="4138"/>
      <c r="AB163" s="4447" t="s">
        <v>13</v>
      </c>
      <c r="AC163" s="4447"/>
      <c r="AD163" s="4447" t="s">
        <v>14</v>
      </c>
      <c r="AE163" s="4447"/>
      <c r="AF163" s="4447" t="s">
        <v>15</v>
      </c>
      <c r="AG163" s="4447"/>
      <c r="AH163" s="4447" t="s">
        <v>16</v>
      </c>
      <c r="AI163" s="4447"/>
      <c r="AJ163" s="4447" t="s">
        <v>17</v>
      </c>
      <c r="AK163" s="4447"/>
      <c r="AL163" s="4447" t="s">
        <v>18</v>
      </c>
      <c r="AM163" s="4447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>
      <c r="A164" s="4710"/>
      <c r="B164" s="4710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>
      <c r="A165" s="4702" t="s">
        <v>1248</v>
      </c>
      <c r="B165" s="4703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>
      <c r="A166" s="4722" t="s">
        <v>1247</v>
      </c>
      <c r="B166" s="4723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>
      <c r="A167" s="4699" t="s">
        <v>1246</v>
      </c>
      <c r="B167" s="4700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>
      <c r="A168" s="4725" t="s">
        <v>78</v>
      </c>
      <c r="B168" s="4726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>
      <c r="A170" s="4458" t="s">
        <v>36</v>
      </c>
      <c r="B170" s="4295"/>
      <c r="C170" s="4458" t="s">
        <v>27</v>
      </c>
      <c r="D170" s="4521"/>
      <c r="E170" s="4295"/>
      <c r="F170" s="4137" t="s">
        <v>1244</v>
      </c>
      <c r="G170" s="4160"/>
      <c r="H170" s="4160"/>
      <c r="I170" s="4160"/>
      <c r="J170" s="4160"/>
      <c r="K170" s="4160"/>
      <c r="L170" s="4160"/>
      <c r="M170" s="4160"/>
      <c r="N170" s="4160"/>
      <c r="O170" s="4160"/>
      <c r="P170" s="4160"/>
      <c r="Q170" s="4160"/>
      <c r="R170" s="4160"/>
      <c r="S170" s="4160"/>
      <c r="T170" s="4160"/>
      <c r="U170" s="4138"/>
      <c r="V170" s="4146" t="s">
        <v>86</v>
      </c>
      <c r="W170" s="4212" t="s">
        <v>1243</v>
      </c>
      <c r="X170" s="4212" t="s">
        <v>1242</v>
      </c>
      <c r="Y170" s="4212" t="s">
        <v>1241</v>
      </c>
      <c r="Z170" s="4212" t="s">
        <v>1240</v>
      </c>
      <c r="AA170" s="4212" t="s">
        <v>2402</v>
      </c>
      <c r="AB170" s="4447" t="s">
        <v>1239</v>
      </c>
      <c r="AC170" s="4447"/>
      <c r="AD170" s="4447"/>
      <c r="AE170" s="4447"/>
      <c r="AF170" s="4678" t="s">
        <v>49</v>
      </c>
      <c r="AG170" s="4716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>
      <c r="A171" s="4296"/>
      <c r="B171" s="4245"/>
      <c r="C171" s="4296"/>
      <c r="D171" s="4284"/>
      <c r="E171" s="424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47" t="s">
        <v>1236</v>
      </c>
      <c r="Q171" s="4447"/>
      <c r="R171" s="4447" t="s">
        <v>1235</v>
      </c>
      <c r="S171" s="4447"/>
      <c r="T171" s="4361" t="s">
        <v>1234</v>
      </c>
      <c r="U171" s="4155"/>
      <c r="V171" s="4149"/>
      <c r="W171" s="4212"/>
      <c r="X171" s="4212"/>
      <c r="Y171" s="4212"/>
      <c r="Z171" s="4212"/>
      <c r="AA171" s="4212"/>
      <c r="AB171" s="4212" t="s">
        <v>1233</v>
      </c>
      <c r="AC171" s="4212" t="s">
        <v>1232</v>
      </c>
      <c r="AD171" s="4212" t="s">
        <v>1231</v>
      </c>
      <c r="AE171" s="4212" t="s">
        <v>1230</v>
      </c>
      <c r="AF171" s="4715" t="s">
        <v>118</v>
      </c>
      <c r="AG171" s="4715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>
      <c r="A172" s="4459"/>
      <c r="B172" s="4361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58"/>
      <c r="W172" s="4212"/>
      <c r="X172" s="4212"/>
      <c r="Y172" s="4212"/>
      <c r="Z172" s="4212"/>
      <c r="AA172" s="4212"/>
      <c r="AB172" s="4212"/>
      <c r="AC172" s="4212"/>
      <c r="AD172" s="4212"/>
      <c r="AE172" s="4212"/>
      <c r="AF172" s="4715"/>
      <c r="AG172" s="4715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>
      <c r="A176" s="4153" t="s">
        <v>1225</v>
      </c>
      <c r="B176" s="4153" t="s">
        <v>27</v>
      </c>
      <c r="C176" s="4134" t="s">
        <v>1224</v>
      </c>
      <c r="D176" s="4146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>
      <c r="A177" s="4155"/>
      <c r="B177" s="4155"/>
      <c r="C177" s="4136"/>
      <c r="D177" s="4158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>
      <c r="A181" s="4153" t="s">
        <v>36</v>
      </c>
      <c r="B181" s="4458" t="s">
        <v>27</v>
      </c>
      <c r="C181" s="4521"/>
      <c r="D181" s="4295"/>
      <c r="E181" s="4470" t="s">
        <v>92</v>
      </c>
      <c r="F181" s="4676"/>
      <c r="G181" s="4676"/>
      <c r="H181" s="4676"/>
      <c r="I181" s="4676"/>
      <c r="J181" s="4676"/>
      <c r="K181" s="4676"/>
      <c r="L181" s="4676"/>
      <c r="M181" s="4676"/>
      <c r="N181" s="4676"/>
      <c r="O181" s="4676"/>
      <c r="P181" s="4676"/>
      <c r="Q181" s="4676"/>
      <c r="R181" s="4676"/>
      <c r="S181" s="4676"/>
      <c r="T181" s="4676"/>
      <c r="U181" s="4676"/>
      <c r="V181" s="4471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>
      <c r="A182" s="4154"/>
      <c r="B182" s="4459"/>
      <c r="C182" s="4283"/>
      <c r="D182" s="4361"/>
      <c r="E182" s="4203" t="s">
        <v>1219</v>
      </c>
      <c r="F182" s="4203"/>
      <c r="G182" s="4677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47" t="s">
        <v>1215</v>
      </c>
      <c r="P182" s="4447"/>
      <c r="Q182" s="4447" t="s">
        <v>1214</v>
      </c>
      <c r="R182" s="4447"/>
      <c r="S182" s="4447" t="s">
        <v>1213</v>
      </c>
      <c r="T182" s="4447"/>
      <c r="U182" s="4138" t="s">
        <v>1212</v>
      </c>
      <c r="V182" s="4447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>
      <c r="A186" s="4295" t="s">
        <v>1210</v>
      </c>
      <c r="B186" s="4144" t="s">
        <v>27</v>
      </c>
      <c r="C186" s="4145"/>
      <c r="D186" s="4146"/>
      <c r="E186" s="4717" t="s">
        <v>92</v>
      </c>
      <c r="F186" s="4718"/>
      <c r="G186" s="4718"/>
      <c r="H186" s="4718"/>
      <c r="I186" s="4718"/>
      <c r="J186" s="4718"/>
      <c r="K186" s="4718"/>
      <c r="L186" s="4719"/>
      <c r="M186" s="4145" t="s">
        <v>1209</v>
      </c>
      <c r="N186" s="4720"/>
      <c r="O186" s="4146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>
      <c r="A187" s="4245"/>
      <c r="B187" s="4157"/>
      <c r="C187" s="4176"/>
      <c r="D187" s="4158"/>
      <c r="E187" s="4139" t="s">
        <v>83</v>
      </c>
      <c r="F187" s="4140"/>
      <c r="G187" s="4139" t="s">
        <v>84</v>
      </c>
      <c r="H187" s="4140"/>
      <c r="I187" s="4305" t="s">
        <v>85</v>
      </c>
      <c r="J187" s="4313"/>
      <c r="K187" s="4139" t="s">
        <v>1207</v>
      </c>
      <c r="L187" s="4441"/>
      <c r="M187" s="4176"/>
      <c r="N187" s="4721"/>
      <c r="O187" s="414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>
      <c r="A188" s="424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58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>
      <c r="A189" s="4361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>
      <c r="A199" s="3374">
        <f>SUM(B12:B14,B19:B22,B27:B32,B63,B85,C90,D100:D102,C107:C109,C113:C114,C118:C119,B135,D142:D143,C146:C151,D155:D160,C165:C168,B178:B179,B184,B37:B42,B47:B52,E138:F138,C91:C97,C173:C174,B189)</f>
        <v>587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>
    <tabColor theme="0" tint="-0.14999847407452621"/>
  </sheetPr>
  <dimension ref="A1:CV394"/>
  <sheetViews>
    <sheetView topLeftCell="A13" zoomScale="75" zoomScaleNormal="75" workbookViewId="0">
      <selection activeCell="AK11" sqref="AK11"/>
    </sheetView>
  </sheetViews>
  <sheetFormatPr baseColWidth="10" defaultColWidth="11.42578125" defaultRowHeight="14.25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>
      <c r="A1" s="171" t="s">
        <v>243</v>
      </c>
      <c r="BU1" s="3398"/>
      <c r="BV1" s="3398"/>
      <c r="BW1" s="3398"/>
    </row>
    <row r="2" spans="1:98" ht="16.350000000000001" customHeight="1">
      <c r="A2" s="171" t="str">
        <f>CONCATENATE("COMUNA: ",NOMBRE!B2," - ","( ",NOMBRE!C2,NOMBRE!D2,NOMBRE!E2,NOMBRE!F2,NOMBRE!G2," )")</f>
        <v>COMUNA: SAN PABLO - ( 10307 )</v>
      </c>
      <c r="BU2" s="3398"/>
      <c r="BV2" s="3398"/>
      <c r="BW2" s="3398"/>
    </row>
    <row r="3" spans="1:98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  <c r="BU3" s="3398"/>
      <c r="BV3" s="3398"/>
      <c r="BW3" s="3398"/>
    </row>
    <row r="4" spans="1:98" ht="16.350000000000001" customHeight="1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>
      <c r="A6" s="4815" t="s">
        <v>2786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4815"/>
      <c r="P6" s="4815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907"/>
      <c r="AX6" s="4907"/>
      <c r="AY6" s="4907"/>
      <c r="AZ6" s="4907"/>
      <c r="BA6" s="4907"/>
      <c r="BB6" s="4907"/>
      <c r="BC6" s="4907"/>
      <c r="BD6" s="4907"/>
      <c r="BE6" s="4907"/>
      <c r="BF6" s="4907"/>
      <c r="BG6" s="4907"/>
      <c r="BH6" s="4907"/>
      <c r="BI6" s="4907"/>
      <c r="BJ6" s="4907"/>
      <c r="BK6" s="4907"/>
      <c r="BL6" s="4907"/>
      <c r="BM6" s="4908"/>
      <c r="BN6" s="4908"/>
      <c r="BO6" s="4908"/>
      <c r="BP6" s="4908"/>
      <c r="BQ6" s="4908"/>
      <c r="BR6" s="4908"/>
      <c r="BS6" s="4908"/>
      <c r="BT6" s="4908"/>
      <c r="BU6" s="4908"/>
      <c r="BV6" s="4908"/>
      <c r="BW6" s="4908"/>
      <c r="BX6" s="4908"/>
      <c r="BY6" s="4908"/>
      <c r="BZ6" s="4908"/>
      <c r="CA6" s="4908"/>
      <c r="CB6" s="4908"/>
      <c r="CC6" s="4908"/>
      <c r="CD6" s="4908"/>
      <c r="CE6" s="4908"/>
      <c r="CF6" s="4908"/>
      <c r="CG6" s="4908"/>
      <c r="CH6" s="4908"/>
      <c r="CI6" s="4908"/>
      <c r="CJ6" s="4908"/>
      <c r="CK6" s="4908"/>
      <c r="CL6" s="4908"/>
      <c r="CM6" s="4908"/>
      <c r="CN6" s="4908"/>
      <c r="CO6" s="4908"/>
      <c r="CP6" s="4908"/>
      <c r="CQ6" s="4908"/>
      <c r="CR6" s="4908"/>
      <c r="CS6" s="4908"/>
      <c r="CT6" s="4908"/>
    </row>
    <row r="7" spans="1:98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>
      <c r="A9" s="4521" t="s">
        <v>1611</v>
      </c>
      <c r="B9" s="4521"/>
      <c r="C9" s="4841"/>
      <c r="D9" s="4816" t="s">
        <v>27</v>
      </c>
      <c r="E9" s="4145"/>
      <c r="F9" s="4734"/>
      <c r="G9" s="4180" t="s">
        <v>1440</v>
      </c>
      <c r="H9" s="4478"/>
      <c r="I9" s="4478"/>
      <c r="J9" s="4478"/>
      <c r="K9" s="4478"/>
      <c r="L9" s="4478"/>
      <c r="M9" s="4478"/>
      <c r="N9" s="4478"/>
      <c r="O9" s="4478"/>
      <c r="P9" s="4478"/>
      <c r="Q9" s="4478"/>
      <c r="R9" s="4478"/>
      <c r="S9" s="4478"/>
      <c r="T9" s="4478"/>
      <c r="U9" s="4478"/>
      <c r="V9" s="4478"/>
      <c r="W9" s="4478"/>
      <c r="X9" s="4478"/>
      <c r="Y9" s="4478"/>
      <c r="Z9" s="4478"/>
      <c r="AA9" s="4478"/>
      <c r="AB9" s="4478"/>
      <c r="AC9" s="4478"/>
      <c r="AD9" s="4813"/>
      <c r="AE9" s="4734" t="s">
        <v>72</v>
      </c>
      <c r="AF9" s="4182" t="s">
        <v>1418</v>
      </c>
      <c r="AG9" s="4182" t="s">
        <v>1437</v>
      </c>
      <c r="AH9" s="4182" t="s">
        <v>1436</v>
      </c>
      <c r="AI9" s="4182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>
      <c r="A10" s="4284"/>
      <c r="B10" s="4284"/>
      <c r="C10" s="4788"/>
      <c r="D10" s="4773"/>
      <c r="E10" s="4217"/>
      <c r="F10" s="4175"/>
      <c r="G10" s="4877" t="s">
        <v>1461</v>
      </c>
      <c r="H10" s="4878"/>
      <c r="I10" s="4180" t="s">
        <v>1460</v>
      </c>
      <c r="J10" s="4181"/>
      <c r="K10" s="4478" t="s">
        <v>1459</v>
      </c>
      <c r="L10" s="4181"/>
      <c r="M10" s="4180" t="s">
        <v>1458</v>
      </c>
      <c r="N10" s="4181"/>
      <c r="O10" s="4180" t="s">
        <v>1457</v>
      </c>
      <c r="P10" s="4181"/>
      <c r="Q10" s="4180" t="s">
        <v>1456</v>
      </c>
      <c r="R10" s="4181"/>
      <c r="S10" s="4180" t="s">
        <v>1416</v>
      </c>
      <c r="T10" s="4181"/>
      <c r="U10" s="4184" t="s">
        <v>1516</v>
      </c>
      <c r="V10" s="4186"/>
      <c r="W10" s="4184" t="s">
        <v>1515</v>
      </c>
      <c r="X10" s="4186"/>
      <c r="Y10" s="4184" t="s">
        <v>1454</v>
      </c>
      <c r="Z10" s="4186"/>
      <c r="AA10" s="4184" t="s">
        <v>1411</v>
      </c>
      <c r="AB10" s="4186"/>
      <c r="AC10" s="4184" t="s">
        <v>1410</v>
      </c>
      <c r="AD10" s="4876"/>
      <c r="AE10" s="4171"/>
      <c r="AF10" s="4224"/>
      <c r="AG10" s="4224"/>
      <c r="AH10" s="4224"/>
      <c r="AI10" s="4224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>
      <c r="A11" s="4790"/>
      <c r="B11" s="4790"/>
      <c r="C11" s="4791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75"/>
      <c r="AF11" s="4585"/>
      <c r="AG11" s="4585"/>
      <c r="AH11" s="4585"/>
      <c r="AI11" s="4585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>
      <c r="A12" s="4819" t="s">
        <v>1610</v>
      </c>
      <c r="B12" s="4819"/>
      <c r="C12" s="4819"/>
      <c r="D12" s="1582">
        <f>SUM(E12+F12)</f>
        <v>124</v>
      </c>
      <c r="E12" s="1384">
        <f>SUM(G12+I12+K12+M12+O12+Q12+S12+U12+W12+Y12+AA12+AC12)</f>
        <v>66</v>
      </c>
      <c r="F12" s="180">
        <f>SUM(H12+J12+L12+N12+P12+R12+T12+V12+X12+Z12+AB12+AD12)</f>
        <v>58</v>
      </c>
      <c r="G12" s="2696"/>
      <c r="H12" s="164"/>
      <c r="I12" s="2236"/>
      <c r="J12" s="164"/>
      <c r="K12" s="2236"/>
      <c r="L12" s="164"/>
      <c r="M12" s="2696"/>
      <c r="N12" s="164">
        <v>1</v>
      </c>
      <c r="O12" s="2696">
        <v>2</v>
      </c>
      <c r="P12" s="164">
        <v>1</v>
      </c>
      <c r="Q12" s="2696">
        <v>2</v>
      </c>
      <c r="R12" s="145">
        <v>1</v>
      </c>
      <c r="S12" s="2696"/>
      <c r="T12" s="145">
        <v>2</v>
      </c>
      <c r="U12" s="2696">
        <v>1</v>
      </c>
      <c r="V12" s="145"/>
      <c r="W12" s="2696">
        <v>7</v>
      </c>
      <c r="X12" s="145">
        <v>3</v>
      </c>
      <c r="Y12" s="2696">
        <v>1</v>
      </c>
      <c r="Z12" s="145">
        <v>2</v>
      </c>
      <c r="AA12" s="2696">
        <v>32</v>
      </c>
      <c r="AB12" s="145">
        <v>38</v>
      </c>
      <c r="AC12" s="2491">
        <v>21</v>
      </c>
      <c r="AD12" s="230">
        <v>10</v>
      </c>
      <c r="AE12" s="164">
        <v>0</v>
      </c>
      <c r="AF12" s="2492">
        <v>0</v>
      </c>
      <c r="AG12" s="2492">
        <v>0</v>
      </c>
      <c r="AH12" s="2492">
        <v>0</v>
      </c>
      <c r="AI12" s="2492">
        <v>0</v>
      </c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>
      <c r="A13" s="4819" t="s">
        <v>1609</v>
      </c>
      <c r="B13" s="4819"/>
      <c r="C13" s="4819"/>
      <c r="D13" s="1582">
        <f>SUM(E13+F13)</f>
        <v>11</v>
      </c>
      <c r="E13" s="1384">
        <f t="shared" ref="E13:F15" si="6">SUM(G13+I13+K13+M13+O13+Q13+S13+U13+W13+Y13+AA13+AC13)</f>
        <v>0</v>
      </c>
      <c r="F13" s="180">
        <f t="shared" si="6"/>
        <v>11</v>
      </c>
      <c r="G13" s="2151"/>
      <c r="H13" s="2152">
        <v>2</v>
      </c>
      <c r="I13" s="2151"/>
      <c r="J13" s="2152"/>
      <c r="K13" s="2151"/>
      <c r="L13" s="2152"/>
      <c r="M13" s="2151"/>
      <c r="N13" s="2152"/>
      <c r="O13" s="2151"/>
      <c r="P13" s="2152"/>
      <c r="Q13" s="2151"/>
      <c r="R13" s="2158"/>
      <c r="S13" s="2151"/>
      <c r="T13" s="2158"/>
      <c r="U13" s="2151"/>
      <c r="V13" s="2158"/>
      <c r="W13" s="2151"/>
      <c r="X13" s="2158"/>
      <c r="Y13" s="2151"/>
      <c r="Z13" s="2158">
        <v>1</v>
      </c>
      <c r="AA13" s="2151"/>
      <c r="AB13" s="2158">
        <v>8</v>
      </c>
      <c r="AC13" s="2258"/>
      <c r="AD13" s="2187"/>
      <c r="AE13" s="2152">
        <v>9</v>
      </c>
      <c r="AF13" s="2271">
        <v>0</v>
      </c>
      <c r="AG13" s="2271">
        <v>0</v>
      </c>
      <c r="AH13" s="2271">
        <v>0</v>
      </c>
      <c r="AI13" s="2271">
        <v>0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>
      <c r="A14" s="4819" t="s">
        <v>1608</v>
      </c>
      <c r="B14" s="4819"/>
      <c r="C14" s="4819"/>
      <c r="D14" s="1582">
        <f>SUM(E14+F14)</f>
        <v>8</v>
      </c>
      <c r="E14" s="1384">
        <f t="shared" si="6"/>
        <v>6</v>
      </c>
      <c r="F14" s="180">
        <f t="shared" si="6"/>
        <v>2</v>
      </c>
      <c r="G14" s="2151"/>
      <c r="H14" s="2152"/>
      <c r="I14" s="2151"/>
      <c r="J14" s="2152"/>
      <c r="K14" s="2151"/>
      <c r="L14" s="2152"/>
      <c r="M14" s="2151"/>
      <c r="N14" s="2158"/>
      <c r="O14" s="2151"/>
      <c r="P14" s="2158"/>
      <c r="Q14" s="2151"/>
      <c r="R14" s="2158"/>
      <c r="S14" s="2151"/>
      <c r="T14" s="2158"/>
      <c r="U14" s="2151"/>
      <c r="V14" s="2158"/>
      <c r="W14" s="2151"/>
      <c r="X14" s="2158"/>
      <c r="Y14" s="2151"/>
      <c r="Z14" s="2158"/>
      <c r="AA14" s="2151">
        <v>5</v>
      </c>
      <c r="AB14" s="2158">
        <v>2</v>
      </c>
      <c r="AC14" s="2151">
        <v>1</v>
      </c>
      <c r="AD14" s="2187"/>
      <c r="AE14" s="2152">
        <v>0</v>
      </c>
      <c r="AF14" s="2271">
        <v>0</v>
      </c>
      <c r="AG14" s="2271">
        <v>0</v>
      </c>
      <c r="AH14" s="2271">
        <v>0</v>
      </c>
      <c r="AI14" s="2271">
        <v>0</v>
      </c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>
      <c r="A15" s="4820" t="s">
        <v>1607</v>
      </c>
      <c r="B15" s="4820"/>
      <c r="C15" s="4820"/>
      <c r="D15" s="2274">
        <f>SUM(E15+F15)</f>
        <v>3</v>
      </c>
      <c r="E15" s="1585">
        <f t="shared" si="6"/>
        <v>1</v>
      </c>
      <c r="F15" s="3628">
        <f t="shared" si="6"/>
        <v>2</v>
      </c>
      <c r="G15" s="2697"/>
      <c r="H15" s="2698"/>
      <c r="I15" s="2697"/>
      <c r="J15" s="2698"/>
      <c r="K15" s="2697"/>
      <c r="L15" s="2698"/>
      <c r="M15" s="2697"/>
      <c r="N15" s="2699"/>
      <c r="O15" s="2697"/>
      <c r="P15" s="2699"/>
      <c r="Q15" s="2697"/>
      <c r="R15" s="2699"/>
      <c r="S15" s="2697"/>
      <c r="T15" s="2699"/>
      <c r="U15" s="2697"/>
      <c r="V15" s="2699"/>
      <c r="W15" s="2697"/>
      <c r="X15" s="2699"/>
      <c r="Y15" s="2697"/>
      <c r="Z15" s="2699"/>
      <c r="AA15" s="2697">
        <v>1</v>
      </c>
      <c r="AB15" s="2699">
        <v>2</v>
      </c>
      <c r="AC15" s="2697"/>
      <c r="AD15" s="2700"/>
      <c r="AE15" s="2698">
        <v>0</v>
      </c>
      <c r="AF15" s="2701">
        <v>0</v>
      </c>
      <c r="AG15" s="2701">
        <v>0</v>
      </c>
      <c r="AH15" s="2701">
        <v>0</v>
      </c>
      <c r="AI15" s="2701">
        <v>0</v>
      </c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>
      <c r="A17" s="4840" t="s">
        <v>1420</v>
      </c>
      <c r="B17" s="4521"/>
      <c r="C17" s="4841"/>
      <c r="D17" s="4180" t="s">
        <v>44</v>
      </c>
      <c r="E17" s="4478"/>
      <c r="F17" s="4181"/>
      <c r="G17" s="4857" t="s">
        <v>1461</v>
      </c>
      <c r="H17" s="4858"/>
      <c r="I17" s="4180" t="s">
        <v>1460</v>
      </c>
      <c r="J17" s="4181"/>
      <c r="K17" s="4180" t="s">
        <v>1459</v>
      </c>
      <c r="L17" s="4181"/>
      <c r="M17" s="4180" t="s">
        <v>1458</v>
      </c>
      <c r="N17" s="4181"/>
      <c r="O17" s="4478" t="s">
        <v>1457</v>
      </c>
      <c r="P17" s="4478"/>
      <c r="Q17" s="4180" t="s">
        <v>1456</v>
      </c>
      <c r="R17" s="4181"/>
      <c r="S17" s="4478" t="s">
        <v>1416</v>
      </c>
      <c r="T17" s="4478"/>
      <c r="U17" s="4184" t="s">
        <v>1516</v>
      </c>
      <c r="V17" s="4186"/>
      <c r="W17" s="4184" t="s">
        <v>1515</v>
      </c>
      <c r="X17" s="4186"/>
      <c r="Y17" s="4184" t="s">
        <v>1454</v>
      </c>
      <c r="Z17" s="4186"/>
      <c r="AA17" s="4184" t="s">
        <v>1411</v>
      </c>
      <c r="AB17" s="4186"/>
      <c r="AC17" s="4184" t="s">
        <v>1410</v>
      </c>
      <c r="AD17" s="4876"/>
      <c r="AE17" s="4734" t="s">
        <v>72</v>
      </c>
      <c r="AF17" s="4182" t="s">
        <v>1259</v>
      </c>
      <c r="AG17" s="4182" t="s">
        <v>1418</v>
      </c>
      <c r="AH17" s="4182" t="s">
        <v>127</v>
      </c>
      <c r="AI17" s="4734" t="s">
        <v>1437</v>
      </c>
      <c r="AJ17" s="4190" t="s">
        <v>1436</v>
      </c>
      <c r="AK17" s="4190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>
      <c r="A18" s="4789"/>
      <c r="B18" s="4790"/>
      <c r="C18" s="4791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74"/>
      <c r="AF18" s="4585"/>
      <c r="AG18" s="4585"/>
      <c r="AH18" s="4585"/>
      <c r="AI18" s="4175"/>
      <c r="AJ18" s="4863"/>
      <c r="AK18" s="4863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>
      <c r="A19" s="4762" t="s">
        <v>1406</v>
      </c>
      <c r="B19" s="4763"/>
      <c r="C19" s="4909"/>
      <c r="D19" s="2703">
        <f t="shared" ref="D19:D35" si="12">SUM(E19+F19)</f>
        <v>12</v>
      </c>
      <c r="E19" s="3249">
        <f>SUM(G19+I19+K19+M19+O19+Q19+S19+U19+W19+Y19+AA19+AC19)</f>
        <v>1</v>
      </c>
      <c r="F19" s="2704">
        <f>SUM(H19+J19+L19+N19+P19+R19+T19+V19+X19+Z19+AB19+AD19)</f>
        <v>11</v>
      </c>
      <c r="G19" s="2236"/>
      <c r="H19" s="2235">
        <v>2</v>
      </c>
      <c r="I19" s="2236"/>
      <c r="J19" s="1604"/>
      <c r="K19" s="2236"/>
      <c r="L19" s="2235"/>
      <c r="M19" s="2236"/>
      <c r="N19" s="2235"/>
      <c r="O19" s="2236"/>
      <c r="P19" s="1604"/>
      <c r="Q19" s="2236"/>
      <c r="R19" s="2235"/>
      <c r="S19" s="2236"/>
      <c r="T19" s="1604"/>
      <c r="U19" s="2236"/>
      <c r="V19" s="2235"/>
      <c r="W19" s="2236"/>
      <c r="X19" s="2235"/>
      <c r="Y19" s="2236"/>
      <c r="Z19" s="2235">
        <v>1</v>
      </c>
      <c r="AA19" s="2236">
        <v>1</v>
      </c>
      <c r="AB19" s="2235">
        <v>8</v>
      </c>
      <c r="AC19" s="2236"/>
      <c r="AD19" s="2237"/>
      <c r="AE19" s="2235">
        <v>9</v>
      </c>
      <c r="AF19" s="2705">
        <v>12</v>
      </c>
      <c r="AG19" s="2705">
        <v>0</v>
      </c>
      <c r="AH19" s="2705">
        <v>0</v>
      </c>
      <c r="AI19" s="2705">
        <v>0</v>
      </c>
      <c r="AJ19" s="2705">
        <v>0</v>
      </c>
      <c r="AK19" s="2705">
        <v>0</v>
      </c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>
      <c r="A20" s="4762" t="s">
        <v>1606</v>
      </c>
      <c r="B20" s="4763"/>
      <c r="C20" s="4909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/>
      <c r="V20" s="164"/>
      <c r="W20" s="2696"/>
      <c r="X20" s="164"/>
      <c r="Y20" s="2696"/>
      <c r="Z20" s="164"/>
      <c r="AA20" s="2696"/>
      <c r="AB20" s="164"/>
      <c r="AC20" s="2696"/>
      <c r="AD20" s="2222"/>
      <c r="AE20" s="164"/>
      <c r="AF20" s="2708"/>
      <c r="AG20" s="2708"/>
      <c r="AH20" s="2708"/>
      <c r="AI20" s="2708"/>
      <c r="AJ20" s="2708"/>
      <c r="AK20" s="2708"/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0">IF(CH20=1,"* Las consultas de 60 años NO DEBEN ser mayor que el total de Consultas entre 20-64 Años. ","")</f>
        <v/>
      </c>
      <c r="CB20" s="3419" t="str">
        <f t="shared" ref="CB20:CB35" si="21">IF(CI20=1,"* Las actividades de usuarios en situación de discapacidad NO DEBEN superar el total. ","")</f>
        <v/>
      </c>
      <c r="CC20" s="3419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>
      <c r="A21" s="4334" t="s">
        <v>1605</v>
      </c>
      <c r="B21" s="4824"/>
      <c r="C21" s="4825"/>
      <c r="D21" s="2703">
        <f t="shared" si="12"/>
        <v>33</v>
      </c>
      <c r="E21" s="3249">
        <f t="shared" ref="E21:F32" si="26">SUM(G21+I21+K21+M21+O21+Q21+S21+U21+W21+Y21+AA21+AC21)</f>
        <v>14</v>
      </c>
      <c r="F21" s="2704">
        <f t="shared" ref="F21:F28" si="27">SUM(H21+J21+L21+N21+P21+R21+T21+V21+X21+Z21+AB21+AD21)</f>
        <v>19</v>
      </c>
      <c r="G21" s="2236"/>
      <c r="H21" s="2235">
        <v>2</v>
      </c>
      <c r="I21" s="2236"/>
      <c r="J21" s="1604"/>
      <c r="K21" s="2236"/>
      <c r="L21" s="2235"/>
      <c r="M21" s="2236"/>
      <c r="N21" s="2235"/>
      <c r="O21" s="2236"/>
      <c r="P21" s="1604"/>
      <c r="Q21" s="2236">
        <v>1</v>
      </c>
      <c r="R21" s="2235"/>
      <c r="S21" s="2236"/>
      <c r="T21" s="1604"/>
      <c r="U21" s="2236"/>
      <c r="V21" s="2235"/>
      <c r="W21" s="2236">
        <v>1</v>
      </c>
      <c r="X21" s="2235">
        <v>1</v>
      </c>
      <c r="Y21" s="2236">
        <v>1</v>
      </c>
      <c r="Z21" s="2235"/>
      <c r="AA21" s="2236">
        <v>10</v>
      </c>
      <c r="AB21" s="2235">
        <v>15</v>
      </c>
      <c r="AC21" s="2236">
        <v>1</v>
      </c>
      <c r="AD21" s="2237">
        <v>1</v>
      </c>
      <c r="AE21" s="2235">
        <v>9</v>
      </c>
      <c r="AF21" s="2705">
        <v>33</v>
      </c>
      <c r="AG21" s="2705">
        <v>0</v>
      </c>
      <c r="AH21" s="2705">
        <v>0</v>
      </c>
      <c r="AI21" s="2705">
        <v>0</v>
      </c>
      <c r="AJ21" s="2705">
        <v>0</v>
      </c>
      <c r="AK21" s="2705">
        <v>0</v>
      </c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0"/>
        <v/>
      </c>
      <c r="CB21" s="3419" t="str">
        <f t="shared" si="21"/>
        <v/>
      </c>
      <c r="CC21" s="3419" t="str">
        <f t="shared" si="22"/>
        <v/>
      </c>
      <c r="CD21" s="3419" t="str">
        <f t="shared" si="23"/>
        <v/>
      </c>
      <c r="CE21" s="3419" t="str">
        <f t="shared" si="24"/>
        <v/>
      </c>
      <c r="CF21" s="3419" t="str">
        <f t="shared" si="25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>
      <c r="A22" s="4750" t="s">
        <v>1409</v>
      </c>
      <c r="B22" s="4751"/>
      <c r="C22" s="4752"/>
      <c r="D22" s="3251">
        <f t="shared" si="12"/>
        <v>0</v>
      </c>
      <c r="E22" s="3252">
        <f>SUM(G22+I22+K22+M22+O22+Q22+S22+U22+W22+Y22+AA22+AC22)</f>
        <v>0</v>
      </c>
      <c r="F22" s="2157">
        <f t="shared" si="27"/>
        <v>0</v>
      </c>
      <c r="G22" s="2151"/>
      <c r="H22" s="2152"/>
      <c r="I22" s="2151"/>
      <c r="J22" s="2709"/>
      <c r="K22" s="2151"/>
      <c r="L22" s="2152"/>
      <c r="M22" s="2151"/>
      <c r="N22" s="2152"/>
      <c r="O22" s="2151"/>
      <c r="P22" s="2709"/>
      <c r="Q22" s="2151"/>
      <c r="R22" s="2152"/>
      <c r="S22" s="2151"/>
      <c r="T22" s="2709"/>
      <c r="U22" s="2151"/>
      <c r="V22" s="2152"/>
      <c r="W22" s="2151"/>
      <c r="X22" s="2152"/>
      <c r="Y22" s="2151"/>
      <c r="Z22" s="2152"/>
      <c r="AA22" s="2151"/>
      <c r="AB22" s="2152"/>
      <c r="AC22" s="2151"/>
      <c r="AD22" s="2224"/>
      <c r="AE22" s="2152"/>
      <c r="AF22" s="2710"/>
      <c r="AG22" s="2710"/>
      <c r="AH22" s="2710"/>
      <c r="AI22" s="2710"/>
      <c r="AJ22" s="2710"/>
      <c r="AK22" s="2710"/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0"/>
        <v/>
      </c>
      <c r="CB22" s="3419" t="str">
        <f t="shared" si="21"/>
        <v/>
      </c>
      <c r="CC22" s="3419" t="str">
        <f t="shared" si="22"/>
        <v/>
      </c>
      <c r="CD22" s="3419" t="str">
        <f t="shared" si="23"/>
        <v/>
      </c>
      <c r="CE22" s="3419" t="str">
        <f t="shared" si="24"/>
        <v/>
      </c>
      <c r="CF22" s="3419" t="str">
        <f t="shared" si="25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>
      <c r="A23" s="4750" t="s">
        <v>1604</v>
      </c>
      <c r="B23" s="4751"/>
      <c r="C23" s="4752"/>
      <c r="D23" s="3251">
        <f t="shared" si="12"/>
        <v>3</v>
      </c>
      <c r="E23" s="3252">
        <f t="shared" si="26"/>
        <v>0</v>
      </c>
      <c r="F23" s="2157">
        <f t="shared" si="27"/>
        <v>3</v>
      </c>
      <c r="G23" s="2151"/>
      <c r="H23" s="2152"/>
      <c r="I23" s="2151"/>
      <c r="J23" s="2709"/>
      <c r="K23" s="2151"/>
      <c r="L23" s="2152"/>
      <c r="M23" s="2151"/>
      <c r="N23" s="2152"/>
      <c r="O23" s="2151"/>
      <c r="P23" s="2709"/>
      <c r="Q23" s="2151"/>
      <c r="R23" s="2152"/>
      <c r="S23" s="2151"/>
      <c r="T23" s="2709"/>
      <c r="U23" s="2151"/>
      <c r="V23" s="2152"/>
      <c r="W23" s="2151"/>
      <c r="X23" s="2152">
        <v>1</v>
      </c>
      <c r="Y23" s="2151"/>
      <c r="Z23" s="2152"/>
      <c r="AA23" s="2151"/>
      <c r="AB23" s="2152">
        <v>2</v>
      </c>
      <c r="AC23" s="2151"/>
      <c r="AD23" s="2224"/>
      <c r="AE23" s="2152">
        <v>0</v>
      </c>
      <c r="AF23" s="2710">
        <v>3</v>
      </c>
      <c r="AG23" s="2710">
        <v>0</v>
      </c>
      <c r="AH23" s="2710">
        <v>0</v>
      </c>
      <c r="AI23" s="2710">
        <v>0</v>
      </c>
      <c r="AJ23" s="2710">
        <v>0</v>
      </c>
      <c r="AK23" s="2710">
        <v>0</v>
      </c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0"/>
        <v/>
      </c>
      <c r="CB23" s="3419" t="str">
        <f t="shared" si="21"/>
        <v/>
      </c>
      <c r="CC23" s="3419" t="str">
        <f t="shared" si="22"/>
        <v/>
      </c>
      <c r="CD23" s="3419" t="str">
        <f t="shared" si="23"/>
        <v/>
      </c>
      <c r="CE23" s="3419" t="str">
        <f t="shared" si="24"/>
        <v/>
      </c>
      <c r="CF23" s="3419" t="str">
        <f t="shared" si="25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>
      <c r="A24" s="4750" t="s">
        <v>1603</v>
      </c>
      <c r="B24" s="4751"/>
      <c r="C24" s="4752"/>
      <c r="D24" s="3251">
        <f t="shared" si="12"/>
        <v>0</v>
      </c>
      <c r="E24" s="3252">
        <f t="shared" si="26"/>
        <v>0</v>
      </c>
      <c r="F24" s="2157">
        <f t="shared" si="27"/>
        <v>0</v>
      </c>
      <c r="G24" s="2151"/>
      <c r="H24" s="2152"/>
      <c r="I24" s="2151"/>
      <c r="J24" s="2709"/>
      <c r="K24" s="2151"/>
      <c r="L24" s="2152"/>
      <c r="M24" s="2151"/>
      <c r="N24" s="2152"/>
      <c r="O24" s="2151"/>
      <c r="P24" s="2709"/>
      <c r="Q24" s="2151"/>
      <c r="R24" s="2152"/>
      <c r="S24" s="2151"/>
      <c r="T24" s="2709"/>
      <c r="U24" s="2151"/>
      <c r="V24" s="2152"/>
      <c r="W24" s="2151"/>
      <c r="X24" s="2152"/>
      <c r="Y24" s="2151"/>
      <c r="Z24" s="2152"/>
      <c r="AA24" s="2151"/>
      <c r="AB24" s="2152"/>
      <c r="AC24" s="2151"/>
      <c r="AD24" s="2224"/>
      <c r="AE24" s="2152"/>
      <c r="AF24" s="2710"/>
      <c r="AG24" s="2710"/>
      <c r="AH24" s="2710"/>
      <c r="AI24" s="2710"/>
      <c r="AJ24" s="2710"/>
      <c r="AK24" s="2710"/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0"/>
        <v/>
      </c>
      <c r="CB24" s="3419" t="str">
        <f t="shared" si="21"/>
        <v/>
      </c>
      <c r="CC24" s="3419" t="str">
        <f t="shared" si="22"/>
        <v/>
      </c>
      <c r="CD24" s="3419" t="str">
        <f t="shared" si="23"/>
        <v/>
      </c>
      <c r="CE24" s="3419" t="str">
        <f t="shared" si="24"/>
        <v/>
      </c>
      <c r="CF24" s="3419" t="str">
        <f t="shared" si="25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>
      <c r="A25" s="4750" t="s">
        <v>1602</v>
      </c>
      <c r="B25" s="4751"/>
      <c r="C25" s="4752"/>
      <c r="D25" s="3251">
        <f t="shared" si="12"/>
        <v>0</v>
      </c>
      <c r="E25" s="3252">
        <f t="shared" si="26"/>
        <v>0</v>
      </c>
      <c r="F25" s="2157">
        <f t="shared" si="27"/>
        <v>0</v>
      </c>
      <c r="G25" s="2151"/>
      <c r="H25" s="2152"/>
      <c r="I25" s="2151"/>
      <c r="J25" s="2709"/>
      <c r="K25" s="2151"/>
      <c r="L25" s="2152"/>
      <c r="M25" s="2151"/>
      <c r="N25" s="2152"/>
      <c r="O25" s="2151"/>
      <c r="P25" s="2709"/>
      <c r="Q25" s="2151"/>
      <c r="R25" s="2152"/>
      <c r="S25" s="2151"/>
      <c r="T25" s="2709"/>
      <c r="U25" s="2151"/>
      <c r="V25" s="2152"/>
      <c r="W25" s="2151"/>
      <c r="X25" s="2152"/>
      <c r="Y25" s="2151"/>
      <c r="Z25" s="2152"/>
      <c r="AA25" s="2151"/>
      <c r="AB25" s="2152"/>
      <c r="AC25" s="2151"/>
      <c r="AD25" s="2224"/>
      <c r="AE25" s="2152"/>
      <c r="AF25" s="2710"/>
      <c r="AG25" s="2710"/>
      <c r="AH25" s="2710"/>
      <c r="AI25" s="2710"/>
      <c r="AJ25" s="2710"/>
      <c r="AK25" s="2710"/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0"/>
        <v/>
      </c>
      <c r="CB25" s="3419" t="str">
        <f t="shared" si="21"/>
        <v/>
      </c>
      <c r="CC25" s="3419" t="str">
        <f t="shared" si="22"/>
        <v/>
      </c>
      <c r="CD25" s="3419" t="str">
        <f t="shared" si="23"/>
        <v/>
      </c>
      <c r="CE25" s="3419" t="str">
        <f t="shared" si="24"/>
        <v/>
      </c>
      <c r="CF25" s="3419" t="str">
        <f t="shared" si="25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>
      <c r="A26" s="4821" t="s">
        <v>1601</v>
      </c>
      <c r="B26" s="4822"/>
      <c r="C26" s="4823"/>
      <c r="D26" s="3251">
        <f t="shared" si="12"/>
        <v>0</v>
      </c>
      <c r="E26" s="3252">
        <f t="shared" si="26"/>
        <v>0</v>
      </c>
      <c r="F26" s="2157">
        <f t="shared" si="27"/>
        <v>0</v>
      </c>
      <c r="G26" s="2151"/>
      <c r="H26" s="2152"/>
      <c r="I26" s="2151"/>
      <c r="J26" s="2709"/>
      <c r="K26" s="2151"/>
      <c r="L26" s="2152"/>
      <c r="M26" s="2151"/>
      <c r="N26" s="2152"/>
      <c r="O26" s="2151"/>
      <c r="P26" s="2709"/>
      <c r="Q26" s="2151"/>
      <c r="R26" s="2152"/>
      <c r="S26" s="2151"/>
      <c r="T26" s="2709"/>
      <c r="U26" s="2151"/>
      <c r="V26" s="2152"/>
      <c r="W26" s="2151"/>
      <c r="X26" s="2152"/>
      <c r="Y26" s="2151"/>
      <c r="Z26" s="2152"/>
      <c r="AA26" s="2151"/>
      <c r="AB26" s="2152"/>
      <c r="AC26" s="2151"/>
      <c r="AD26" s="2224"/>
      <c r="AE26" s="2152"/>
      <c r="AF26" s="2710"/>
      <c r="AG26" s="2710"/>
      <c r="AH26" s="2710"/>
      <c r="AI26" s="2710"/>
      <c r="AJ26" s="2710"/>
      <c r="AK26" s="2710"/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0"/>
        <v/>
      </c>
      <c r="CB26" s="3419" t="str">
        <f t="shared" si="21"/>
        <v/>
      </c>
      <c r="CC26" s="3419" t="str">
        <f t="shared" si="22"/>
        <v/>
      </c>
      <c r="CD26" s="3419" t="str">
        <f t="shared" si="23"/>
        <v/>
      </c>
      <c r="CE26" s="3419" t="str">
        <f t="shared" si="24"/>
        <v/>
      </c>
      <c r="CF26" s="3419" t="str">
        <f t="shared" si="25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>
      <c r="A27" s="4334" t="s">
        <v>1600</v>
      </c>
      <c r="B27" s="4824"/>
      <c r="C27" s="4825"/>
      <c r="D27" s="2711">
        <f t="shared" si="12"/>
        <v>31</v>
      </c>
      <c r="E27" s="1388">
        <f t="shared" si="26"/>
        <v>18</v>
      </c>
      <c r="F27" s="2712">
        <f t="shared" si="27"/>
        <v>13</v>
      </c>
      <c r="G27" s="2236"/>
      <c r="H27" s="2235"/>
      <c r="I27" s="2236"/>
      <c r="J27" s="1604"/>
      <c r="K27" s="2236"/>
      <c r="L27" s="2235"/>
      <c r="M27" s="2236"/>
      <c r="N27" s="2235"/>
      <c r="O27" s="2236"/>
      <c r="P27" s="1604"/>
      <c r="Q27" s="2236">
        <v>1</v>
      </c>
      <c r="R27" s="2235"/>
      <c r="S27" s="2236"/>
      <c r="T27" s="1604">
        <v>2</v>
      </c>
      <c r="U27" s="2236"/>
      <c r="V27" s="2235"/>
      <c r="W27" s="2236">
        <v>3</v>
      </c>
      <c r="X27" s="2235">
        <v>1</v>
      </c>
      <c r="Y27" s="2236"/>
      <c r="Z27" s="2235"/>
      <c r="AA27" s="2236">
        <v>11</v>
      </c>
      <c r="AB27" s="2235">
        <v>8</v>
      </c>
      <c r="AC27" s="2236">
        <v>3</v>
      </c>
      <c r="AD27" s="2237">
        <v>2</v>
      </c>
      <c r="AE27" s="2235">
        <v>0</v>
      </c>
      <c r="AF27" s="2705">
        <v>31</v>
      </c>
      <c r="AG27" s="2713">
        <v>0</v>
      </c>
      <c r="AH27" s="2713">
        <v>0</v>
      </c>
      <c r="AI27" s="2713">
        <v>0</v>
      </c>
      <c r="AJ27" s="2713">
        <v>0</v>
      </c>
      <c r="AK27" s="2713">
        <v>0</v>
      </c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0"/>
        <v/>
      </c>
      <c r="CB27" s="3419" t="str">
        <f t="shared" si="21"/>
        <v/>
      </c>
      <c r="CC27" s="3419" t="str">
        <f t="shared" si="22"/>
        <v/>
      </c>
      <c r="CD27" s="3419" t="str">
        <f t="shared" si="23"/>
        <v/>
      </c>
      <c r="CE27" s="3419" t="str">
        <f t="shared" si="24"/>
        <v/>
      </c>
      <c r="CF27" s="3419" t="str">
        <f t="shared" si="25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>
      <c r="A28" s="4750" t="s">
        <v>1599</v>
      </c>
      <c r="B28" s="4751"/>
      <c r="C28" s="4752"/>
      <c r="D28" s="2714">
        <f t="shared" si="12"/>
        <v>0</v>
      </c>
      <c r="E28" s="2715">
        <f t="shared" si="26"/>
        <v>0</v>
      </c>
      <c r="F28" s="2716">
        <f t="shared" si="27"/>
        <v>0</v>
      </c>
      <c r="G28" s="2696"/>
      <c r="H28" s="164"/>
      <c r="I28" s="2696"/>
      <c r="J28" s="284"/>
      <c r="K28" s="2696"/>
      <c r="L28" s="164"/>
      <c r="M28" s="2696"/>
      <c r="N28" s="164"/>
      <c r="O28" s="2696"/>
      <c r="P28" s="284"/>
      <c r="Q28" s="2696"/>
      <c r="R28" s="164"/>
      <c r="S28" s="2696"/>
      <c r="T28" s="284"/>
      <c r="U28" s="2696"/>
      <c r="V28" s="164"/>
      <c r="W28" s="2696"/>
      <c r="X28" s="164"/>
      <c r="Y28" s="2696"/>
      <c r="Z28" s="164"/>
      <c r="AA28" s="2696"/>
      <c r="AB28" s="164"/>
      <c r="AC28" s="2696"/>
      <c r="AD28" s="2222"/>
      <c r="AE28" s="164"/>
      <c r="AF28" s="2708"/>
      <c r="AG28" s="2708"/>
      <c r="AH28" s="2708"/>
      <c r="AI28" s="2708"/>
      <c r="AJ28" s="2708"/>
      <c r="AK28" s="2708"/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0"/>
        <v/>
      </c>
      <c r="CB28" s="3419" t="str">
        <f t="shared" si="21"/>
        <v/>
      </c>
      <c r="CC28" s="3419" t="str">
        <f t="shared" si="22"/>
        <v/>
      </c>
      <c r="CD28" s="3419" t="str">
        <f t="shared" si="23"/>
        <v/>
      </c>
      <c r="CE28" s="3419" t="str">
        <f t="shared" si="24"/>
        <v/>
      </c>
      <c r="CF28" s="3419" t="str">
        <f t="shared" si="25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>
      <c r="A29" s="4750" t="s">
        <v>1598</v>
      </c>
      <c r="B29" s="4751"/>
      <c r="C29" s="4752"/>
      <c r="D29" s="3251">
        <f t="shared" si="12"/>
        <v>21</v>
      </c>
      <c r="E29" s="3252">
        <f t="shared" si="26"/>
        <v>9</v>
      </c>
      <c r="F29" s="2157">
        <f t="shared" si="26"/>
        <v>12</v>
      </c>
      <c r="G29" s="2151"/>
      <c r="H29" s="2152"/>
      <c r="I29" s="2151"/>
      <c r="J29" s="2709"/>
      <c r="K29" s="2151"/>
      <c r="L29" s="2152"/>
      <c r="M29" s="2151"/>
      <c r="N29" s="2152"/>
      <c r="O29" s="2151">
        <v>1</v>
      </c>
      <c r="P29" s="2709"/>
      <c r="Q29" s="2151"/>
      <c r="R29" s="2152"/>
      <c r="S29" s="2151"/>
      <c r="T29" s="2709"/>
      <c r="U29" s="2151"/>
      <c r="V29" s="2152"/>
      <c r="W29" s="2151"/>
      <c r="X29" s="2152"/>
      <c r="Y29" s="2151"/>
      <c r="Z29" s="2152">
        <v>2</v>
      </c>
      <c r="AA29" s="2151">
        <v>8</v>
      </c>
      <c r="AB29" s="2152">
        <v>9</v>
      </c>
      <c r="AC29" s="2151"/>
      <c r="AD29" s="2224">
        <v>1</v>
      </c>
      <c r="AE29" s="2152">
        <v>0</v>
      </c>
      <c r="AF29" s="2710">
        <v>21</v>
      </c>
      <c r="AG29" s="2717">
        <v>0</v>
      </c>
      <c r="AH29" s="2717">
        <v>0</v>
      </c>
      <c r="AI29" s="2717">
        <v>0</v>
      </c>
      <c r="AJ29" s="2717">
        <v>0</v>
      </c>
      <c r="AK29" s="2717">
        <v>0</v>
      </c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0"/>
        <v/>
      </c>
      <c r="CB29" s="3419" t="str">
        <f t="shared" si="21"/>
        <v/>
      </c>
      <c r="CC29" s="3419" t="str">
        <f t="shared" si="22"/>
        <v/>
      </c>
      <c r="CD29" s="3419" t="str">
        <f t="shared" si="23"/>
        <v/>
      </c>
      <c r="CE29" s="3419" t="str">
        <f t="shared" si="24"/>
        <v/>
      </c>
      <c r="CF29" s="3419" t="str">
        <f t="shared" si="25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>
      <c r="A30" s="4750" t="s">
        <v>1597</v>
      </c>
      <c r="B30" s="4751"/>
      <c r="C30" s="4752"/>
      <c r="D30" s="3251">
        <f t="shared" si="12"/>
        <v>13</v>
      </c>
      <c r="E30" s="3252">
        <f t="shared" si="26"/>
        <v>5</v>
      </c>
      <c r="F30" s="2157">
        <f t="shared" si="26"/>
        <v>8</v>
      </c>
      <c r="G30" s="2151"/>
      <c r="H30" s="2152"/>
      <c r="I30" s="2151"/>
      <c r="J30" s="2709"/>
      <c r="K30" s="2151"/>
      <c r="L30" s="2152"/>
      <c r="M30" s="2151"/>
      <c r="N30" s="2152"/>
      <c r="O30" s="2151"/>
      <c r="P30" s="2709">
        <v>1</v>
      </c>
      <c r="Q30" s="2151"/>
      <c r="R30" s="2152"/>
      <c r="S30" s="2151"/>
      <c r="T30" s="2709"/>
      <c r="U30" s="2151"/>
      <c r="V30" s="2152"/>
      <c r="W30" s="2151">
        <v>3</v>
      </c>
      <c r="X30" s="2152"/>
      <c r="Y30" s="2151"/>
      <c r="Z30" s="2152"/>
      <c r="AA30" s="2151">
        <v>2</v>
      </c>
      <c r="AB30" s="2152">
        <v>5</v>
      </c>
      <c r="AC30" s="2151"/>
      <c r="AD30" s="2224">
        <v>2</v>
      </c>
      <c r="AE30" s="2152">
        <v>0</v>
      </c>
      <c r="AF30" s="2710">
        <v>13</v>
      </c>
      <c r="AG30" s="2717">
        <v>0</v>
      </c>
      <c r="AH30" s="2717">
        <v>0</v>
      </c>
      <c r="AI30" s="2717">
        <v>0</v>
      </c>
      <c r="AJ30" s="2717">
        <v>0</v>
      </c>
      <c r="AK30" s="2717">
        <v>0</v>
      </c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0"/>
        <v/>
      </c>
      <c r="CB30" s="3419" t="str">
        <f t="shared" si="21"/>
        <v/>
      </c>
      <c r="CC30" s="3419" t="str">
        <f t="shared" si="22"/>
        <v/>
      </c>
      <c r="CD30" s="3419" t="str">
        <f t="shared" si="23"/>
        <v/>
      </c>
      <c r="CE30" s="3419" t="str">
        <f t="shared" si="24"/>
        <v/>
      </c>
      <c r="CF30" s="3419" t="str">
        <f t="shared" si="25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>
      <c r="A31" s="4750" t="s">
        <v>1596</v>
      </c>
      <c r="B31" s="4751"/>
      <c r="C31" s="4752"/>
      <c r="D31" s="3251">
        <f t="shared" si="12"/>
        <v>0</v>
      </c>
      <c r="E31" s="3252">
        <f t="shared" si="26"/>
        <v>0</v>
      </c>
      <c r="F31" s="2157">
        <f t="shared" si="26"/>
        <v>0</v>
      </c>
      <c r="G31" s="2151"/>
      <c r="H31" s="2152"/>
      <c r="I31" s="2151"/>
      <c r="J31" s="2709"/>
      <c r="K31" s="2151"/>
      <c r="L31" s="2152"/>
      <c r="M31" s="2151"/>
      <c r="N31" s="2152"/>
      <c r="O31" s="2151"/>
      <c r="P31" s="2709"/>
      <c r="Q31" s="2151"/>
      <c r="R31" s="2152"/>
      <c r="S31" s="2151"/>
      <c r="T31" s="2709"/>
      <c r="U31" s="2151"/>
      <c r="V31" s="2152"/>
      <c r="W31" s="2151"/>
      <c r="X31" s="2152"/>
      <c r="Y31" s="2151"/>
      <c r="Z31" s="2152"/>
      <c r="AA31" s="2151"/>
      <c r="AB31" s="2152"/>
      <c r="AC31" s="2151"/>
      <c r="AD31" s="2224"/>
      <c r="AE31" s="2152"/>
      <c r="AF31" s="2710"/>
      <c r="AG31" s="2717"/>
      <c r="AH31" s="2717"/>
      <c r="AI31" s="2717"/>
      <c r="AJ31" s="2717"/>
      <c r="AK31" s="2717"/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0"/>
        <v/>
      </c>
      <c r="CB31" s="3419" t="str">
        <f t="shared" si="21"/>
        <v/>
      </c>
      <c r="CC31" s="3419" t="str">
        <f t="shared" si="22"/>
        <v/>
      </c>
      <c r="CD31" s="3419" t="str">
        <f t="shared" si="23"/>
        <v/>
      </c>
      <c r="CE31" s="3419" t="str">
        <f t="shared" si="24"/>
        <v/>
      </c>
      <c r="CF31" s="3419" t="str">
        <f t="shared" si="25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>
      <c r="A32" s="4750" t="s">
        <v>2788</v>
      </c>
      <c r="B32" s="4751"/>
      <c r="C32" s="4752"/>
      <c r="D32" s="3251">
        <f t="shared" si="12"/>
        <v>3</v>
      </c>
      <c r="E32" s="3252">
        <f t="shared" si="26"/>
        <v>1</v>
      </c>
      <c r="F32" s="2157">
        <f t="shared" si="26"/>
        <v>2</v>
      </c>
      <c r="G32" s="2151"/>
      <c r="H32" s="2152"/>
      <c r="I32" s="2151"/>
      <c r="J32" s="2709"/>
      <c r="K32" s="2151"/>
      <c r="L32" s="2152"/>
      <c r="M32" s="2151"/>
      <c r="N32" s="2152">
        <v>2</v>
      </c>
      <c r="O32" s="2151"/>
      <c r="P32" s="2709"/>
      <c r="Q32" s="2151"/>
      <c r="R32" s="2152"/>
      <c r="S32" s="2151"/>
      <c r="T32" s="2709"/>
      <c r="U32" s="2151"/>
      <c r="V32" s="2152"/>
      <c r="W32" s="2151">
        <v>1</v>
      </c>
      <c r="X32" s="2152"/>
      <c r="Y32" s="2151"/>
      <c r="Z32" s="2152"/>
      <c r="AA32" s="2151"/>
      <c r="AB32" s="2152"/>
      <c r="AC32" s="2151"/>
      <c r="AD32" s="2224"/>
      <c r="AE32" s="2152">
        <v>0</v>
      </c>
      <c r="AF32" s="2710">
        <v>3</v>
      </c>
      <c r="AG32" s="2717">
        <v>0</v>
      </c>
      <c r="AH32" s="2717">
        <v>0</v>
      </c>
      <c r="AI32" s="2717">
        <v>0</v>
      </c>
      <c r="AJ32" s="2717">
        <v>0</v>
      </c>
      <c r="AK32" s="2717">
        <v>0</v>
      </c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0"/>
        <v/>
      </c>
      <c r="CB32" s="3419" t="str">
        <f t="shared" si="21"/>
        <v/>
      </c>
      <c r="CC32" s="3419" t="str">
        <f t="shared" si="22"/>
        <v/>
      </c>
      <c r="CD32" s="3419" t="str">
        <f t="shared" si="23"/>
        <v/>
      </c>
      <c r="CE32" s="3419" t="str">
        <f t="shared" si="24"/>
        <v/>
      </c>
      <c r="CF32" s="3419" t="str">
        <f t="shared" si="25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>
      <c r="A33" s="4750" t="s">
        <v>1595</v>
      </c>
      <c r="B33" s="4751"/>
      <c r="C33" s="4752"/>
      <c r="D33" s="3251">
        <f t="shared" si="12"/>
        <v>2</v>
      </c>
      <c r="E33" s="3252">
        <f>SUM(U33+W33+Y33+AA33+AC33)</f>
        <v>1</v>
      </c>
      <c r="F33" s="2157">
        <f>SUM(V33+X33+Z33+AB33+AD33)</f>
        <v>1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/>
      <c r="V33" s="2152"/>
      <c r="W33" s="2151"/>
      <c r="X33" s="2152"/>
      <c r="Y33" s="2151"/>
      <c r="Z33" s="2152"/>
      <c r="AA33" s="2151">
        <v>1</v>
      </c>
      <c r="AB33" s="2152">
        <v>1</v>
      </c>
      <c r="AC33" s="2151"/>
      <c r="AD33" s="2224"/>
      <c r="AE33" s="2152">
        <v>0</v>
      </c>
      <c r="AF33" s="2710">
        <v>2</v>
      </c>
      <c r="AG33" s="2717">
        <v>0</v>
      </c>
      <c r="AH33" s="2717">
        <v>0</v>
      </c>
      <c r="AI33" s="2717">
        <v>0</v>
      </c>
      <c r="AJ33" s="2717">
        <v>0</v>
      </c>
      <c r="AK33" s="2717">
        <v>0</v>
      </c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0"/>
        <v/>
      </c>
      <c r="CB33" s="3419" t="str">
        <f t="shared" si="21"/>
        <v/>
      </c>
      <c r="CC33" s="3419" t="str">
        <f t="shared" si="22"/>
        <v/>
      </c>
      <c r="CD33" s="3419" t="str">
        <f t="shared" si="23"/>
        <v/>
      </c>
      <c r="CE33" s="3419" t="str">
        <f t="shared" si="24"/>
        <v/>
      </c>
      <c r="CF33" s="3419" t="str">
        <f t="shared" si="25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>
      <c r="A34" s="4750" t="s">
        <v>1594</v>
      </c>
      <c r="B34" s="4751"/>
      <c r="C34" s="4752"/>
      <c r="D34" s="3251">
        <f t="shared" si="12"/>
        <v>15</v>
      </c>
      <c r="E34" s="3252">
        <f t="shared" ref="E34:F35" si="28">SUM(G34+I34+K34+M34+O34+Q34+S34+U34+W34+Y34+AA34+AC34)</f>
        <v>6</v>
      </c>
      <c r="F34" s="2157">
        <f t="shared" si="28"/>
        <v>9</v>
      </c>
      <c r="G34" s="2151"/>
      <c r="H34" s="2152"/>
      <c r="I34" s="2151"/>
      <c r="J34" s="2709"/>
      <c r="K34" s="2151"/>
      <c r="L34" s="2152"/>
      <c r="M34" s="2151"/>
      <c r="N34" s="2152"/>
      <c r="O34" s="2151"/>
      <c r="P34" s="2709"/>
      <c r="Q34" s="2151"/>
      <c r="R34" s="2152"/>
      <c r="S34" s="2151"/>
      <c r="T34" s="2709"/>
      <c r="U34" s="2151"/>
      <c r="V34" s="2152"/>
      <c r="W34" s="2151"/>
      <c r="X34" s="2152"/>
      <c r="Y34" s="2151"/>
      <c r="Z34" s="2152">
        <v>3</v>
      </c>
      <c r="AA34" s="2151">
        <v>6</v>
      </c>
      <c r="AB34" s="2152">
        <v>6</v>
      </c>
      <c r="AC34" s="2151"/>
      <c r="AD34" s="2224"/>
      <c r="AE34" s="2152">
        <v>0</v>
      </c>
      <c r="AF34" s="2710">
        <v>15</v>
      </c>
      <c r="AG34" s="2717">
        <v>0</v>
      </c>
      <c r="AH34" s="2717">
        <v>0</v>
      </c>
      <c r="AI34" s="2717">
        <v>0</v>
      </c>
      <c r="AJ34" s="2717">
        <v>0</v>
      </c>
      <c r="AK34" s="2717">
        <v>0</v>
      </c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0"/>
        <v/>
      </c>
      <c r="CB34" s="3419" t="str">
        <f t="shared" si="21"/>
        <v/>
      </c>
      <c r="CC34" s="3419" t="str">
        <f t="shared" si="22"/>
        <v/>
      </c>
      <c r="CD34" s="3419" t="str">
        <f t="shared" si="23"/>
        <v/>
      </c>
      <c r="CE34" s="3419" t="str">
        <f t="shared" si="24"/>
        <v/>
      </c>
      <c r="CF34" s="3419" t="str">
        <f t="shared" si="25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>
      <c r="A35" s="4699" t="s">
        <v>1593</v>
      </c>
      <c r="B35" s="4849"/>
      <c r="C35" s="4700"/>
      <c r="D35" s="1582">
        <f t="shared" si="12"/>
        <v>4</v>
      </c>
      <c r="E35" s="1384">
        <f t="shared" si="28"/>
        <v>3</v>
      </c>
      <c r="F35" s="2190">
        <f t="shared" si="28"/>
        <v>1</v>
      </c>
      <c r="G35" s="1576"/>
      <c r="H35" s="2206"/>
      <c r="I35" s="2576"/>
      <c r="J35" s="245"/>
      <c r="K35" s="1576"/>
      <c r="L35" s="2206"/>
      <c r="M35" s="1576"/>
      <c r="N35" s="2206"/>
      <c r="O35" s="1576"/>
      <c r="P35" s="245"/>
      <c r="Q35" s="1576"/>
      <c r="R35" s="2206"/>
      <c r="S35" s="1576"/>
      <c r="T35" s="245"/>
      <c r="U35" s="1576"/>
      <c r="V35" s="2206"/>
      <c r="W35" s="1576"/>
      <c r="X35" s="2206"/>
      <c r="Y35" s="1576">
        <v>2</v>
      </c>
      <c r="Z35" s="2206"/>
      <c r="AA35" s="1576">
        <v>1</v>
      </c>
      <c r="AB35" s="2206">
        <v>1</v>
      </c>
      <c r="AC35" s="1576"/>
      <c r="AD35" s="1331"/>
      <c r="AE35" s="2206">
        <v>0</v>
      </c>
      <c r="AF35" s="2206">
        <v>4</v>
      </c>
      <c r="AG35" s="2206">
        <v>0</v>
      </c>
      <c r="AH35" s="2206">
        <v>0</v>
      </c>
      <c r="AI35" s="2206">
        <v>0</v>
      </c>
      <c r="AJ35" s="2206">
        <v>0</v>
      </c>
      <c r="AK35" s="2206">
        <v>0</v>
      </c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0"/>
        <v/>
      </c>
      <c r="CB35" s="3419" t="str">
        <f t="shared" si="21"/>
        <v/>
      </c>
      <c r="CC35" s="3419" t="str">
        <f t="shared" si="22"/>
        <v/>
      </c>
      <c r="CD35" s="3419" t="str">
        <f t="shared" si="23"/>
        <v/>
      </c>
      <c r="CE35" s="3419" t="str">
        <f t="shared" si="24"/>
        <v/>
      </c>
      <c r="CF35" s="3419" t="str">
        <f t="shared" si="25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>
      <c r="A36" s="4811" t="s">
        <v>1592</v>
      </c>
      <c r="B36" s="4811"/>
      <c r="C36" s="4811"/>
      <c r="D36" s="3245">
        <f t="shared" ref="D36:AK36" si="29">SUM(D19:D35)</f>
        <v>137</v>
      </c>
      <c r="E36" s="2719">
        <f>SUM(E19:E35)</f>
        <v>58</v>
      </c>
      <c r="F36" s="3080">
        <f>SUM(F19:F35)</f>
        <v>79</v>
      </c>
      <c r="G36" s="3245">
        <f>SUM(G19:G35)</f>
        <v>0</v>
      </c>
      <c r="H36" s="3080">
        <f t="shared" si="29"/>
        <v>4</v>
      </c>
      <c r="I36" s="3245">
        <f t="shared" si="29"/>
        <v>0</v>
      </c>
      <c r="J36" s="3080">
        <f t="shared" si="29"/>
        <v>0</v>
      </c>
      <c r="K36" s="3245">
        <f t="shared" si="29"/>
        <v>0</v>
      </c>
      <c r="L36" s="3080">
        <f t="shared" si="29"/>
        <v>0</v>
      </c>
      <c r="M36" s="3245">
        <f t="shared" si="29"/>
        <v>0</v>
      </c>
      <c r="N36" s="3080">
        <f t="shared" si="29"/>
        <v>2</v>
      </c>
      <c r="O36" s="3245">
        <f t="shared" si="29"/>
        <v>1</v>
      </c>
      <c r="P36" s="3080">
        <f t="shared" si="29"/>
        <v>1</v>
      </c>
      <c r="Q36" s="3245">
        <f t="shared" si="29"/>
        <v>2</v>
      </c>
      <c r="R36" s="3080">
        <f t="shared" si="29"/>
        <v>0</v>
      </c>
      <c r="S36" s="3245">
        <f t="shared" si="29"/>
        <v>0</v>
      </c>
      <c r="T36" s="3080">
        <f t="shared" si="29"/>
        <v>2</v>
      </c>
      <c r="U36" s="3245">
        <f t="shared" si="29"/>
        <v>0</v>
      </c>
      <c r="V36" s="3080">
        <f t="shared" si="29"/>
        <v>0</v>
      </c>
      <c r="W36" s="3245">
        <f t="shared" si="29"/>
        <v>8</v>
      </c>
      <c r="X36" s="3080">
        <f t="shared" si="29"/>
        <v>3</v>
      </c>
      <c r="Y36" s="3245">
        <f t="shared" si="29"/>
        <v>3</v>
      </c>
      <c r="Z36" s="3080">
        <f t="shared" si="29"/>
        <v>6</v>
      </c>
      <c r="AA36" s="3245">
        <f t="shared" si="29"/>
        <v>40</v>
      </c>
      <c r="AB36" s="3080">
        <f t="shared" si="29"/>
        <v>55</v>
      </c>
      <c r="AC36" s="3245">
        <f t="shared" si="29"/>
        <v>4</v>
      </c>
      <c r="AD36" s="3080">
        <f t="shared" si="29"/>
        <v>6</v>
      </c>
      <c r="AE36" s="2145">
        <f t="shared" si="29"/>
        <v>18</v>
      </c>
      <c r="AF36" s="2145">
        <f t="shared" si="29"/>
        <v>137</v>
      </c>
      <c r="AG36" s="2145">
        <f t="shared" si="29"/>
        <v>0</v>
      </c>
      <c r="AH36" s="2145">
        <f t="shared" si="29"/>
        <v>0</v>
      </c>
      <c r="AI36" s="2145">
        <f t="shared" si="29"/>
        <v>0</v>
      </c>
      <c r="AJ36" s="2145">
        <f t="shared" si="29"/>
        <v>0</v>
      </c>
      <c r="AK36" s="2145">
        <f t="shared" si="29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>
      <c r="A38" s="4816" t="s">
        <v>1590</v>
      </c>
      <c r="B38" s="4145"/>
      <c r="C38" s="4145"/>
      <c r="D38" s="4816" t="s">
        <v>1093</v>
      </c>
      <c r="E38" s="4145"/>
      <c r="F38" s="4734"/>
      <c r="G38" s="4180" t="s">
        <v>1419</v>
      </c>
      <c r="H38" s="4478"/>
      <c r="I38" s="4478"/>
      <c r="J38" s="4478"/>
      <c r="K38" s="4478"/>
      <c r="L38" s="4478"/>
      <c r="M38" s="4478"/>
      <c r="N38" s="4478"/>
      <c r="O38" s="4478"/>
      <c r="P38" s="4478"/>
      <c r="Q38" s="4478"/>
      <c r="R38" s="4478"/>
      <c r="S38" s="4478"/>
      <c r="T38" s="4478"/>
      <c r="U38" s="4478"/>
      <c r="V38" s="4478"/>
      <c r="W38" s="4478"/>
      <c r="X38" s="4478"/>
      <c r="Y38" s="4478"/>
      <c r="Z38" s="4478"/>
      <c r="AA38" s="4478"/>
      <c r="AB38" s="4478"/>
      <c r="AC38" s="4478"/>
      <c r="AD38" s="4813"/>
      <c r="AE38" s="4586" t="s">
        <v>72</v>
      </c>
      <c r="AF38" s="4734" t="s">
        <v>1418</v>
      </c>
      <c r="AG38" s="4734" t="s">
        <v>1437</v>
      </c>
      <c r="AH38" s="4182" t="s">
        <v>1436</v>
      </c>
      <c r="AI38" s="4182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>
      <c r="A39" s="4169"/>
      <c r="B39" s="4148"/>
      <c r="C39" s="4817"/>
      <c r="D39" s="4818"/>
      <c r="E39" s="4819"/>
      <c r="F39" s="4175"/>
      <c r="G39" s="4830" t="s">
        <v>1461</v>
      </c>
      <c r="H39" s="4831"/>
      <c r="I39" s="4478" t="s">
        <v>1460</v>
      </c>
      <c r="J39" s="4478"/>
      <c r="K39" s="4180" t="s">
        <v>1459</v>
      </c>
      <c r="L39" s="4181"/>
      <c r="M39" s="4180" t="s">
        <v>1458</v>
      </c>
      <c r="N39" s="4181"/>
      <c r="O39" s="4180" t="s">
        <v>1457</v>
      </c>
      <c r="P39" s="4181"/>
      <c r="Q39" s="4180" t="s">
        <v>1456</v>
      </c>
      <c r="R39" s="4181"/>
      <c r="S39" s="4180" t="s">
        <v>1416</v>
      </c>
      <c r="T39" s="4181"/>
      <c r="U39" s="4180" t="s">
        <v>1414</v>
      </c>
      <c r="V39" s="4181"/>
      <c r="W39" s="4834" t="s">
        <v>1515</v>
      </c>
      <c r="X39" s="4834"/>
      <c r="Y39" s="4180" t="s">
        <v>54</v>
      </c>
      <c r="Z39" s="4181"/>
      <c r="AA39" s="4832" t="s">
        <v>1411</v>
      </c>
      <c r="AB39" s="4833"/>
      <c r="AC39" s="4834" t="s">
        <v>1410</v>
      </c>
      <c r="AD39" s="4835"/>
      <c r="AE39" s="4401"/>
      <c r="AF39" s="4171"/>
      <c r="AG39" s="4171"/>
      <c r="AH39" s="4224"/>
      <c r="AI39" s="4224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>
      <c r="A40" s="4817"/>
      <c r="B40" s="4817"/>
      <c r="C40" s="4171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36"/>
      <c r="AF40" s="4175"/>
      <c r="AG40" s="4175"/>
      <c r="AH40" s="4585"/>
      <c r="AI40" s="4585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>
      <c r="A41" s="4797" t="s">
        <v>1589</v>
      </c>
      <c r="B41" s="4856"/>
      <c r="C41" s="4799"/>
      <c r="D41" s="2722">
        <f>SUM(E41+F41)</f>
        <v>9</v>
      </c>
      <c r="E41" s="3123">
        <f>SUM(U41+W41+Y41+AA41+AC41)</f>
        <v>0</v>
      </c>
      <c r="F41" s="2723">
        <f>SUM(V41+X41+Z41+AB41+AD41)</f>
        <v>9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/>
      <c r="V41" s="1383"/>
      <c r="W41" s="2724"/>
      <c r="X41" s="1383"/>
      <c r="Y41" s="2724"/>
      <c r="Z41" s="1383">
        <v>1</v>
      </c>
      <c r="AA41" s="2725"/>
      <c r="AB41" s="1383">
        <v>8</v>
      </c>
      <c r="AC41" s="2726"/>
      <c r="AD41" s="1382"/>
      <c r="AE41" s="2727">
        <v>8</v>
      </c>
      <c r="AF41" s="2727">
        <v>0</v>
      </c>
      <c r="AG41" s="2727">
        <v>0</v>
      </c>
      <c r="AH41" s="2727">
        <v>0</v>
      </c>
      <c r="AI41" s="2727">
        <v>0</v>
      </c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>
      <c r="A42" s="4750" t="s">
        <v>1588</v>
      </c>
      <c r="B42" s="4751"/>
      <c r="C42" s="4752"/>
      <c r="D42" s="2728">
        <f>SUM(E42+F42)</f>
        <v>2</v>
      </c>
      <c r="E42" s="1381">
        <f>SUM(G42+I42+K42+M42+O42+Q42+S42)</f>
        <v>0</v>
      </c>
      <c r="F42" s="3225">
        <f>SUM(H42+J42+L42+N42+P42+R42+T42)</f>
        <v>2</v>
      </c>
      <c r="G42" s="2729"/>
      <c r="H42" s="1370">
        <v>2</v>
      </c>
      <c r="I42" s="2729"/>
      <c r="J42" s="1372"/>
      <c r="K42" s="2729"/>
      <c r="L42" s="1370"/>
      <c r="M42" s="2729"/>
      <c r="N42" s="1370"/>
      <c r="O42" s="2729"/>
      <c r="P42" s="1370"/>
      <c r="Q42" s="2729"/>
      <c r="R42" s="1373"/>
      <c r="S42" s="2729"/>
      <c r="T42" s="1373"/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>
        <v>0</v>
      </c>
      <c r="AH42" s="1370">
        <v>0</v>
      </c>
      <c r="AI42" s="1370">
        <v>0</v>
      </c>
      <c r="AJ42" s="3307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1">IF(CI42=1,"* Las actividades de usuarios en situación de discapacidad NO DEBEN superar el total. ","")</f>
        <v/>
      </c>
      <c r="CC42" s="3419"/>
      <c r="CD42" s="3419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4">IF(D42&lt;AG42,1,0)</f>
        <v>0</v>
      </c>
      <c r="CJ42" s="3420"/>
      <c r="CK42" s="3420">
        <f t="shared" ref="CK42:CK57" si="35">IF(AND(AH42="",D42&lt;&gt;0),1,IF(D42&lt;AH42,1,0))</f>
        <v>0</v>
      </c>
      <c r="CL42" s="3420">
        <f t="shared" ref="CL42:CL57" si="36">IF(AND(AI42="",D42&lt;&gt;0),1,IF(D42&lt;AI42,1,0))</f>
        <v>0</v>
      </c>
      <c r="CM42" s="3412"/>
      <c r="CN42" s="3412"/>
    </row>
    <row r="43" spans="1:92" ht="16.350000000000001" customHeight="1">
      <c r="A43" s="4750" t="s">
        <v>1587</v>
      </c>
      <c r="B43" s="4751"/>
      <c r="C43" s="4752"/>
      <c r="D43" s="2728">
        <f>SUM(E43+F43)</f>
        <v>0</v>
      </c>
      <c r="E43" s="1381">
        <f>SUM(G43+I43+K43+M43+O43+Q43+S43)</f>
        <v>0</v>
      </c>
      <c r="F43" s="3225">
        <f>SUM(H43+J43+L43+N43+P43+R43+T43)</f>
        <v>0</v>
      </c>
      <c r="G43" s="2729"/>
      <c r="H43" s="1370"/>
      <c r="I43" s="2729"/>
      <c r="J43" s="1372"/>
      <c r="K43" s="2729"/>
      <c r="L43" s="1370"/>
      <c r="M43" s="2729"/>
      <c r="N43" s="1370"/>
      <c r="O43" s="2729"/>
      <c r="P43" s="1370"/>
      <c r="Q43" s="2729"/>
      <c r="R43" s="1373"/>
      <c r="S43" s="2729"/>
      <c r="T43" s="1373"/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/>
      <c r="AH43" s="1370"/>
      <c r="AI43" s="1370"/>
      <c r="AJ43" s="3307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1"/>
        <v/>
      </c>
      <c r="CC43" s="3419"/>
      <c r="CD43" s="3419" t="str">
        <f t="shared" si="32"/>
        <v/>
      </c>
      <c r="CE43" s="3419" t="str">
        <f t="shared" si="33"/>
        <v/>
      </c>
      <c r="CH43" s="3420"/>
      <c r="CI43" s="3420">
        <f t="shared" si="34"/>
        <v>0</v>
      </c>
      <c r="CJ43" s="3420"/>
      <c r="CK43" s="3420">
        <f t="shared" si="35"/>
        <v>0</v>
      </c>
      <c r="CL43" s="3420">
        <f t="shared" si="36"/>
        <v>0</v>
      </c>
      <c r="CM43" s="3412"/>
      <c r="CN43" s="3412"/>
    </row>
    <row r="44" spans="1:92" ht="16.350000000000001" customHeight="1">
      <c r="A44" s="4750" t="s">
        <v>1586</v>
      </c>
      <c r="B44" s="4751"/>
      <c r="C44" s="4752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/>
      <c r="V44" s="2735"/>
      <c r="W44" s="2734"/>
      <c r="X44" s="2735"/>
      <c r="Y44" s="2734"/>
      <c r="Z44" s="2735"/>
      <c r="AA44" s="2736"/>
      <c r="AB44" s="2737"/>
      <c r="AC44" s="2734"/>
      <c r="AD44" s="2738"/>
      <c r="AE44" s="2739"/>
      <c r="AF44" s="2739"/>
      <c r="AG44" s="2739"/>
      <c r="AH44" s="2739"/>
      <c r="AI44" s="2739"/>
      <c r="AJ44" s="3307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7">IF(CH44=1,"* Las consultas de 60 años NO DEBEN ser mayor que el total de Consultas entre 20-64 Años. ","")</f>
        <v/>
      </c>
      <c r="CB44" s="3419" t="str">
        <f t="shared" si="31"/>
        <v/>
      </c>
      <c r="CC44" s="3419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2"/>
        <v/>
      </c>
      <c r="CE44" s="3419" t="str">
        <f t="shared" si="33"/>
        <v/>
      </c>
      <c r="CH44" s="3420">
        <f t="shared" ref="CH44:CH57" si="39">IF((AA44+AB44)&lt;AF44,1,0)</f>
        <v>0</v>
      </c>
      <c r="CI44" s="3420">
        <f t="shared" si="34"/>
        <v>0</v>
      </c>
      <c r="CJ44" s="3420">
        <f t="shared" ref="CJ44:CJ57" si="40">IF(AND(AE44="",D44&lt;&gt;0),1,IF(F44&lt;AE44,1,0))</f>
        <v>0</v>
      </c>
      <c r="CK44" s="3420">
        <f t="shared" si="35"/>
        <v>0</v>
      </c>
      <c r="CL44" s="3420">
        <f t="shared" si="36"/>
        <v>0</v>
      </c>
      <c r="CM44" s="3412"/>
      <c r="CN44" s="3412"/>
    </row>
    <row r="45" spans="1:92" ht="16.350000000000001" customHeight="1">
      <c r="A45" s="4750" t="s">
        <v>1585</v>
      </c>
      <c r="B45" s="4751"/>
      <c r="C45" s="4752"/>
      <c r="D45" s="2740">
        <f>SUM(E45+F45)</f>
        <v>0</v>
      </c>
      <c r="E45" s="1361">
        <f t="shared" ref="E45:F46" si="41">SUM(U45+W45+Y45+AA45+AC45)</f>
        <v>0</v>
      </c>
      <c r="F45" s="1380">
        <f t="shared" si="41"/>
        <v>0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/>
      <c r="V45" s="1379"/>
      <c r="W45" s="1367"/>
      <c r="X45" s="1379"/>
      <c r="Y45" s="1367"/>
      <c r="Z45" s="1379"/>
      <c r="AA45" s="1360"/>
      <c r="AB45" s="1378"/>
      <c r="AC45" s="1367"/>
      <c r="AD45" s="1377"/>
      <c r="AE45" s="1376"/>
      <c r="AF45" s="143"/>
      <c r="AG45" s="1357"/>
      <c r="AH45" s="1357"/>
      <c r="AI45" s="1357"/>
      <c r="AJ45" s="3307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1"/>
        <v/>
      </c>
      <c r="CC45" s="3419" t="str">
        <f t="shared" si="38"/>
        <v/>
      </c>
      <c r="CD45" s="3419" t="str">
        <f t="shared" si="32"/>
        <v/>
      </c>
      <c r="CE45" s="3419" t="str">
        <f t="shared" si="33"/>
        <v/>
      </c>
      <c r="CH45" s="3420"/>
      <c r="CI45" s="3420">
        <f t="shared" si="34"/>
        <v>0</v>
      </c>
      <c r="CJ45" s="3420">
        <f t="shared" si="40"/>
        <v>0</v>
      </c>
      <c r="CK45" s="3420">
        <f t="shared" si="35"/>
        <v>0</v>
      </c>
      <c r="CL45" s="3420">
        <f t="shared" si="36"/>
        <v>0</v>
      </c>
      <c r="CM45" s="3412"/>
      <c r="CN45" s="3412"/>
    </row>
    <row r="46" spans="1:92" ht="16.350000000000001" customHeight="1">
      <c r="A46" s="4180" t="s">
        <v>1584</v>
      </c>
      <c r="B46" s="4478"/>
      <c r="C46" s="4181"/>
      <c r="D46" s="2171">
        <f t="shared" ref="D46:D53" si="42">SUM(E46+F46)</f>
        <v>0</v>
      </c>
      <c r="E46" s="1633">
        <f t="shared" si="41"/>
        <v>0</v>
      </c>
      <c r="F46" s="3076">
        <f t="shared" si="41"/>
        <v>0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3">SUM(V44:V45)</f>
        <v>0</v>
      </c>
      <c r="W46" s="2171">
        <f t="shared" si="43"/>
        <v>0</v>
      </c>
      <c r="X46" s="3236">
        <f t="shared" si="43"/>
        <v>0</v>
      </c>
      <c r="Y46" s="2171">
        <f t="shared" si="43"/>
        <v>0</v>
      </c>
      <c r="Z46" s="3236">
        <f t="shared" si="43"/>
        <v>0</v>
      </c>
      <c r="AA46" s="2171">
        <f t="shared" si="43"/>
        <v>0</v>
      </c>
      <c r="AB46" s="3236">
        <f t="shared" si="43"/>
        <v>0</v>
      </c>
      <c r="AC46" s="2171">
        <f t="shared" si="43"/>
        <v>0</v>
      </c>
      <c r="AD46" s="3236">
        <f t="shared" si="43"/>
        <v>0</v>
      </c>
      <c r="AE46" s="3217">
        <f t="shared" si="43"/>
        <v>0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7"/>
        <v/>
      </c>
      <c r="CB46" s="3419" t="str">
        <f t="shared" si="31"/>
        <v/>
      </c>
      <c r="CC46" s="3419" t="str">
        <f t="shared" si="38"/>
        <v/>
      </c>
      <c r="CD46" s="3419" t="str">
        <f t="shared" si="32"/>
        <v/>
      </c>
      <c r="CE46" s="3419" t="str">
        <f t="shared" si="33"/>
        <v/>
      </c>
      <c r="CH46" s="3420">
        <f t="shared" si="39"/>
        <v>0</v>
      </c>
      <c r="CI46" s="3420">
        <f t="shared" si="34"/>
        <v>0</v>
      </c>
      <c r="CJ46" s="3420">
        <f t="shared" si="40"/>
        <v>0</v>
      </c>
      <c r="CK46" s="3420">
        <f t="shared" si="35"/>
        <v>0</v>
      </c>
      <c r="CL46" s="3420">
        <f t="shared" si="36"/>
        <v>0</v>
      </c>
      <c r="CM46" s="3412"/>
      <c r="CN46" s="3412"/>
    </row>
    <row r="47" spans="1:92" ht="16.350000000000001" customHeight="1">
      <c r="A47" s="4837" t="s">
        <v>176</v>
      </c>
      <c r="B47" s="4838"/>
      <c r="C47" s="4839"/>
      <c r="D47" s="2171">
        <f t="shared" si="42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/>
      <c r="V47" s="2744"/>
      <c r="W47" s="2743"/>
      <c r="X47" s="2744"/>
      <c r="Y47" s="2743"/>
      <c r="Z47" s="2744"/>
      <c r="AA47" s="2743"/>
      <c r="AB47" s="2744"/>
      <c r="AC47" s="2745"/>
      <c r="AD47" s="2746"/>
      <c r="AE47" s="2747"/>
      <c r="AF47" s="2748"/>
      <c r="AG47" s="2748"/>
      <c r="AH47" s="2748"/>
      <c r="AI47" s="2748"/>
      <c r="AJ47" s="3307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7"/>
        <v/>
      </c>
      <c r="CB47" s="3419" t="str">
        <f t="shared" si="31"/>
        <v/>
      </c>
      <c r="CC47" s="3419" t="str">
        <f t="shared" si="38"/>
        <v/>
      </c>
      <c r="CD47" s="3419" t="str">
        <f t="shared" si="32"/>
        <v/>
      </c>
      <c r="CE47" s="3419" t="str">
        <f t="shared" si="33"/>
        <v/>
      </c>
      <c r="CH47" s="3420">
        <f t="shared" si="39"/>
        <v>0</v>
      </c>
      <c r="CI47" s="3420">
        <f t="shared" si="34"/>
        <v>0</v>
      </c>
      <c r="CJ47" s="3420">
        <f t="shared" si="40"/>
        <v>0</v>
      </c>
      <c r="CK47" s="3420">
        <f t="shared" si="35"/>
        <v>0</v>
      </c>
      <c r="CL47" s="3420">
        <f t="shared" si="36"/>
        <v>0</v>
      </c>
      <c r="CM47" s="3412"/>
      <c r="CN47" s="3412"/>
    </row>
    <row r="48" spans="1:92" ht="16.350000000000001" customHeight="1">
      <c r="A48" s="4756" t="s">
        <v>1583</v>
      </c>
      <c r="B48" s="4758"/>
      <c r="C48" s="2749">
        <v>0</v>
      </c>
      <c r="D48" s="2750">
        <f t="shared" si="42"/>
        <v>2</v>
      </c>
      <c r="E48" s="1374">
        <f>SUM(G48+I48+K48+M48+O48+Q48+S48+U48+W48+Y48+AA48+AC48)</f>
        <v>0</v>
      </c>
      <c r="F48" s="3225">
        <f t="shared" ref="E48:F53" si="44">SUM(H48+J48+L48+N48+P48+R48+T48+V48+X48+Z48+AB48+AD48)</f>
        <v>2</v>
      </c>
      <c r="G48" s="2729"/>
      <c r="H48" s="1370">
        <v>2</v>
      </c>
      <c r="I48" s="2729"/>
      <c r="J48" s="1372"/>
      <c r="K48" s="2729"/>
      <c r="L48" s="1370"/>
      <c r="M48" s="2729"/>
      <c r="N48" s="1370"/>
      <c r="O48" s="2729"/>
      <c r="P48" s="1370"/>
      <c r="Q48" s="2729"/>
      <c r="R48" s="1373"/>
      <c r="S48" s="2729"/>
      <c r="T48" s="1373"/>
      <c r="U48" s="2729"/>
      <c r="V48" s="1373"/>
      <c r="W48" s="2729"/>
      <c r="X48" s="1373"/>
      <c r="Y48" s="2729"/>
      <c r="Z48" s="1373"/>
      <c r="AA48" s="2729"/>
      <c r="AB48" s="1373"/>
      <c r="AC48" s="1372"/>
      <c r="AD48" s="1371"/>
      <c r="AE48" s="2751">
        <v>0</v>
      </c>
      <c r="AF48" s="1370">
        <v>0</v>
      </c>
      <c r="AG48" s="1370">
        <v>0</v>
      </c>
      <c r="AH48" s="1370">
        <v>0</v>
      </c>
      <c r="AI48" s="1370">
        <v>0</v>
      </c>
      <c r="AJ48" s="3307" t="str">
        <f t="shared" si="30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7"/>
        <v/>
      </c>
      <c r="CB48" s="3419" t="str">
        <f t="shared" si="31"/>
        <v/>
      </c>
      <c r="CC48" s="3419" t="str">
        <f t="shared" si="38"/>
        <v/>
      </c>
      <c r="CD48" s="3419" t="str">
        <f t="shared" si="32"/>
        <v/>
      </c>
      <c r="CE48" s="3419" t="str">
        <f t="shared" si="33"/>
        <v/>
      </c>
      <c r="CH48" s="3420">
        <f t="shared" si="39"/>
        <v>0</v>
      </c>
      <c r="CI48" s="3420">
        <f t="shared" si="34"/>
        <v>0</v>
      </c>
      <c r="CJ48" s="3420">
        <f t="shared" si="40"/>
        <v>0</v>
      </c>
      <c r="CK48" s="3420">
        <f t="shared" si="35"/>
        <v>0</v>
      </c>
      <c r="CL48" s="3420">
        <f t="shared" si="36"/>
        <v>0</v>
      </c>
      <c r="CM48" s="3412"/>
      <c r="CN48" s="3412"/>
    </row>
    <row r="49" spans="1:92" ht="16.350000000000001" customHeight="1">
      <c r="A49" s="4756"/>
      <c r="B49" s="4758"/>
      <c r="C49" s="3229" t="s">
        <v>1582</v>
      </c>
      <c r="D49" s="2731">
        <f t="shared" si="42"/>
        <v>0</v>
      </c>
      <c r="E49" s="2732">
        <f t="shared" si="44"/>
        <v>0</v>
      </c>
      <c r="F49" s="2733">
        <f t="shared" si="44"/>
        <v>0</v>
      </c>
      <c r="G49" s="2734"/>
      <c r="H49" s="2739"/>
      <c r="I49" s="2734"/>
      <c r="J49" s="2752"/>
      <c r="K49" s="2734"/>
      <c r="L49" s="2739"/>
      <c r="M49" s="2734"/>
      <c r="N49" s="2739"/>
      <c r="O49" s="2734"/>
      <c r="P49" s="2739"/>
      <c r="Q49" s="2734"/>
      <c r="R49" s="2735"/>
      <c r="S49" s="2734"/>
      <c r="T49" s="2735"/>
      <c r="U49" s="2734"/>
      <c r="V49" s="2735"/>
      <c r="W49" s="2734"/>
      <c r="X49" s="2735"/>
      <c r="Y49" s="2734"/>
      <c r="Z49" s="2735"/>
      <c r="AA49" s="2734"/>
      <c r="AB49" s="2735"/>
      <c r="AC49" s="2752"/>
      <c r="AD49" s="2738"/>
      <c r="AE49" s="2753"/>
      <c r="AF49" s="2739"/>
      <c r="AG49" s="2739"/>
      <c r="AH49" s="2739"/>
      <c r="AI49" s="2739"/>
      <c r="AJ49" s="3307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7"/>
        <v/>
      </c>
      <c r="CB49" s="3419" t="str">
        <f t="shared" si="31"/>
        <v/>
      </c>
      <c r="CC49" s="3419" t="str">
        <f t="shared" si="38"/>
        <v/>
      </c>
      <c r="CD49" s="3419" t="str">
        <f t="shared" si="32"/>
        <v/>
      </c>
      <c r="CE49" s="3419" t="str">
        <f t="shared" si="33"/>
        <v/>
      </c>
      <c r="CH49" s="3420">
        <f t="shared" si="39"/>
        <v>0</v>
      </c>
      <c r="CI49" s="3420">
        <f t="shared" si="34"/>
        <v>0</v>
      </c>
      <c r="CJ49" s="3420">
        <f t="shared" si="40"/>
        <v>0</v>
      </c>
      <c r="CK49" s="3420">
        <f t="shared" si="35"/>
        <v>0</v>
      </c>
      <c r="CL49" s="3420">
        <f t="shared" si="36"/>
        <v>0</v>
      </c>
      <c r="CM49" s="3412"/>
      <c r="CN49" s="3412"/>
    </row>
    <row r="50" spans="1:92" ht="16.350000000000001" customHeight="1">
      <c r="A50" s="4756"/>
      <c r="B50" s="4758"/>
      <c r="C50" s="3229" t="s">
        <v>981</v>
      </c>
      <c r="D50" s="2731">
        <f t="shared" si="42"/>
        <v>1</v>
      </c>
      <c r="E50" s="2732">
        <f t="shared" si="44"/>
        <v>0</v>
      </c>
      <c r="F50" s="2733">
        <f t="shared" si="44"/>
        <v>1</v>
      </c>
      <c r="G50" s="2734"/>
      <c r="H50" s="2739"/>
      <c r="I50" s="2734"/>
      <c r="J50" s="2752"/>
      <c r="K50" s="2734"/>
      <c r="L50" s="2739"/>
      <c r="M50" s="2734"/>
      <c r="N50" s="2739"/>
      <c r="O50" s="2734"/>
      <c r="P50" s="2739"/>
      <c r="Q50" s="2734"/>
      <c r="R50" s="2735"/>
      <c r="S50" s="2734"/>
      <c r="T50" s="2735"/>
      <c r="U50" s="2734"/>
      <c r="V50" s="2735"/>
      <c r="W50" s="2734"/>
      <c r="X50" s="2735"/>
      <c r="Y50" s="2734"/>
      <c r="Z50" s="2735">
        <v>1</v>
      </c>
      <c r="AA50" s="2734"/>
      <c r="AB50" s="2735"/>
      <c r="AC50" s="2752"/>
      <c r="AD50" s="2738"/>
      <c r="AE50" s="2753">
        <v>1</v>
      </c>
      <c r="AF50" s="2739">
        <v>0</v>
      </c>
      <c r="AG50" s="2739">
        <v>0</v>
      </c>
      <c r="AH50" s="2739">
        <v>0</v>
      </c>
      <c r="AI50" s="2739">
        <v>0</v>
      </c>
      <c r="AJ50" s="3307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7"/>
        <v/>
      </c>
      <c r="CB50" s="3419" t="str">
        <f t="shared" si="31"/>
        <v/>
      </c>
      <c r="CC50" s="3419" t="str">
        <f t="shared" si="38"/>
        <v/>
      </c>
      <c r="CD50" s="3419" t="str">
        <f t="shared" si="32"/>
        <v/>
      </c>
      <c r="CE50" s="3419" t="str">
        <f t="shared" si="33"/>
        <v/>
      </c>
      <c r="CH50" s="3420">
        <f t="shared" si="39"/>
        <v>0</v>
      </c>
      <c r="CI50" s="3420">
        <f t="shared" si="34"/>
        <v>0</v>
      </c>
      <c r="CJ50" s="3420">
        <f t="shared" si="40"/>
        <v>0</v>
      </c>
      <c r="CK50" s="3420">
        <f t="shared" si="35"/>
        <v>0</v>
      </c>
      <c r="CL50" s="3420">
        <f t="shared" si="36"/>
        <v>0</v>
      </c>
      <c r="CM50" s="3412"/>
      <c r="CN50" s="3412"/>
    </row>
    <row r="51" spans="1:92" ht="16.350000000000001" customHeight="1">
      <c r="A51" s="4756"/>
      <c r="B51" s="4758"/>
      <c r="C51" s="3229" t="s">
        <v>1581</v>
      </c>
      <c r="D51" s="2731">
        <f t="shared" si="42"/>
        <v>0</v>
      </c>
      <c r="E51" s="2732">
        <f t="shared" si="44"/>
        <v>0</v>
      </c>
      <c r="F51" s="2733">
        <f t="shared" si="44"/>
        <v>0</v>
      </c>
      <c r="G51" s="2734"/>
      <c r="H51" s="2739"/>
      <c r="I51" s="2734"/>
      <c r="J51" s="2752"/>
      <c r="K51" s="2734"/>
      <c r="L51" s="2739"/>
      <c r="M51" s="2734"/>
      <c r="N51" s="2739"/>
      <c r="O51" s="2734"/>
      <c r="P51" s="2739"/>
      <c r="Q51" s="2734"/>
      <c r="R51" s="2735"/>
      <c r="S51" s="2734"/>
      <c r="T51" s="2735"/>
      <c r="U51" s="2734"/>
      <c r="V51" s="2735"/>
      <c r="W51" s="2734"/>
      <c r="X51" s="2735"/>
      <c r="Y51" s="2734"/>
      <c r="Z51" s="2735"/>
      <c r="AA51" s="2734"/>
      <c r="AB51" s="2735"/>
      <c r="AC51" s="2752"/>
      <c r="AD51" s="2738"/>
      <c r="AE51" s="2753"/>
      <c r="AF51" s="2739"/>
      <c r="AG51" s="2739"/>
      <c r="AH51" s="2739"/>
      <c r="AI51" s="2739"/>
      <c r="AJ51" s="3307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7"/>
        <v/>
      </c>
      <c r="CB51" s="3419" t="str">
        <f t="shared" si="31"/>
        <v/>
      </c>
      <c r="CC51" s="3419" t="str">
        <f t="shared" si="38"/>
        <v/>
      </c>
      <c r="CD51" s="3419" t="str">
        <f t="shared" si="32"/>
        <v/>
      </c>
      <c r="CE51" s="3419" t="str">
        <f t="shared" si="33"/>
        <v/>
      </c>
      <c r="CH51" s="3420">
        <f t="shared" si="39"/>
        <v>0</v>
      </c>
      <c r="CI51" s="3420">
        <f t="shared" si="34"/>
        <v>0</v>
      </c>
      <c r="CJ51" s="3420">
        <f t="shared" si="40"/>
        <v>0</v>
      </c>
      <c r="CK51" s="3420">
        <f t="shared" si="35"/>
        <v>0</v>
      </c>
      <c r="CL51" s="3420">
        <f t="shared" si="36"/>
        <v>0</v>
      </c>
      <c r="CM51" s="3412"/>
      <c r="CN51" s="3412"/>
    </row>
    <row r="52" spans="1:92" ht="16.350000000000001" customHeight="1">
      <c r="A52" s="4756"/>
      <c r="B52" s="4758"/>
      <c r="C52" s="1368" t="s">
        <v>1580</v>
      </c>
      <c r="D52" s="2740">
        <f>SUM(E52+F52)</f>
        <v>4</v>
      </c>
      <c r="E52" s="1361">
        <f t="shared" si="44"/>
        <v>0</v>
      </c>
      <c r="F52" s="2733">
        <f t="shared" si="44"/>
        <v>4</v>
      </c>
      <c r="G52" s="2754"/>
      <c r="H52" s="1357"/>
      <c r="I52" s="2754"/>
      <c r="J52" s="1366"/>
      <c r="K52" s="2754"/>
      <c r="L52" s="1357"/>
      <c r="M52" s="2754"/>
      <c r="N52" s="1357"/>
      <c r="O52" s="2754"/>
      <c r="P52" s="1357"/>
      <c r="Q52" s="2754"/>
      <c r="R52" s="1359"/>
      <c r="S52" s="2754"/>
      <c r="T52" s="1359"/>
      <c r="U52" s="2754"/>
      <c r="V52" s="1359"/>
      <c r="W52" s="2754"/>
      <c r="X52" s="1359"/>
      <c r="Y52" s="2754"/>
      <c r="Z52" s="1359"/>
      <c r="AA52" s="2754"/>
      <c r="AB52" s="1359">
        <v>4</v>
      </c>
      <c r="AC52" s="1366"/>
      <c r="AD52" s="1358"/>
      <c r="AE52" s="1369">
        <v>4</v>
      </c>
      <c r="AF52" s="1357">
        <v>0</v>
      </c>
      <c r="AG52" s="1357">
        <v>0</v>
      </c>
      <c r="AH52" s="1357">
        <v>0</v>
      </c>
      <c r="AI52" s="1357">
        <v>0</v>
      </c>
      <c r="AJ52" s="3307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7"/>
        <v/>
      </c>
      <c r="CB52" s="3419" t="str">
        <f t="shared" si="31"/>
        <v/>
      </c>
      <c r="CC52" s="3419" t="str">
        <f t="shared" si="38"/>
        <v/>
      </c>
      <c r="CD52" s="3419" t="str">
        <f t="shared" si="32"/>
        <v/>
      </c>
      <c r="CE52" s="3419" t="str">
        <f t="shared" si="33"/>
        <v/>
      </c>
      <c r="CH52" s="3420">
        <f t="shared" si="39"/>
        <v>0</v>
      </c>
      <c r="CI52" s="3420">
        <f t="shared" si="34"/>
        <v>0</v>
      </c>
      <c r="CJ52" s="3420">
        <f t="shared" si="40"/>
        <v>0</v>
      </c>
      <c r="CK52" s="3420">
        <f t="shared" si="35"/>
        <v>0</v>
      </c>
      <c r="CL52" s="3420">
        <f t="shared" si="36"/>
        <v>0</v>
      </c>
      <c r="CM52" s="3412"/>
      <c r="CN52" s="3412"/>
    </row>
    <row r="53" spans="1:92" ht="16.350000000000001" customHeight="1">
      <c r="A53" s="4756"/>
      <c r="B53" s="4758"/>
      <c r="C53" s="1368" t="s">
        <v>1579</v>
      </c>
      <c r="D53" s="2740">
        <f t="shared" si="42"/>
        <v>3</v>
      </c>
      <c r="E53" s="1361">
        <f t="shared" si="44"/>
        <v>0</v>
      </c>
      <c r="F53" s="2733">
        <f t="shared" si="44"/>
        <v>3</v>
      </c>
      <c r="G53" s="2754"/>
      <c r="H53" s="1357"/>
      <c r="I53" s="2754"/>
      <c r="J53" s="1366"/>
      <c r="K53" s="1367"/>
      <c r="L53" s="1357"/>
      <c r="M53" s="2754"/>
      <c r="N53" s="1357"/>
      <c r="O53" s="2754"/>
      <c r="P53" s="1357"/>
      <c r="Q53" s="2754"/>
      <c r="R53" s="1359"/>
      <c r="S53" s="2754"/>
      <c r="T53" s="1359"/>
      <c r="U53" s="2754"/>
      <c r="V53" s="1359"/>
      <c r="W53" s="2754"/>
      <c r="X53" s="1359"/>
      <c r="Y53" s="2754"/>
      <c r="Z53" s="1359"/>
      <c r="AA53" s="2754"/>
      <c r="AB53" s="1359">
        <v>3</v>
      </c>
      <c r="AC53" s="1366"/>
      <c r="AD53" s="1358"/>
      <c r="AE53" s="1365">
        <v>3</v>
      </c>
      <c r="AF53" s="1357">
        <v>0</v>
      </c>
      <c r="AG53" s="1357">
        <v>0</v>
      </c>
      <c r="AH53" s="1357">
        <v>0</v>
      </c>
      <c r="AI53" s="1357">
        <v>0</v>
      </c>
      <c r="AJ53" s="3307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7"/>
        <v/>
      </c>
      <c r="CB53" s="3419" t="str">
        <f t="shared" si="31"/>
        <v/>
      </c>
      <c r="CC53" s="3419" t="str">
        <f t="shared" si="38"/>
        <v/>
      </c>
      <c r="CD53" s="3419" t="str">
        <f t="shared" si="32"/>
        <v/>
      </c>
      <c r="CE53" s="3419" t="str">
        <f t="shared" si="33"/>
        <v/>
      </c>
      <c r="CH53" s="3420">
        <f t="shared" si="39"/>
        <v>0</v>
      </c>
      <c r="CI53" s="3420">
        <f t="shared" si="34"/>
        <v>0</v>
      </c>
      <c r="CJ53" s="3420">
        <f t="shared" si="40"/>
        <v>0</v>
      </c>
      <c r="CK53" s="3420">
        <f t="shared" si="35"/>
        <v>0</v>
      </c>
      <c r="CL53" s="3420">
        <f t="shared" si="36"/>
        <v>0</v>
      </c>
      <c r="CM53" s="3412"/>
      <c r="CN53" s="3412"/>
    </row>
    <row r="54" spans="1:92" ht="16.350000000000001" customHeight="1">
      <c r="A54" s="4759"/>
      <c r="B54" s="4761"/>
      <c r="C54" s="3244" t="s">
        <v>27</v>
      </c>
      <c r="D54" s="2549">
        <f t="shared" ref="D54:AG54" si="45">SUM(D48:D53)</f>
        <v>10</v>
      </c>
      <c r="E54" s="2755">
        <f>SUM(E48:E53)</f>
        <v>0</v>
      </c>
      <c r="F54" s="3076">
        <f t="shared" si="45"/>
        <v>10</v>
      </c>
      <c r="G54" s="2171">
        <f t="shared" si="45"/>
        <v>0</v>
      </c>
      <c r="H54" s="3076">
        <f t="shared" si="45"/>
        <v>2</v>
      </c>
      <c r="I54" s="2171">
        <f t="shared" si="45"/>
        <v>0</v>
      </c>
      <c r="J54" s="3185">
        <f t="shared" si="45"/>
        <v>0</v>
      </c>
      <c r="K54" s="3075">
        <f t="shared" si="45"/>
        <v>0</v>
      </c>
      <c r="L54" s="3076">
        <f t="shared" si="45"/>
        <v>0</v>
      </c>
      <c r="M54" s="2171">
        <f t="shared" si="45"/>
        <v>0</v>
      </c>
      <c r="N54" s="3076">
        <f t="shared" si="45"/>
        <v>0</v>
      </c>
      <c r="O54" s="2171">
        <f t="shared" si="45"/>
        <v>0</v>
      </c>
      <c r="P54" s="3076">
        <f t="shared" si="45"/>
        <v>0</v>
      </c>
      <c r="Q54" s="2171">
        <f t="shared" si="45"/>
        <v>0</v>
      </c>
      <c r="R54" s="2756">
        <f t="shared" si="45"/>
        <v>0</v>
      </c>
      <c r="S54" s="2171">
        <f t="shared" si="45"/>
        <v>0</v>
      </c>
      <c r="T54" s="2756">
        <f t="shared" si="45"/>
        <v>0</v>
      </c>
      <c r="U54" s="2171">
        <f t="shared" si="45"/>
        <v>0</v>
      </c>
      <c r="V54" s="2756">
        <f t="shared" si="45"/>
        <v>0</v>
      </c>
      <c r="W54" s="2171">
        <f>SUM(W48:W53)</f>
        <v>0</v>
      </c>
      <c r="X54" s="2756">
        <f t="shared" si="45"/>
        <v>0</v>
      </c>
      <c r="Y54" s="2171">
        <f>SUM(Y48:Y53)</f>
        <v>0</v>
      </c>
      <c r="Z54" s="2756">
        <f t="shared" si="45"/>
        <v>1</v>
      </c>
      <c r="AA54" s="2171">
        <f t="shared" si="45"/>
        <v>0</v>
      </c>
      <c r="AB54" s="2756">
        <f t="shared" si="45"/>
        <v>7</v>
      </c>
      <c r="AC54" s="3236">
        <f t="shared" si="45"/>
        <v>0</v>
      </c>
      <c r="AD54" s="2757">
        <f t="shared" si="45"/>
        <v>0</v>
      </c>
      <c r="AE54" s="2052">
        <f t="shared" si="45"/>
        <v>8</v>
      </c>
      <c r="AF54" s="3076">
        <f>SUM(AF48:AF53)</f>
        <v>0</v>
      </c>
      <c r="AG54" s="3076">
        <f t="shared" si="45"/>
        <v>0</v>
      </c>
      <c r="AH54" s="3076">
        <f t="shared" ref="AH54" si="46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7"/>
        <v/>
      </c>
      <c r="CB54" s="3419" t="str">
        <f t="shared" si="31"/>
        <v/>
      </c>
      <c r="CC54" s="3419" t="str">
        <f t="shared" si="38"/>
        <v/>
      </c>
      <c r="CD54" s="3419" t="str">
        <f t="shared" si="32"/>
        <v/>
      </c>
      <c r="CE54" s="3419" t="str">
        <f t="shared" si="33"/>
        <v/>
      </c>
      <c r="CH54" s="3420">
        <f t="shared" si="39"/>
        <v>0</v>
      </c>
      <c r="CI54" s="3420">
        <f t="shared" si="34"/>
        <v>0</v>
      </c>
      <c r="CJ54" s="3420">
        <f t="shared" si="40"/>
        <v>0</v>
      </c>
      <c r="CK54" s="3420">
        <f t="shared" si="35"/>
        <v>0</v>
      </c>
      <c r="CL54" s="3420">
        <f t="shared" si="36"/>
        <v>0</v>
      </c>
      <c r="CM54" s="3412"/>
      <c r="CN54" s="3412"/>
    </row>
    <row r="55" spans="1:92" ht="16.350000000000001" customHeight="1">
      <c r="A55" s="4816" t="s">
        <v>1578</v>
      </c>
      <c r="B55" s="4734"/>
      <c r="C55" s="3229">
        <v>0</v>
      </c>
      <c r="D55" s="2740">
        <f>SUM(E55:F55)</f>
        <v>1</v>
      </c>
      <c r="E55" s="1361">
        <f>SUM(U55+W55+Y55+AA55+AC55)</f>
        <v>0</v>
      </c>
      <c r="F55" s="2733">
        <f>SUM(V55+X55+Z55+AB55+AD55)</f>
        <v>1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/>
      <c r="V55" s="1362"/>
      <c r="W55" s="1363"/>
      <c r="X55" s="1362"/>
      <c r="Y55" s="1360"/>
      <c r="Z55" s="1359">
        <v>1</v>
      </c>
      <c r="AA55" s="2754"/>
      <c r="AB55" s="1359"/>
      <c r="AC55" s="2754"/>
      <c r="AD55" s="2758"/>
      <c r="AE55" s="1357">
        <v>1</v>
      </c>
      <c r="AF55" s="1357">
        <v>0</v>
      </c>
      <c r="AG55" s="2759">
        <v>0</v>
      </c>
      <c r="AH55" s="1357">
        <v>0</v>
      </c>
      <c r="AI55" s="2759">
        <v>0</v>
      </c>
      <c r="AJ55" s="3307" t="str">
        <f t="shared" si="30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7"/>
        <v/>
      </c>
      <c r="CB55" s="3419" t="str">
        <f t="shared" si="31"/>
        <v/>
      </c>
      <c r="CC55" s="3419" t="str">
        <f t="shared" si="38"/>
        <v/>
      </c>
      <c r="CD55" s="3419" t="str">
        <f t="shared" si="32"/>
        <v/>
      </c>
      <c r="CE55" s="3419" t="str">
        <f t="shared" si="33"/>
        <v/>
      </c>
      <c r="CH55" s="3420">
        <f t="shared" si="39"/>
        <v>0</v>
      </c>
      <c r="CI55" s="3420">
        <f t="shared" si="34"/>
        <v>0</v>
      </c>
      <c r="CJ55" s="3420">
        <f t="shared" si="40"/>
        <v>0</v>
      </c>
      <c r="CK55" s="3420">
        <f t="shared" si="35"/>
        <v>0</v>
      </c>
      <c r="CL55" s="3420">
        <f t="shared" si="36"/>
        <v>0</v>
      </c>
      <c r="CM55" s="3412"/>
      <c r="CN55" s="3412"/>
    </row>
    <row r="56" spans="1:92" ht="16.350000000000001" customHeight="1">
      <c r="A56" s="4169"/>
      <c r="B56" s="4171"/>
      <c r="C56" s="3229" t="s">
        <v>1577</v>
      </c>
      <c r="D56" s="2740">
        <f t="shared" ref="D56" si="47">SUM(E56:F56)</f>
        <v>7</v>
      </c>
      <c r="E56" s="1361">
        <f t="shared" ref="E56:E57" si="48">SUM(U56+W56+Y56+AA56+AC56)</f>
        <v>0</v>
      </c>
      <c r="F56" s="2733">
        <f t="shared" ref="F56" si="49">SUM(V56+X56+Z56+AB56+AD56)</f>
        <v>7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/>
      <c r="V56" s="1359"/>
      <c r="W56" s="1360"/>
      <c r="X56" s="1359"/>
      <c r="Y56" s="1360"/>
      <c r="Z56" s="1359"/>
      <c r="AA56" s="2754"/>
      <c r="AB56" s="1359">
        <v>7</v>
      </c>
      <c r="AC56" s="2754"/>
      <c r="AD56" s="1358"/>
      <c r="AE56" s="1357">
        <v>7</v>
      </c>
      <c r="AF56" s="1357">
        <v>0</v>
      </c>
      <c r="AG56" s="1356">
        <v>0</v>
      </c>
      <c r="AH56" s="1357">
        <v>0</v>
      </c>
      <c r="AI56" s="1356">
        <v>0</v>
      </c>
      <c r="AJ56" s="3307" t="str">
        <f t="shared" si="30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7"/>
        <v/>
      </c>
      <c r="CB56" s="3419" t="str">
        <f t="shared" si="31"/>
        <v/>
      </c>
      <c r="CC56" s="3419" t="str">
        <f t="shared" si="38"/>
        <v/>
      </c>
      <c r="CD56" s="3419" t="str">
        <f t="shared" si="32"/>
        <v/>
      </c>
      <c r="CE56" s="3419" t="str">
        <f t="shared" si="33"/>
        <v/>
      </c>
      <c r="CH56" s="3420">
        <f t="shared" si="39"/>
        <v>0</v>
      </c>
      <c r="CI56" s="3420">
        <f t="shared" si="34"/>
        <v>0</v>
      </c>
      <c r="CJ56" s="3420">
        <f t="shared" si="40"/>
        <v>0</v>
      </c>
      <c r="CK56" s="3420">
        <f t="shared" si="35"/>
        <v>0</v>
      </c>
      <c r="CL56" s="3420">
        <f t="shared" si="36"/>
        <v>0</v>
      </c>
      <c r="CM56" s="3412"/>
      <c r="CN56" s="3412"/>
    </row>
    <row r="57" spans="1:92" ht="16.350000000000001" customHeight="1">
      <c r="A57" s="4169"/>
      <c r="B57" s="4171"/>
      <c r="C57" s="1368" t="s">
        <v>1576</v>
      </c>
      <c r="D57" s="2740">
        <f>SUM(E57:F57)</f>
        <v>0</v>
      </c>
      <c r="E57" s="1361">
        <f t="shared" si="48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/>
      <c r="V57" s="1359"/>
      <c r="W57" s="1360"/>
      <c r="X57" s="1359"/>
      <c r="Y57" s="1360"/>
      <c r="Z57" s="1359"/>
      <c r="AA57" s="2754"/>
      <c r="AB57" s="1359"/>
      <c r="AC57" s="2754"/>
      <c r="AD57" s="1358"/>
      <c r="AE57" s="1357"/>
      <c r="AF57" s="1357"/>
      <c r="AG57" s="1356"/>
      <c r="AH57" s="1357"/>
      <c r="AI57" s="1356"/>
      <c r="AJ57" s="3307" t="str">
        <f t="shared" si="30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7"/>
        <v/>
      </c>
      <c r="CB57" s="3419" t="str">
        <f t="shared" si="31"/>
        <v/>
      </c>
      <c r="CC57" s="3419" t="str">
        <f t="shared" si="38"/>
        <v/>
      </c>
      <c r="CD57" s="3419" t="str">
        <f t="shared" si="32"/>
        <v/>
      </c>
      <c r="CE57" s="3419" t="str">
        <f t="shared" si="33"/>
        <v/>
      </c>
      <c r="CH57" s="3420">
        <f t="shared" si="39"/>
        <v>0</v>
      </c>
      <c r="CI57" s="3420">
        <f t="shared" si="34"/>
        <v>0</v>
      </c>
      <c r="CJ57" s="3420">
        <f t="shared" si="40"/>
        <v>0</v>
      </c>
      <c r="CK57" s="3420">
        <f t="shared" si="35"/>
        <v>0</v>
      </c>
      <c r="CL57" s="3420">
        <f t="shared" si="36"/>
        <v>0</v>
      </c>
      <c r="CM57" s="3412"/>
      <c r="CN57" s="3412"/>
    </row>
    <row r="58" spans="1:92" ht="16.350000000000001" customHeight="1">
      <c r="A58" s="4773"/>
      <c r="B58" s="4175"/>
      <c r="C58" s="3217" t="s">
        <v>27</v>
      </c>
      <c r="D58" s="2549">
        <f>SUM(E58:F58)</f>
        <v>8</v>
      </c>
      <c r="E58" s="2755">
        <f>SUM(E55:E57)</f>
        <v>0</v>
      </c>
      <c r="F58" s="3076">
        <f>SUM(F55:F57)</f>
        <v>8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0">SUM(V55:V57)</f>
        <v>0</v>
      </c>
      <c r="W58" s="3236">
        <f t="shared" si="50"/>
        <v>0</v>
      </c>
      <c r="X58" s="3236">
        <f t="shared" si="50"/>
        <v>0</v>
      </c>
      <c r="Y58" s="3236">
        <f>SUM(Y55:Y57)</f>
        <v>0</v>
      </c>
      <c r="Z58" s="3076">
        <f t="shared" ref="Z58:AI58" si="51">SUM(Z55:Z57)</f>
        <v>1</v>
      </c>
      <c r="AA58" s="2171">
        <f t="shared" si="51"/>
        <v>0</v>
      </c>
      <c r="AB58" s="3076">
        <f t="shared" si="51"/>
        <v>7</v>
      </c>
      <c r="AC58" s="2171">
        <f t="shared" si="51"/>
        <v>0</v>
      </c>
      <c r="AD58" s="2757">
        <f t="shared" si="51"/>
        <v>0</v>
      </c>
      <c r="AE58" s="3076">
        <f t="shared" si="51"/>
        <v>8</v>
      </c>
      <c r="AF58" s="3076">
        <f t="shared" si="51"/>
        <v>0</v>
      </c>
      <c r="AG58" s="3217">
        <f t="shared" si="51"/>
        <v>0</v>
      </c>
      <c r="AH58" s="3076">
        <f t="shared" si="51"/>
        <v>0</v>
      </c>
      <c r="AI58" s="3217">
        <f t="shared" si="51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>
      <c r="A60" s="4184" t="s">
        <v>1575</v>
      </c>
      <c r="B60" s="4185"/>
      <c r="C60" s="4186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>
      <c r="A61" s="4837" t="s">
        <v>1392</v>
      </c>
      <c r="B61" s="4838"/>
      <c r="C61" s="4839"/>
      <c r="D61" s="2763"/>
      <c r="E61" s="2763"/>
      <c r="F61" s="2763"/>
      <c r="G61" s="2763"/>
      <c r="H61" s="2763"/>
      <c r="I61" s="2763"/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2">IF($D61&lt;F61,1,0)</f>
        <v>0</v>
      </c>
      <c r="CJ61" s="3420">
        <f t="shared" si="52"/>
        <v>0</v>
      </c>
      <c r="CK61" s="3420">
        <f t="shared" si="52"/>
        <v>0</v>
      </c>
      <c r="CL61" s="3420">
        <f t="shared" si="52"/>
        <v>0</v>
      </c>
      <c r="CM61" s="3412"/>
      <c r="CN61" s="3412"/>
    </row>
    <row r="62" spans="1:92">
      <c r="A62" s="4224" t="s">
        <v>1387</v>
      </c>
      <c r="B62" s="4828" t="s">
        <v>1477</v>
      </c>
      <c r="C62" s="4829"/>
      <c r="D62" s="2764"/>
      <c r="E62" s="2764"/>
      <c r="F62" s="2764"/>
      <c r="G62" s="2764"/>
      <c r="H62" s="2764"/>
      <c r="I62" s="2764"/>
      <c r="J62" s="3307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4">IF(CH62=1,"* Las Interconsultas de Gestantes NO DEBEN ser mayor al Total de Interconsultas. ","")</f>
        <v/>
      </c>
      <c r="CB62" s="3419" t="str">
        <f t="shared" ref="CB62:CB68" si="55">IF(CI62=1,"* Las Interconsultas de Pacientes de 60 años NO DEBEN ser mayor al Total de Interconsultas. ","")</f>
        <v/>
      </c>
      <c r="CC62" s="3419" t="str">
        <f t="shared" ref="CC62:CC68" si="56">IF(CJ62=1,"* Las Interconsultas de Usuarios en situación de Discapacidad NO DEBEN ser mayor al Total de Interconsultas. ","")</f>
        <v/>
      </c>
      <c r="CD62" s="3419" t="str">
        <f t="shared" ref="CD62:CD68" si="57">IF(CK62=1,"* Las Interconsultas de Niños, Niñas, Adolescentes y Jóvenes Red SENAME NO DEBEN ser mayor al Total de Interconsultas. ","")</f>
        <v/>
      </c>
      <c r="CE62" s="3419" t="str">
        <f t="shared" ref="CE62:CE68" si="58">IF(CL62=1,"* Las Interconsultas de Migrantes NO DEBEN ser mayor al Total de Interconsultas. ","")</f>
        <v/>
      </c>
      <c r="CF62" s="3419"/>
      <c r="CG62" s="3419"/>
      <c r="CH62" s="3420">
        <f t="shared" ref="CH62:CH71" si="59">IF(D62&lt;E62,1,0)</f>
        <v>0</v>
      </c>
      <c r="CI62" s="3420">
        <f t="shared" si="52"/>
        <v>0</v>
      </c>
      <c r="CJ62" s="3420">
        <f t="shared" si="52"/>
        <v>0</v>
      </c>
      <c r="CK62" s="3420">
        <f t="shared" si="52"/>
        <v>0</v>
      </c>
      <c r="CL62" s="3420">
        <f t="shared" si="52"/>
        <v>0</v>
      </c>
      <c r="CM62" s="3412"/>
      <c r="CN62" s="3412"/>
    </row>
    <row r="63" spans="1:92" ht="16.350000000000001" customHeight="1">
      <c r="A63" s="4585"/>
      <c r="B63" s="4826" t="s">
        <v>1572</v>
      </c>
      <c r="C63" s="4254"/>
      <c r="D63" s="2765"/>
      <c r="E63" s="2765"/>
      <c r="F63" s="2765"/>
      <c r="G63" s="2765"/>
      <c r="H63" s="2765"/>
      <c r="I63" s="2765"/>
      <c r="J63" s="3307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4"/>
        <v/>
      </c>
      <c r="CB63" s="3419" t="str">
        <f t="shared" si="55"/>
        <v/>
      </c>
      <c r="CC63" s="3419" t="str">
        <f t="shared" si="56"/>
        <v/>
      </c>
      <c r="CD63" s="3419" t="str">
        <f t="shared" si="57"/>
        <v/>
      </c>
      <c r="CE63" s="3419" t="str">
        <f t="shared" si="58"/>
        <v/>
      </c>
      <c r="CF63" s="3419"/>
      <c r="CG63" s="3419"/>
      <c r="CH63" s="3420">
        <f t="shared" si="59"/>
        <v>0</v>
      </c>
      <c r="CI63" s="3420">
        <f t="shared" si="52"/>
        <v>0</v>
      </c>
      <c r="CJ63" s="3420">
        <f t="shared" si="52"/>
        <v>0</v>
      </c>
      <c r="CK63" s="3420">
        <f t="shared" si="52"/>
        <v>0</v>
      </c>
      <c r="CL63" s="3420">
        <f t="shared" si="52"/>
        <v>0</v>
      </c>
      <c r="CM63" s="3412"/>
      <c r="CN63" s="3412"/>
    </row>
    <row r="64" spans="1:92" ht="16.350000000000001" customHeight="1">
      <c r="A64" s="4827" t="s">
        <v>1571</v>
      </c>
      <c r="B64" s="4828"/>
      <c r="C64" s="4829"/>
      <c r="D64" s="2766">
        <v>1</v>
      </c>
      <c r="E64" s="2766"/>
      <c r="F64" s="2766"/>
      <c r="G64" s="2766"/>
      <c r="H64" s="2766"/>
      <c r="I64" s="2766"/>
      <c r="J64" s="3307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4"/>
        <v/>
      </c>
      <c r="CB64" s="3419" t="str">
        <f t="shared" si="55"/>
        <v/>
      </c>
      <c r="CC64" s="3419" t="str">
        <f t="shared" si="56"/>
        <v/>
      </c>
      <c r="CD64" s="3419" t="str">
        <f t="shared" si="57"/>
        <v/>
      </c>
      <c r="CE64" s="3419" t="str">
        <f t="shared" si="58"/>
        <v/>
      </c>
      <c r="CF64" s="3419"/>
      <c r="CG64" s="3419"/>
      <c r="CH64" s="3420">
        <f t="shared" si="59"/>
        <v>0</v>
      </c>
      <c r="CI64" s="3420">
        <f t="shared" si="52"/>
        <v>0</v>
      </c>
      <c r="CJ64" s="3420">
        <f t="shared" si="52"/>
        <v>0</v>
      </c>
      <c r="CK64" s="3420">
        <f t="shared" si="52"/>
        <v>0</v>
      </c>
      <c r="CL64" s="3420">
        <f t="shared" si="52"/>
        <v>0</v>
      </c>
      <c r="CM64" s="3412"/>
      <c r="CN64" s="3412"/>
    </row>
    <row r="65" spans="1:92" ht="16.350000000000001" customHeight="1">
      <c r="A65" s="4750" t="s">
        <v>1570</v>
      </c>
      <c r="B65" s="4751"/>
      <c r="C65" s="4752"/>
      <c r="D65" s="2766"/>
      <c r="E65" s="2766"/>
      <c r="F65" s="2766"/>
      <c r="G65" s="2766"/>
      <c r="H65" s="2766"/>
      <c r="I65" s="2766"/>
      <c r="J65" s="3307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4"/>
        <v/>
      </c>
      <c r="CB65" s="3419" t="str">
        <f t="shared" si="55"/>
        <v/>
      </c>
      <c r="CC65" s="3419" t="str">
        <f t="shared" si="56"/>
        <v/>
      </c>
      <c r="CD65" s="3419" t="str">
        <f t="shared" si="57"/>
        <v/>
      </c>
      <c r="CE65" s="3419" t="str">
        <f t="shared" si="58"/>
        <v/>
      </c>
      <c r="CF65" s="3419"/>
      <c r="CG65" s="3419"/>
      <c r="CH65" s="3420">
        <f t="shared" si="59"/>
        <v>0</v>
      </c>
      <c r="CI65" s="3420">
        <f t="shared" si="52"/>
        <v>0</v>
      </c>
      <c r="CJ65" s="3420">
        <f t="shared" si="52"/>
        <v>0</v>
      </c>
      <c r="CK65" s="3420">
        <f t="shared" si="52"/>
        <v>0</v>
      </c>
      <c r="CL65" s="3420">
        <f t="shared" si="52"/>
        <v>0</v>
      </c>
      <c r="CM65" s="3412"/>
      <c r="CN65" s="3412"/>
    </row>
    <row r="66" spans="1:92" ht="16.350000000000001" customHeight="1">
      <c r="A66" s="4750" t="s">
        <v>1390</v>
      </c>
      <c r="B66" s="4751"/>
      <c r="C66" s="4752"/>
      <c r="D66" s="2766"/>
      <c r="E66" s="2766"/>
      <c r="F66" s="2766"/>
      <c r="G66" s="2766"/>
      <c r="H66" s="2766"/>
      <c r="I66" s="2766"/>
      <c r="J66" s="3307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4"/>
        <v/>
      </c>
      <c r="CB66" s="3419" t="str">
        <f t="shared" si="55"/>
        <v/>
      </c>
      <c r="CC66" s="3419" t="str">
        <f t="shared" si="56"/>
        <v/>
      </c>
      <c r="CD66" s="3419" t="str">
        <f t="shared" si="57"/>
        <v/>
      </c>
      <c r="CE66" s="3419" t="str">
        <f t="shared" si="58"/>
        <v/>
      </c>
      <c r="CF66" s="3419"/>
      <c r="CG66" s="3419"/>
      <c r="CH66" s="3420">
        <f t="shared" si="59"/>
        <v>0</v>
      </c>
      <c r="CI66" s="3420">
        <f t="shared" si="52"/>
        <v>0</v>
      </c>
      <c r="CJ66" s="3420">
        <f t="shared" si="52"/>
        <v>0</v>
      </c>
      <c r="CK66" s="3420">
        <f t="shared" si="52"/>
        <v>0</v>
      </c>
      <c r="CL66" s="3420">
        <f t="shared" si="52"/>
        <v>0</v>
      </c>
      <c r="CM66" s="3412"/>
      <c r="CN66" s="3412"/>
    </row>
    <row r="67" spans="1:92" ht="16.350000000000001" customHeight="1">
      <c r="A67" s="4821" t="s">
        <v>1388</v>
      </c>
      <c r="B67" s="4822"/>
      <c r="C67" s="4823"/>
      <c r="D67" s="2766"/>
      <c r="E67" s="2766"/>
      <c r="F67" s="2766"/>
      <c r="G67" s="2766"/>
      <c r="H67" s="2766"/>
      <c r="I67" s="2766"/>
      <c r="J67" s="3307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4"/>
        <v/>
      </c>
      <c r="CB67" s="3419" t="str">
        <f t="shared" si="55"/>
        <v/>
      </c>
      <c r="CC67" s="3419" t="str">
        <f t="shared" si="56"/>
        <v/>
      </c>
      <c r="CD67" s="3419" t="str">
        <f t="shared" si="57"/>
        <v/>
      </c>
      <c r="CE67" s="3419" t="str">
        <f t="shared" si="58"/>
        <v/>
      </c>
      <c r="CF67" s="3419"/>
      <c r="CG67" s="3419"/>
      <c r="CH67" s="3420">
        <f t="shared" si="59"/>
        <v>0</v>
      </c>
      <c r="CI67" s="3420">
        <f t="shared" si="52"/>
        <v>0</v>
      </c>
      <c r="CJ67" s="3420">
        <f t="shared" si="52"/>
        <v>0</v>
      </c>
      <c r="CK67" s="3420">
        <f t="shared" si="52"/>
        <v>0</v>
      </c>
      <c r="CL67" s="3420">
        <f t="shared" si="52"/>
        <v>0</v>
      </c>
      <c r="CM67" s="3412"/>
      <c r="CN67" s="3412"/>
    </row>
    <row r="68" spans="1:92" ht="16.350000000000001" customHeight="1">
      <c r="A68" s="4750" t="s">
        <v>1391</v>
      </c>
      <c r="B68" s="4751"/>
      <c r="C68" s="4752"/>
      <c r="D68" s="2766">
        <v>1</v>
      </c>
      <c r="E68" s="2766"/>
      <c r="F68" s="2766"/>
      <c r="G68" s="2766"/>
      <c r="H68" s="2766"/>
      <c r="I68" s="2766"/>
      <c r="J68" s="3307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4"/>
        <v/>
      </c>
      <c r="CB68" s="3419" t="str">
        <f t="shared" si="55"/>
        <v/>
      </c>
      <c r="CC68" s="3419" t="str">
        <f t="shared" si="56"/>
        <v/>
      </c>
      <c r="CD68" s="3419" t="str">
        <f t="shared" si="57"/>
        <v/>
      </c>
      <c r="CE68" s="3419" t="str">
        <f t="shared" si="58"/>
        <v/>
      </c>
      <c r="CF68" s="3419"/>
      <c r="CG68" s="3419"/>
      <c r="CH68" s="3420">
        <f t="shared" si="59"/>
        <v>0</v>
      </c>
      <c r="CI68" s="3420">
        <f t="shared" si="52"/>
        <v>0</v>
      </c>
      <c r="CJ68" s="3420">
        <f t="shared" si="52"/>
        <v>0</v>
      </c>
      <c r="CK68" s="3420">
        <f t="shared" si="52"/>
        <v>0</v>
      </c>
      <c r="CL68" s="3420">
        <f t="shared" si="52"/>
        <v>0</v>
      </c>
      <c r="CM68" s="3412"/>
      <c r="CN68" s="3412"/>
    </row>
    <row r="69" spans="1:92" ht="16.350000000000001" customHeight="1">
      <c r="A69" s="4782" t="s">
        <v>1385</v>
      </c>
      <c r="B69" s="4783"/>
      <c r="C69" s="4784"/>
      <c r="D69" s="2766"/>
      <c r="E69" s="2766"/>
      <c r="F69" s="2766"/>
      <c r="G69" s="2766"/>
      <c r="H69" s="2766"/>
      <c r="I69" s="2766"/>
      <c r="J69" s="3307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59"/>
        <v>0</v>
      </c>
      <c r="CI69" s="3420">
        <f t="shared" si="52"/>
        <v>0</v>
      </c>
      <c r="CJ69" s="3420">
        <f t="shared" si="52"/>
        <v>0</v>
      </c>
      <c r="CK69" s="3420">
        <f t="shared" si="52"/>
        <v>0</v>
      </c>
      <c r="CL69" s="3420">
        <f t="shared" si="52"/>
        <v>0</v>
      </c>
      <c r="CM69" s="3412"/>
      <c r="CN69" s="3412"/>
    </row>
    <row r="70" spans="1:92" ht="16.350000000000001" customHeight="1">
      <c r="A70" s="4782" t="s">
        <v>1384</v>
      </c>
      <c r="B70" s="4783"/>
      <c r="C70" s="4784"/>
      <c r="D70" s="2766"/>
      <c r="E70" s="2766"/>
      <c r="F70" s="2766"/>
      <c r="G70" s="2766"/>
      <c r="H70" s="2766"/>
      <c r="I70" s="2766"/>
      <c r="J70" s="3307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0">IF(CH70=1,"* Las Interconsultas de Gestantes NO DEBEN ser mayor al Total de Interconsultas. ","")</f>
        <v/>
      </c>
      <c r="CB70" s="3419" t="str">
        <f t="shared" ref="CB70:CB71" si="61">IF(CI70=1,"* Las Interconsultas de Pacientes de 60 años NO DEBEN ser mayor al Total de Interconsultas. ","")</f>
        <v/>
      </c>
      <c r="CC70" s="3419" t="str">
        <f t="shared" ref="CC70:CC71" si="62">IF(CJ70=1,"* Las Interconsultas de Usuarios en situación de Discapacidad NO DEBEN ser mayor al Total de Interconsultas. ","")</f>
        <v/>
      </c>
      <c r="CD70" s="3419" t="str">
        <f t="shared" ref="CD70:CD71" si="63">IF(CK70=1,"* Las Interconsultas de Niños, Niñas, Adolescentes y Jóvenes Red SENAME NO DEBEN ser mayor al Total de Interconsultas. ","")</f>
        <v/>
      </c>
      <c r="CE70" s="3419" t="str">
        <f t="shared" ref="CE70:CE71" si="64">IF(CL70=1,"* Las Interconsultas de Migrantes NO DEBEN ser mayor al Total de Interconsultas. ","")</f>
        <v/>
      </c>
      <c r="CH70" s="3420">
        <f t="shared" si="59"/>
        <v>0</v>
      </c>
      <c r="CI70" s="3420">
        <f t="shared" si="52"/>
        <v>0</v>
      </c>
      <c r="CJ70" s="3420">
        <f t="shared" si="52"/>
        <v>0</v>
      </c>
      <c r="CK70" s="3420">
        <f t="shared" si="52"/>
        <v>0</v>
      </c>
      <c r="CL70" s="3420">
        <f t="shared" si="52"/>
        <v>0</v>
      </c>
      <c r="CM70" s="3412"/>
      <c r="CN70" s="3412"/>
    </row>
    <row r="71" spans="1:92" ht="16.350000000000001" customHeight="1">
      <c r="A71" s="4253" t="s">
        <v>1386</v>
      </c>
      <c r="B71" s="4826"/>
      <c r="C71" s="4254"/>
      <c r="D71" s="2765"/>
      <c r="E71" s="2765"/>
      <c r="F71" s="2765"/>
      <c r="G71" s="2765"/>
      <c r="H71" s="2765"/>
      <c r="I71" s="2765"/>
      <c r="J71" s="3307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0"/>
        <v/>
      </c>
      <c r="CB71" s="3419" t="str">
        <f t="shared" si="61"/>
        <v/>
      </c>
      <c r="CC71" s="3419" t="str">
        <f t="shared" si="62"/>
        <v/>
      </c>
      <c r="CD71" s="3419" t="str">
        <f t="shared" si="63"/>
        <v/>
      </c>
      <c r="CE71" s="3419" t="str">
        <f t="shared" si="64"/>
        <v/>
      </c>
      <c r="CH71" s="3420">
        <f t="shared" si="59"/>
        <v>0</v>
      </c>
      <c r="CI71" s="3420">
        <f t="shared" si="52"/>
        <v>0</v>
      </c>
      <c r="CJ71" s="3420">
        <f t="shared" si="52"/>
        <v>0</v>
      </c>
      <c r="CK71" s="3420">
        <f t="shared" si="52"/>
        <v>0</v>
      </c>
      <c r="CL71" s="3420">
        <f t="shared" si="52"/>
        <v>0</v>
      </c>
      <c r="CM71" s="3412"/>
      <c r="CN71" s="3412"/>
    </row>
    <row r="72" spans="1:92" ht="25.5" customHeight="1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>
      <c r="A73" s="4840" t="s">
        <v>1569</v>
      </c>
      <c r="B73" s="4521"/>
      <c r="C73" s="4841"/>
      <c r="D73" s="4184" t="s">
        <v>1568</v>
      </c>
      <c r="E73" s="4185"/>
      <c r="F73" s="4186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>
      <c r="A74" s="4789"/>
      <c r="B74" s="4790"/>
      <c r="C74" s="4791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>
      <c r="A75" s="4842" t="s">
        <v>1567</v>
      </c>
      <c r="B75" s="4844" t="s">
        <v>1566</v>
      </c>
      <c r="C75" s="4845"/>
      <c r="D75" s="2192">
        <f>SUM(E75+F75)</f>
        <v>0</v>
      </c>
      <c r="E75" s="2696"/>
      <c r="F75" s="145"/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>
      <c r="A76" s="4843"/>
      <c r="B76" s="4469" t="s">
        <v>71</v>
      </c>
      <c r="C76" s="4272"/>
      <c r="D76" s="93">
        <f>SUM(E76+F76)</f>
        <v>0</v>
      </c>
      <c r="E76" s="140"/>
      <c r="F76" s="116"/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>
      <c r="A78" s="4840" t="s">
        <v>1565</v>
      </c>
      <c r="B78" s="4521"/>
      <c r="C78" s="4841"/>
      <c r="D78" s="4184" t="s">
        <v>27</v>
      </c>
      <c r="E78" s="4185"/>
      <c r="F78" s="4186"/>
      <c r="G78" s="4180" t="s">
        <v>1419</v>
      </c>
      <c r="H78" s="4478"/>
      <c r="I78" s="4478"/>
      <c r="J78" s="4478"/>
      <c r="K78" s="4478"/>
      <c r="L78" s="4478"/>
      <c r="M78" s="4478"/>
      <c r="N78" s="4813"/>
      <c r="O78" s="4841" t="s">
        <v>72</v>
      </c>
      <c r="P78" s="4182" t="s">
        <v>1259</v>
      </c>
      <c r="Q78" s="4182" t="s">
        <v>1418</v>
      </c>
      <c r="R78" s="4182" t="s">
        <v>1438</v>
      </c>
      <c r="S78" s="4190" t="s">
        <v>1520</v>
      </c>
      <c r="T78" s="4872" t="s">
        <v>1507</v>
      </c>
      <c r="U78" s="4872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>
      <c r="A79" s="4789"/>
      <c r="B79" s="4790"/>
      <c r="C79" s="4791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91"/>
      <c r="P79" s="4585"/>
      <c r="Q79" s="4585"/>
      <c r="R79" s="4585"/>
      <c r="S79" s="4863"/>
      <c r="T79" s="4739"/>
      <c r="U79" s="4739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>
      <c r="A80" s="4873" t="s">
        <v>1564</v>
      </c>
      <c r="B80" s="4873"/>
      <c r="C80" s="4873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5">IF(AND($D80&lt;&gt;0,T80=""),1,IF($D80&lt;T80,1,0))</f>
        <v>0</v>
      </c>
      <c r="CM80" s="3420">
        <f t="shared" si="65"/>
        <v>0</v>
      </c>
      <c r="CN80" s="3420">
        <f>IF((E80+F80)&lt;&gt;D80,1,0)</f>
        <v>0</v>
      </c>
    </row>
    <row r="81" spans="1:92">
      <c r="A81" s="4814" t="s">
        <v>1563</v>
      </c>
      <c r="B81" s="4814"/>
      <c r="C81" s="4814"/>
      <c r="D81" s="4079">
        <f t="shared" ref="D81:D84" si="66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4">IF(CN81=1,"* La suma de los sexos NO DEBE ser diferente al Total. ","")</f>
        <v/>
      </c>
      <c r="CH81" s="3420">
        <f t="shared" ref="CH81:CJ99" si="75">IF(AND($D81&lt;&gt;0,O81=""),1,IF($D81&lt;O81,1,0))</f>
        <v>0</v>
      </c>
      <c r="CI81" s="3420">
        <f t="shared" si="75"/>
        <v>0</v>
      </c>
      <c r="CJ81" s="3420">
        <f t="shared" si="75"/>
        <v>0</v>
      </c>
      <c r="CK81" s="3420">
        <f t="shared" ref="CK81:CM131" si="76">IF(AND($D81&lt;&gt;0,S81=""),1,IF($D81&lt;S81,1,0))</f>
        <v>0</v>
      </c>
      <c r="CL81" s="3420">
        <f t="shared" si="65"/>
        <v>0</v>
      </c>
      <c r="CM81" s="3420">
        <f t="shared" si="65"/>
        <v>0</v>
      </c>
      <c r="CN81" s="3420">
        <f t="shared" ref="CN81:CN143" si="77">IF((E81+F81)&lt;&gt;D81,1,0)</f>
        <v>0</v>
      </c>
    </row>
    <row r="82" spans="1:92" ht="16.350000000000001" customHeight="1">
      <c r="A82" s="4808" t="s">
        <v>1562</v>
      </c>
      <c r="B82" s="4809"/>
      <c r="C82" s="4810"/>
      <c r="D82" s="4079">
        <f t="shared" si="66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8"/>
        <v/>
      </c>
      <c r="CB82" s="3419" t="str">
        <f t="shared" si="69"/>
        <v/>
      </c>
      <c r="CC82" s="3419" t="str">
        <f t="shared" si="70"/>
        <v/>
      </c>
      <c r="CD82" s="3419" t="str">
        <f t="shared" si="71"/>
        <v/>
      </c>
      <c r="CE82" s="3419" t="str">
        <f t="shared" si="72"/>
        <v/>
      </c>
      <c r="CF82" s="3419" t="str">
        <f t="shared" si="73"/>
        <v/>
      </c>
      <c r="CG82" s="3419" t="str">
        <f t="shared" si="74"/>
        <v/>
      </c>
      <c r="CH82" s="3420">
        <f t="shared" si="75"/>
        <v>0</v>
      </c>
      <c r="CI82" s="3420">
        <f t="shared" si="75"/>
        <v>0</v>
      </c>
      <c r="CJ82" s="3420">
        <f t="shared" si="75"/>
        <v>0</v>
      </c>
      <c r="CK82" s="3420">
        <f t="shared" si="76"/>
        <v>0</v>
      </c>
      <c r="CL82" s="3420">
        <f t="shared" si="65"/>
        <v>0</v>
      </c>
      <c r="CM82" s="3420">
        <f t="shared" si="65"/>
        <v>0</v>
      </c>
      <c r="CN82" s="3420">
        <f t="shared" si="77"/>
        <v>0</v>
      </c>
    </row>
    <row r="83" spans="1:92" ht="16.350000000000001" customHeight="1">
      <c r="A83" s="4808" t="s">
        <v>1561</v>
      </c>
      <c r="B83" s="4809"/>
      <c r="C83" s="4810"/>
      <c r="D83" s="4079">
        <f t="shared" si="66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8"/>
        <v/>
      </c>
      <c r="CB83" s="3419" t="str">
        <f t="shared" si="69"/>
        <v/>
      </c>
      <c r="CC83" s="3419" t="str">
        <f t="shared" si="70"/>
        <v/>
      </c>
      <c r="CD83" s="3419" t="str">
        <f t="shared" si="71"/>
        <v/>
      </c>
      <c r="CE83" s="3419" t="str">
        <f t="shared" si="72"/>
        <v/>
      </c>
      <c r="CF83" s="3419" t="str">
        <f t="shared" si="73"/>
        <v/>
      </c>
      <c r="CG83" s="3419" t="str">
        <f t="shared" si="74"/>
        <v/>
      </c>
      <c r="CH83" s="3420">
        <f t="shared" si="75"/>
        <v>0</v>
      </c>
      <c r="CI83" s="3420">
        <f t="shared" si="75"/>
        <v>0</v>
      </c>
      <c r="CJ83" s="3420">
        <f t="shared" si="75"/>
        <v>0</v>
      </c>
      <c r="CK83" s="3420">
        <f t="shared" si="76"/>
        <v>0</v>
      </c>
      <c r="CL83" s="3420">
        <f t="shared" si="65"/>
        <v>0</v>
      </c>
      <c r="CM83" s="3420">
        <f t="shared" si="65"/>
        <v>0</v>
      </c>
      <c r="CN83" s="3420">
        <f t="shared" si="77"/>
        <v>0</v>
      </c>
    </row>
    <row r="84" spans="1:92" ht="16.350000000000001" customHeight="1">
      <c r="A84" s="4808" t="s">
        <v>1560</v>
      </c>
      <c r="B84" s="4809"/>
      <c r="C84" s="4810"/>
      <c r="D84" s="4079">
        <f t="shared" si="66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8"/>
        <v/>
      </c>
      <c r="CB84" s="3419" t="str">
        <f t="shared" si="69"/>
        <v/>
      </c>
      <c r="CC84" s="3419" t="str">
        <f t="shared" si="70"/>
        <v/>
      </c>
      <c r="CD84" s="3419" t="str">
        <f t="shared" si="71"/>
        <v/>
      </c>
      <c r="CE84" s="3419" t="str">
        <f t="shared" si="72"/>
        <v/>
      </c>
      <c r="CF84" s="3419" t="str">
        <f t="shared" si="73"/>
        <v/>
      </c>
      <c r="CG84" s="3419" t="str">
        <f t="shared" si="74"/>
        <v/>
      </c>
      <c r="CH84" s="3420">
        <f t="shared" si="75"/>
        <v>0</v>
      </c>
      <c r="CI84" s="3420">
        <f t="shared" si="75"/>
        <v>0</v>
      </c>
      <c r="CJ84" s="3420">
        <f t="shared" si="75"/>
        <v>0</v>
      </c>
      <c r="CK84" s="3420">
        <f t="shared" si="76"/>
        <v>0</v>
      </c>
      <c r="CL84" s="3420">
        <f t="shared" si="65"/>
        <v>0</v>
      </c>
      <c r="CM84" s="3420">
        <f t="shared" si="65"/>
        <v>0</v>
      </c>
      <c r="CN84" s="3420">
        <f t="shared" si="77"/>
        <v>0</v>
      </c>
    </row>
    <row r="85" spans="1:92" ht="16.350000000000001" customHeight="1">
      <c r="A85" s="4808" t="s">
        <v>1559</v>
      </c>
      <c r="B85" s="4809"/>
      <c r="C85" s="4810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8"/>
        <v/>
      </c>
      <c r="CB85" s="3419" t="str">
        <f t="shared" si="69"/>
        <v/>
      </c>
      <c r="CC85" s="3419" t="str">
        <f t="shared" si="70"/>
        <v/>
      </c>
      <c r="CD85" s="3419" t="str">
        <f t="shared" si="71"/>
        <v/>
      </c>
      <c r="CE85" s="3419" t="str">
        <f t="shared" si="72"/>
        <v/>
      </c>
      <c r="CF85" s="3419" t="str">
        <f t="shared" si="73"/>
        <v/>
      </c>
      <c r="CG85" s="3419" t="str">
        <f t="shared" si="74"/>
        <v/>
      </c>
      <c r="CH85" s="3420">
        <f t="shared" si="75"/>
        <v>0</v>
      </c>
      <c r="CI85" s="3420">
        <f t="shared" si="75"/>
        <v>0</v>
      </c>
      <c r="CJ85" s="3420">
        <f t="shared" si="75"/>
        <v>0</v>
      </c>
      <c r="CK85" s="3420">
        <f t="shared" si="76"/>
        <v>0</v>
      </c>
      <c r="CL85" s="3420">
        <f t="shared" si="65"/>
        <v>0</v>
      </c>
      <c r="CM85" s="3420">
        <f t="shared" si="65"/>
        <v>0</v>
      </c>
      <c r="CN85" s="3420">
        <f t="shared" si="77"/>
        <v>0</v>
      </c>
    </row>
    <row r="86" spans="1:92" ht="16.350000000000001" customHeight="1">
      <c r="A86" s="4814" t="s">
        <v>1558</v>
      </c>
      <c r="B86" s="4814"/>
      <c r="C86" s="4814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8"/>
        <v/>
      </c>
      <c r="CB86" s="3419" t="str">
        <f t="shared" si="69"/>
        <v/>
      </c>
      <c r="CC86" s="3419" t="str">
        <f t="shared" si="70"/>
        <v/>
      </c>
      <c r="CD86" s="3419" t="str">
        <f t="shared" si="71"/>
        <v/>
      </c>
      <c r="CE86" s="3419" t="str">
        <f t="shared" si="72"/>
        <v/>
      </c>
      <c r="CF86" s="3419" t="str">
        <f t="shared" si="73"/>
        <v/>
      </c>
      <c r="CG86" s="3419" t="str">
        <f t="shared" si="74"/>
        <v/>
      </c>
      <c r="CH86" s="3420">
        <f t="shared" si="75"/>
        <v>0</v>
      </c>
      <c r="CI86" s="3420">
        <f t="shared" si="75"/>
        <v>0</v>
      </c>
      <c r="CJ86" s="3420">
        <f t="shared" si="75"/>
        <v>0</v>
      </c>
      <c r="CK86" s="3420">
        <f t="shared" si="76"/>
        <v>0</v>
      </c>
      <c r="CL86" s="3420">
        <f t="shared" si="65"/>
        <v>0</v>
      </c>
      <c r="CM86" s="3420">
        <f t="shared" si="65"/>
        <v>0</v>
      </c>
      <c r="CN86" s="3420">
        <f t="shared" si="77"/>
        <v>0</v>
      </c>
    </row>
    <row r="87" spans="1:92" ht="16.350000000000001" customHeight="1">
      <c r="A87" s="4814" t="s">
        <v>1557</v>
      </c>
      <c r="B87" s="4814"/>
      <c r="C87" s="4814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8"/>
        <v/>
      </c>
      <c r="CB87" s="3419" t="str">
        <f t="shared" si="69"/>
        <v/>
      </c>
      <c r="CC87" s="3419" t="str">
        <f t="shared" si="70"/>
        <v/>
      </c>
      <c r="CD87" s="3419" t="str">
        <f t="shared" si="71"/>
        <v/>
      </c>
      <c r="CE87" s="3419" t="str">
        <f t="shared" si="72"/>
        <v/>
      </c>
      <c r="CF87" s="3419" t="str">
        <f t="shared" si="73"/>
        <v/>
      </c>
      <c r="CG87" s="3419" t="str">
        <f t="shared" si="74"/>
        <v/>
      </c>
      <c r="CH87" s="3420">
        <f t="shared" si="75"/>
        <v>0</v>
      </c>
      <c r="CI87" s="3420">
        <f t="shared" si="75"/>
        <v>0</v>
      </c>
      <c r="CJ87" s="3420">
        <f t="shared" si="75"/>
        <v>0</v>
      </c>
      <c r="CK87" s="3420">
        <f t="shared" si="76"/>
        <v>0</v>
      </c>
      <c r="CL87" s="3420">
        <f t="shared" si="65"/>
        <v>0</v>
      </c>
      <c r="CM87" s="3420">
        <f t="shared" si="65"/>
        <v>0</v>
      </c>
      <c r="CN87" s="3420">
        <f t="shared" si="77"/>
        <v>0</v>
      </c>
    </row>
    <row r="88" spans="1:92" ht="16.350000000000001" customHeight="1">
      <c r="A88" s="4850" t="s">
        <v>1556</v>
      </c>
      <c r="B88" s="4850"/>
      <c r="C88" s="4850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8"/>
        <v/>
      </c>
      <c r="CB88" s="3419" t="str">
        <f t="shared" si="69"/>
        <v/>
      </c>
      <c r="CC88" s="3419" t="str">
        <f t="shared" si="70"/>
        <v/>
      </c>
      <c r="CD88" s="3419" t="str">
        <f t="shared" si="71"/>
        <v/>
      </c>
      <c r="CE88" s="3419" t="str">
        <f t="shared" si="72"/>
        <v/>
      </c>
      <c r="CF88" s="3419" t="str">
        <f t="shared" si="73"/>
        <v/>
      </c>
      <c r="CG88" s="3419" t="str">
        <f t="shared" si="74"/>
        <v/>
      </c>
      <c r="CH88" s="3420">
        <f t="shared" si="75"/>
        <v>0</v>
      </c>
      <c r="CI88" s="3420">
        <f t="shared" si="75"/>
        <v>0</v>
      </c>
      <c r="CJ88" s="3420">
        <f t="shared" si="75"/>
        <v>0</v>
      </c>
      <c r="CK88" s="3420">
        <f t="shared" si="76"/>
        <v>0</v>
      </c>
      <c r="CL88" s="3420">
        <f t="shared" si="65"/>
        <v>0</v>
      </c>
      <c r="CM88" s="3420">
        <f t="shared" si="65"/>
        <v>0</v>
      </c>
      <c r="CN88" s="3420">
        <f t="shared" si="77"/>
        <v>0</v>
      </c>
    </row>
    <row r="89" spans="1:92" ht="16.350000000000001" customHeight="1">
      <c r="A89" s="4750" t="s">
        <v>1555</v>
      </c>
      <c r="B89" s="4751"/>
      <c r="C89" s="4752"/>
      <c r="D89" s="4079">
        <f t="shared" ref="D89:D131" si="78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8"/>
        <v/>
      </c>
      <c r="CB89" s="3419" t="str">
        <f t="shared" si="69"/>
        <v/>
      </c>
      <c r="CC89" s="3419" t="str">
        <f t="shared" si="70"/>
        <v/>
      </c>
      <c r="CD89" s="3419" t="str">
        <f t="shared" si="71"/>
        <v/>
      </c>
      <c r="CE89" s="3419" t="str">
        <f t="shared" si="72"/>
        <v/>
      </c>
      <c r="CF89" s="3419" t="str">
        <f t="shared" si="73"/>
        <v/>
      </c>
      <c r="CG89" s="3419" t="str">
        <f t="shared" si="74"/>
        <v/>
      </c>
      <c r="CH89" s="3420">
        <f t="shared" si="75"/>
        <v>0</v>
      </c>
      <c r="CI89" s="3420">
        <f t="shared" si="75"/>
        <v>0</v>
      </c>
      <c r="CJ89" s="3420">
        <f t="shared" si="75"/>
        <v>0</v>
      </c>
      <c r="CK89" s="3420">
        <f t="shared" si="76"/>
        <v>0</v>
      </c>
      <c r="CL89" s="3420">
        <f t="shared" si="65"/>
        <v>0</v>
      </c>
      <c r="CM89" s="3420">
        <f t="shared" si="65"/>
        <v>0</v>
      </c>
      <c r="CN89" s="3420">
        <f t="shared" si="77"/>
        <v>0</v>
      </c>
    </row>
    <row r="90" spans="1:92" ht="16.350000000000001" customHeight="1">
      <c r="A90" s="4808" t="s">
        <v>1554</v>
      </c>
      <c r="B90" s="4809"/>
      <c r="C90" s="4810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8"/>
        <v/>
      </c>
      <c r="CB90" s="3419" t="str">
        <f t="shared" si="69"/>
        <v/>
      </c>
      <c r="CC90" s="3419" t="str">
        <f t="shared" si="70"/>
        <v/>
      </c>
      <c r="CD90" s="3419" t="str">
        <f t="shared" si="71"/>
        <v/>
      </c>
      <c r="CE90" s="3419" t="str">
        <f t="shared" si="72"/>
        <v/>
      </c>
      <c r="CF90" s="3419" t="str">
        <f t="shared" si="73"/>
        <v/>
      </c>
      <c r="CG90" s="3419" t="str">
        <f t="shared" si="74"/>
        <v/>
      </c>
      <c r="CH90" s="3420">
        <f t="shared" si="75"/>
        <v>0</v>
      </c>
      <c r="CI90" s="3420">
        <f t="shared" si="75"/>
        <v>0</v>
      </c>
      <c r="CJ90" s="3420">
        <f t="shared" si="75"/>
        <v>0</v>
      </c>
      <c r="CK90" s="3420">
        <f t="shared" si="76"/>
        <v>0</v>
      </c>
      <c r="CL90" s="3420">
        <f t="shared" si="65"/>
        <v>0</v>
      </c>
      <c r="CM90" s="3420">
        <f t="shared" si="65"/>
        <v>0</v>
      </c>
      <c r="CN90" s="3420">
        <f t="shared" si="77"/>
        <v>0</v>
      </c>
    </row>
    <row r="91" spans="1:92" ht="16.350000000000001" customHeight="1">
      <c r="A91" s="4814" t="s">
        <v>2837</v>
      </c>
      <c r="B91" s="4814"/>
      <c r="C91" s="4814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8"/>
        <v/>
      </c>
      <c r="CB91" s="3419" t="str">
        <f t="shared" si="69"/>
        <v/>
      </c>
      <c r="CC91" s="3419"/>
      <c r="CD91" s="3419" t="str">
        <f t="shared" si="71"/>
        <v/>
      </c>
      <c r="CE91" s="3419" t="str">
        <f t="shared" si="72"/>
        <v/>
      </c>
      <c r="CF91" s="3419" t="str">
        <f t="shared" si="73"/>
        <v/>
      </c>
      <c r="CG91" s="3419" t="str">
        <f t="shared" si="74"/>
        <v/>
      </c>
      <c r="CH91" s="3420">
        <f t="shared" si="75"/>
        <v>0</v>
      </c>
      <c r="CI91" s="3420">
        <f t="shared" si="75"/>
        <v>0</v>
      </c>
      <c r="CJ91" s="3420"/>
      <c r="CK91" s="3420">
        <f t="shared" si="76"/>
        <v>0</v>
      </c>
      <c r="CL91" s="3420">
        <f t="shared" si="65"/>
        <v>0</v>
      </c>
      <c r="CM91" s="3420">
        <f t="shared" si="65"/>
        <v>0</v>
      </c>
      <c r="CN91" s="3420">
        <f t="shared" si="77"/>
        <v>0</v>
      </c>
    </row>
    <row r="92" spans="1:92" ht="16.350000000000001" customHeight="1">
      <c r="A92" s="4851" t="s">
        <v>2838</v>
      </c>
      <c r="B92" s="4852"/>
      <c r="C92" s="4853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8"/>
        <v/>
      </c>
      <c r="CB92" s="3419" t="str">
        <f t="shared" si="69"/>
        <v/>
      </c>
      <c r="CC92" s="3419"/>
      <c r="CD92" s="3419" t="str">
        <f t="shared" si="71"/>
        <v/>
      </c>
      <c r="CE92" s="3419" t="str">
        <f t="shared" si="72"/>
        <v/>
      </c>
      <c r="CF92" s="3419" t="str">
        <f t="shared" si="73"/>
        <v/>
      </c>
      <c r="CG92" s="3419" t="str">
        <f t="shared" si="74"/>
        <v/>
      </c>
      <c r="CH92" s="3420">
        <f t="shared" si="75"/>
        <v>0</v>
      </c>
      <c r="CI92" s="3420">
        <f t="shared" si="75"/>
        <v>0</v>
      </c>
      <c r="CJ92" s="3420"/>
      <c r="CK92" s="3420">
        <f t="shared" si="76"/>
        <v>0</v>
      </c>
      <c r="CL92" s="3420">
        <f t="shared" si="65"/>
        <v>0</v>
      </c>
      <c r="CM92" s="3420">
        <f t="shared" si="65"/>
        <v>0</v>
      </c>
      <c r="CN92" s="3420">
        <f t="shared" si="77"/>
        <v>0</v>
      </c>
    </row>
    <row r="93" spans="1:92" ht="16.350000000000001" customHeight="1">
      <c r="A93" s="4851" t="s">
        <v>2839</v>
      </c>
      <c r="B93" s="4852"/>
      <c r="C93" s="4853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8"/>
        <v/>
      </c>
      <c r="CB93" s="3419" t="str">
        <f t="shared" si="69"/>
        <v/>
      </c>
      <c r="CC93" s="3419"/>
      <c r="CD93" s="3419" t="str">
        <f t="shared" si="71"/>
        <v/>
      </c>
      <c r="CE93" s="3419" t="str">
        <f t="shared" si="72"/>
        <v/>
      </c>
      <c r="CF93" s="3419" t="str">
        <f t="shared" si="73"/>
        <v/>
      </c>
      <c r="CG93" s="3419" t="str">
        <f t="shared" si="74"/>
        <v/>
      </c>
      <c r="CH93" s="3420">
        <f t="shared" si="75"/>
        <v>0</v>
      </c>
      <c r="CI93" s="3420">
        <f t="shared" si="75"/>
        <v>0</v>
      </c>
      <c r="CJ93" s="3420"/>
      <c r="CK93" s="3420">
        <f t="shared" si="76"/>
        <v>0</v>
      </c>
      <c r="CL93" s="3420">
        <f t="shared" si="65"/>
        <v>0</v>
      </c>
      <c r="CM93" s="3420">
        <f t="shared" si="65"/>
        <v>0</v>
      </c>
      <c r="CN93" s="3420">
        <f t="shared" si="77"/>
        <v>0</v>
      </c>
    </row>
    <row r="94" spans="1:92" ht="16.350000000000001" customHeight="1">
      <c r="A94" s="4814" t="s">
        <v>1553</v>
      </c>
      <c r="B94" s="4814"/>
      <c r="C94" s="4814"/>
      <c r="D94" s="4080">
        <f t="shared" si="78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8"/>
        <v/>
      </c>
      <c r="CB94" s="3419" t="str">
        <f t="shared" si="69"/>
        <v/>
      </c>
      <c r="CC94" s="3419"/>
      <c r="CD94" s="3419" t="str">
        <f t="shared" si="71"/>
        <v/>
      </c>
      <c r="CE94" s="3419" t="str">
        <f t="shared" si="72"/>
        <v/>
      </c>
      <c r="CF94" s="3419" t="str">
        <f t="shared" si="73"/>
        <v/>
      </c>
      <c r="CG94" s="3419" t="str">
        <f t="shared" si="74"/>
        <v/>
      </c>
      <c r="CH94" s="3420">
        <f t="shared" si="75"/>
        <v>0</v>
      </c>
      <c r="CI94" s="3420">
        <f t="shared" si="75"/>
        <v>0</v>
      </c>
      <c r="CJ94" s="3420"/>
      <c r="CK94" s="3420">
        <f t="shared" si="76"/>
        <v>0</v>
      </c>
      <c r="CL94" s="3420">
        <f t="shared" si="65"/>
        <v>0</v>
      </c>
      <c r="CM94" s="3420">
        <f t="shared" si="65"/>
        <v>0</v>
      </c>
      <c r="CN94" s="3420">
        <f t="shared" si="77"/>
        <v>0</v>
      </c>
    </row>
    <row r="95" spans="1:92" ht="16.350000000000001" customHeight="1">
      <c r="A95" s="4814" t="s">
        <v>1552</v>
      </c>
      <c r="B95" s="4814"/>
      <c r="C95" s="4814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8"/>
        <v/>
      </c>
      <c r="CB95" s="3419" t="str">
        <f t="shared" si="69"/>
        <v/>
      </c>
      <c r="CC95" s="3419"/>
      <c r="CD95" s="3419" t="str">
        <f t="shared" si="71"/>
        <v/>
      </c>
      <c r="CE95" s="3419" t="str">
        <f t="shared" si="72"/>
        <v/>
      </c>
      <c r="CF95" s="3419" t="str">
        <f t="shared" si="73"/>
        <v/>
      </c>
      <c r="CG95" s="3419" t="str">
        <f t="shared" si="74"/>
        <v/>
      </c>
      <c r="CH95" s="3420">
        <f t="shared" si="75"/>
        <v>0</v>
      </c>
      <c r="CI95" s="3420">
        <f t="shared" si="75"/>
        <v>0</v>
      </c>
      <c r="CJ95" s="3420"/>
      <c r="CK95" s="3420">
        <f t="shared" si="76"/>
        <v>0</v>
      </c>
      <c r="CL95" s="3420">
        <f t="shared" si="65"/>
        <v>0</v>
      </c>
      <c r="CM95" s="3420">
        <f t="shared" si="65"/>
        <v>0</v>
      </c>
      <c r="CN95" s="3420">
        <f t="shared" si="77"/>
        <v>0</v>
      </c>
    </row>
    <row r="96" spans="1:92" ht="16.350000000000001" customHeight="1">
      <c r="A96" s="4814" t="s">
        <v>1551</v>
      </c>
      <c r="B96" s="4814"/>
      <c r="C96" s="4814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8"/>
        <v/>
      </c>
      <c r="CB96" s="3419" t="str">
        <f t="shared" si="69"/>
        <v/>
      </c>
      <c r="CC96" s="3419"/>
      <c r="CD96" s="3419" t="str">
        <f t="shared" si="71"/>
        <v/>
      </c>
      <c r="CE96" s="3419" t="str">
        <f t="shared" si="72"/>
        <v/>
      </c>
      <c r="CF96" s="3419" t="str">
        <f t="shared" si="73"/>
        <v/>
      </c>
      <c r="CG96" s="3419" t="str">
        <f t="shared" si="74"/>
        <v/>
      </c>
      <c r="CH96" s="3420">
        <f t="shared" si="75"/>
        <v>0</v>
      </c>
      <c r="CI96" s="3420">
        <f t="shared" si="75"/>
        <v>0</v>
      </c>
      <c r="CJ96" s="3420"/>
      <c r="CK96" s="3420">
        <f t="shared" si="76"/>
        <v>0</v>
      </c>
      <c r="CL96" s="3420">
        <f t="shared" si="76"/>
        <v>0</v>
      </c>
      <c r="CM96" s="3420">
        <f t="shared" si="76"/>
        <v>0</v>
      </c>
      <c r="CN96" s="3420">
        <f t="shared" si="77"/>
        <v>0</v>
      </c>
    </row>
    <row r="97" spans="1:92" ht="16.350000000000001" customHeight="1">
      <c r="A97" s="4814" t="s">
        <v>1550</v>
      </c>
      <c r="B97" s="4814"/>
      <c r="C97" s="4814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8"/>
        <v/>
      </c>
      <c r="CB97" s="3419" t="str">
        <f t="shared" si="69"/>
        <v/>
      </c>
      <c r="CC97" s="3419" t="str">
        <f t="shared" si="70"/>
        <v/>
      </c>
      <c r="CD97" s="3419" t="str">
        <f t="shared" si="71"/>
        <v/>
      </c>
      <c r="CE97" s="3419" t="str">
        <f t="shared" si="72"/>
        <v/>
      </c>
      <c r="CF97" s="3419" t="str">
        <f t="shared" si="73"/>
        <v/>
      </c>
      <c r="CG97" s="3419" t="str">
        <f t="shared" si="74"/>
        <v/>
      </c>
      <c r="CH97" s="3420">
        <f t="shared" si="75"/>
        <v>0</v>
      </c>
      <c r="CI97" s="3420">
        <f t="shared" si="75"/>
        <v>0</v>
      </c>
      <c r="CJ97" s="3420">
        <f>IF(AND($D97&lt;&gt;0,Q97=""),1,IF($D97&lt;Q97,1,0))</f>
        <v>0</v>
      </c>
      <c r="CK97" s="3420">
        <f t="shared" si="76"/>
        <v>0</v>
      </c>
      <c r="CL97" s="3420">
        <f t="shared" si="76"/>
        <v>0</v>
      </c>
      <c r="CM97" s="3420">
        <f t="shared" si="76"/>
        <v>0</v>
      </c>
      <c r="CN97" s="3420">
        <f t="shared" si="77"/>
        <v>0</v>
      </c>
    </row>
    <row r="98" spans="1:92" ht="16.350000000000001" customHeight="1">
      <c r="A98" s="4814" t="s">
        <v>1549</v>
      </c>
      <c r="B98" s="4814"/>
      <c r="C98" s="4814"/>
      <c r="D98" s="4081">
        <f t="shared" ref="D98" si="79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8"/>
        <v/>
      </c>
      <c r="CB98" s="3419" t="str">
        <f t="shared" si="69"/>
        <v/>
      </c>
      <c r="CC98" s="3419" t="str">
        <f t="shared" si="70"/>
        <v/>
      </c>
      <c r="CD98" s="3419" t="str">
        <f t="shared" si="71"/>
        <v/>
      </c>
      <c r="CE98" s="3419" t="str">
        <f t="shared" si="72"/>
        <v/>
      </c>
      <c r="CF98" s="3419" t="str">
        <f t="shared" si="73"/>
        <v/>
      </c>
      <c r="CG98" s="3419" t="str">
        <f t="shared" si="74"/>
        <v/>
      </c>
      <c r="CH98" s="3420">
        <f t="shared" si="75"/>
        <v>0</v>
      </c>
      <c r="CI98" s="3420">
        <f t="shared" si="75"/>
        <v>0</v>
      </c>
      <c r="CJ98" s="3420">
        <f>IF(AND($D98&lt;&gt;0,Q98=""),1,IF($D98&lt;Q98,1,0))</f>
        <v>0</v>
      </c>
      <c r="CK98" s="3420">
        <f t="shared" si="76"/>
        <v>0</v>
      </c>
      <c r="CL98" s="3420">
        <f t="shared" si="76"/>
        <v>0</v>
      </c>
      <c r="CM98" s="3420">
        <f t="shared" si="76"/>
        <v>0</v>
      </c>
      <c r="CN98" s="3420">
        <f t="shared" si="77"/>
        <v>0</v>
      </c>
    </row>
    <row r="99" spans="1:92" ht="16.350000000000001" customHeight="1">
      <c r="A99" s="4814" t="s">
        <v>1548</v>
      </c>
      <c r="B99" s="4814"/>
      <c r="C99" s="4814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8"/>
        <v/>
      </c>
      <c r="CB99" s="3419" t="str">
        <f t="shared" si="69"/>
        <v/>
      </c>
      <c r="CC99" s="3419" t="str">
        <f t="shared" si="70"/>
        <v/>
      </c>
      <c r="CD99" s="3419" t="str">
        <f t="shared" si="71"/>
        <v/>
      </c>
      <c r="CE99" s="3419" t="str">
        <f t="shared" si="72"/>
        <v/>
      </c>
      <c r="CF99" s="3419" t="str">
        <f t="shared" si="73"/>
        <v/>
      </c>
      <c r="CG99" s="3419" t="str">
        <f t="shared" si="74"/>
        <v/>
      </c>
      <c r="CH99" s="3420">
        <f t="shared" si="75"/>
        <v>0</v>
      </c>
      <c r="CI99" s="3420">
        <f t="shared" si="75"/>
        <v>0</v>
      </c>
      <c r="CJ99" s="3420">
        <f>IF(AND($D99&lt;&gt;0,Q99=""),1,IF($D99&lt;Q99,1,0))</f>
        <v>0</v>
      </c>
      <c r="CK99" s="3420">
        <f t="shared" si="76"/>
        <v>0</v>
      </c>
      <c r="CL99" s="3420">
        <f t="shared" si="76"/>
        <v>0</v>
      </c>
      <c r="CM99" s="3420">
        <f t="shared" si="76"/>
        <v>0</v>
      </c>
      <c r="CN99" s="3420">
        <f t="shared" si="77"/>
        <v>0</v>
      </c>
    </row>
    <row r="100" spans="1:92" ht="16.350000000000001" customHeight="1">
      <c r="A100" s="4808" t="s">
        <v>1547</v>
      </c>
      <c r="B100" s="4809"/>
      <c r="C100" s="4810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69"/>
        <v/>
      </c>
      <c r="CC100" s="3419"/>
      <c r="CD100" s="3419" t="str">
        <f t="shared" si="71"/>
        <v/>
      </c>
      <c r="CE100" s="3419" t="str">
        <f t="shared" si="72"/>
        <v/>
      </c>
      <c r="CF100" s="3419" t="str">
        <f t="shared" si="73"/>
        <v/>
      </c>
      <c r="CG100" s="3419" t="str">
        <f t="shared" si="74"/>
        <v/>
      </c>
      <c r="CH100" s="3420"/>
      <c r="CI100" s="3420">
        <f t="shared" ref="CI100:CJ131" si="80">IF(AND($D100&lt;&gt;0,P100=""),1,IF($D100&lt;P100,1,0))</f>
        <v>0</v>
      </c>
      <c r="CJ100" s="3420"/>
      <c r="CK100" s="3420">
        <f t="shared" si="76"/>
        <v>0</v>
      </c>
      <c r="CL100" s="3420">
        <f t="shared" si="76"/>
        <v>0</v>
      </c>
      <c r="CM100" s="3420">
        <f t="shared" si="76"/>
        <v>0</v>
      </c>
      <c r="CN100" s="3420">
        <f t="shared" si="77"/>
        <v>0</v>
      </c>
    </row>
    <row r="101" spans="1:92" ht="16.350000000000001" customHeight="1">
      <c r="A101" s="4808" t="s">
        <v>1546</v>
      </c>
      <c r="B101" s="4809"/>
      <c r="C101" s="4810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8"/>
        <v/>
      </c>
      <c r="CB101" s="3419" t="str">
        <f t="shared" si="69"/>
        <v/>
      </c>
      <c r="CC101" s="3419" t="str">
        <f t="shared" si="70"/>
        <v/>
      </c>
      <c r="CD101" s="3419" t="str">
        <f t="shared" si="71"/>
        <v/>
      </c>
      <c r="CE101" s="3419" t="str">
        <f t="shared" si="72"/>
        <v/>
      </c>
      <c r="CF101" s="3419" t="str">
        <f t="shared" si="73"/>
        <v/>
      </c>
      <c r="CG101" s="3419" t="str">
        <f t="shared" si="74"/>
        <v/>
      </c>
      <c r="CH101" s="3420">
        <f t="shared" ref="CH101:CH131" si="81">IF(AND($D101&lt;&gt;0,O101=""),1,IF($D101&lt;O101,1,0))</f>
        <v>0</v>
      </c>
      <c r="CI101" s="3420">
        <f t="shared" si="80"/>
        <v>0</v>
      </c>
      <c r="CJ101" s="3420">
        <f t="shared" si="80"/>
        <v>0</v>
      </c>
      <c r="CK101" s="3420">
        <f t="shared" si="76"/>
        <v>0</v>
      </c>
      <c r="CL101" s="3420">
        <f t="shared" si="76"/>
        <v>0</v>
      </c>
      <c r="CM101" s="3420">
        <f t="shared" si="76"/>
        <v>0</v>
      </c>
      <c r="CN101" s="3420">
        <f t="shared" si="77"/>
        <v>0</v>
      </c>
    </row>
    <row r="102" spans="1:92" ht="16.350000000000001" customHeight="1">
      <c r="A102" s="4808" t="s">
        <v>1545</v>
      </c>
      <c r="B102" s="4809"/>
      <c r="C102" s="4810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8"/>
        <v/>
      </c>
      <c r="CB102" s="3419" t="str">
        <f t="shared" si="69"/>
        <v/>
      </c>
      <c r="CC102" s="3419" t="str">
        <f t="shared" si="70"/>
        <v/>
      </c>
      <c r="CD102" s="3419" t="str">
        <f t="shared" si="71"/>
        <v/>
      </c>
      <c r="CE102" s="3419" t="str">
        <f t="shared" si="72"/>
        <v/>
      </c>
      <c r="CF102" s="3419" t="str">
        <f t="shared" si="73"/>
        <v/>
      </c>
      <c r="CG102" s="3419" t="str">
        <f t="shared" si="74"/>
        <v/>
      </c>
      <c r="CH102" s="3420">
        <f t="shared" si="81"/>
        <v>0</v>
      </c>
      <c r="CI102" s="3420">
        <f t="shared" si="80"/>
        <v>0</v>
      </c>
      <c r="CJ102" s="3420">
        <f t="shared" si="80"/>
        <v>0</v>
      </c>
      <c r="CK102" s="3420">
        <f t="shared" si="76"/>
        <v>0</v>
      </c>
      <c r="CL102" s="3420">
        <f t="shared" si="76"/>
        <v>0</v>
      </c>
      <c r="CM102" s="3420">
        <f t="shared" si="76"/>
        <v>0</v>
      </c>
      <c r="CN102" s="3420">
        <f t="shared" si="77"/>
        <v>0</v>
      </c>
    </row>
    <row r="103" spans="1:92" ht="16.350000000000001" customHeight="1">
      <c r="A103" s="4808" t="s">
        <v>1544</v>
      </c>
      <c r="B103" s="4809"/>
      <c r="C103" s="4810"/>
      <c r="D103" s="4081">
        <f t="shared" si="78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8"/>
        <v/>
      </c>
      <c r="CB103" s="3419" t="str">
        <f t="shared" si="69"/>
        <v/>
      </c>
      <c r="CC103" s="3419" t="str">
        <f t="shared" si="70"/>
        <v/>
      </c>
      <c r="CD103" s="3419" t="str">
        <f t="shared" si="71"/>
        <v/>
      </c>
      <c r="CE103" s="3419" t="str">
        <f t="shared" si="72"/>
        <v/>
      </c>
      <c r="CF103" s="3419" t="str">
        <f t="shared" si="73"/>
        <v/>
      </c>
      <c r="CG103" s="3419" t="str">
        <f t="shared" si="74"/>
        <v/>
      </c>
      <c r="CH103" s="3420">
        <f t="shared" si="81"/>
        <v>0</v>
      </c>
      <c r="CI103" s="3420">
        <f t="shared" si="80"/>
        <v>0</v>
      </c>
      <c r="CJ103" s="3420">
        <f t="shared" si="80"/>
        <v>0</v>
      </c>
      <c r="CK103" s="3420">
        <f t="shared" si="76"/>
        <v>0</v>
      </c>
      <c r="CL103" s="3420">
        <f t="shared" si="76"/>
        <v>0</v>
      </c>
      <c r="CM103" s="3420">
        <f t="shared" si="76"/>
        <v>0</v>
      </c>
      <c r="CN103" s="3420">
        <f t="shared" si="77"/>
        <v>0</v>
      </c>
    </row>
    <row r="104" spans="1:92" ht="16.350000000000001" customHeight="1">
      <c r="A104" s="4808" t="s">
        <v>1543</v>
      </c>
      <c r="B104" s="4809"/>
      <c r="C104" s="4810"/>
      <c r="D104" s="4081">
        <f t="shared" si="78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8"/>
        <v/>
      </c>
      <c r="CB104" s="3419" t="str">
        <f t="shared" si="69"/>
        <v/>
      </c>
      <c r="CC104" s="3419" t="str">
        <f t="shared" si="70"/>
        <v/>
      </c>
      <c r="CD104" s="3419" t="str">
        <f t="shared" si="71"/>
        <v/>
      </c>
      <c r="CE104" s="3419" t="str">
        <f t="shared" si="72"/>
        <v/>
      </c>
      <c r="CF104" s="3419" t="str">
        <f t="shared" si="73"/>
        <v/>
      </c>
      <c r="CG104" s="3419" t="str">
        <f t="shared" si="74"/>
        <v/>
      </c>
      <c r="CH104" s="3420">
        <f t="shared" si="81"/>
        <v>0</v>
      </c>
      <c r="CI104" s="3420">
        <f t="shared" si="80"/>
        <v>0</v>
      </c>
      <c r="CJ104" s="3420">
        <f t="shared" si="80"/>
        <v>0</v>
      </c>
      <c r="CK104" s="3420">
        <f t="shared" si="76"/>
        <v>0</v>
      </c>
      <c r="CL104" s="3420">
        <f t="shared" si="76"/>
        <v>0</v>
      </c>
      <c r="CM104" s="3420">
        <f t="shared" si="76"/>
        <v>0</v>
      </c>
      <c r="CN104" s="3420">
        <f t="shared" si="77"/>
        <v>0</v>
      </c>
    </row>
    <row r="105" spans="1:92" ht="16.350000000000001" customHeight="1">
      <c r="A105" s="4808" t="s">
        <v>1542</v>
      </c>
      <c r="B105" s="4809"/>
      <c r="C105" s="4810"/>
      <c r="D105" s="4081">
        <f t="shared" si="78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8"/>
        <v/>
      </c>
      <c r="CB105" s="3419" t="str">
        <f t="shared" si="69"/>
        <v/>
      </c>
      <c r="CC105" s="3419" t="str">
        <f t="shared" si="70"/>
        <v/>
      </c>
      <c r="CD105" s="3419" t="str">
        <f t="shared" si="71"/>
        <v/>
      </c>
      <c r="CE105" s="3419" t="str">
        <f t="shared" si="72"/>
        <v/>
      </c>
      <c r="CF105" s="3419" t="str">
        <f t="shared" si="73"/>
        <v/>
      </c>
      <c r="CG105" s="3419" t="str">
        <f t="shared" si="74"/>
        <v/>
      </c>
      <c r="CH105" s="3420">
        <f t="shared" si="81"/>
        <v>0</v>
      </c>
      <c r="CI105" s="3420">
        <f t="shared" si="80"/>
        <v>0</v>
      </c>
      <c r="CJ105" s="3420">
        <f t="shared" si="80"/>
        <v>0</v>
      </c>
      <c r="CK105" s="3420">
        <f t="shared" si="76"/>
        <v>0</v>
      </c>
      <c r="CL105" s="3420">
        <f t="shared" si="76"/>
        <v>0</v>
      </c>
      <c r="CM105" s="3420">
        <f t="shared" si="76"/>
        <v>0</v>
      </c>
      <c r="CN105" s="3420">
        <f t="shared" si="77"/>
        <v>0</v>
      </c>
    </row>
    <row r="106" spans="1:92" ht="16.350000000000001" customHeight="1">
      <c r="A106" s="4808" t="s">
        <v>1541</v>
      </c>
      <c r="B106" s="4809"/>
      <c r="C106" s="4810"/>
      <c r="D106" s="4081">
        <f t="shared" si="78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8"/>
        <v/>
      </c>
      <c r="CB106" s="3419" t="str">
        <f t="shared" si="69"/>
        <v/>
      </c>
      <c r="CC106" s="3419" t="str">
        <f t="shared" si="70"/>
        <v/>
      </c>
      <c r="CD106" s="3419" t="str">
        <f t="shared" si="71"/>
        <v/>
      </c>
      <c r="CE106" s="3419" t="str">
        <f t="shared" si="72"/>
        <v/>
      </c>
      <c r="CF106" s="3419" t="str">
        <f t="shared" si="73"/>
        <v/>
      </c>
      <c r="CG106" s="3419" t="str">
        <f t="shared" si="74"/>
        <v/>
      </c>
      <c r="CH106" s="3420">
        <f t="shared" si="81"/>
        <v>0</v>
      </c>
      <c r="CI106" s="3420">
        <f t="shared" si="80"/>
        <v>0</v>
      </c>
      <c r="CJ106" s="3420">
        <f t="shared" si="80"/>
        <v>0</v>
      </c>
      <c r="CK106" s="3420">
        <f t="shared" si="76"/>
        <v>0</v>
      </c>
      <c r="CL106" s="3420">
        <f t="shared" si="76"/>
        <v>0</v>
      </c>
      <c r="CM106" s="3420">
        <f t="shared" si="76"/>
        <v>0</v>
      </c>
      <c r="CN106" s="3420">
        <f t="shared" si="77"/>
        <v>0</v>
      </c>
    </row>
    <row r="107" spans="1:92" ht="16.350000000000001" customHeight="1">
      <c r="A107" s="4814" t="s">
        <v>2840</v>
      </c>
      <c r="B107" s="4814"/>
      <c r="C107" s="4814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8"/>
        <v/>
      </c>
      <c r="CB107" s="3419" t="str">
        <f t="shared" si="69"/>
        <v/>
      </c>
      <c r="CC107" s="3419" t="str">
        <f t="shared" si="70"/>
        <v/>
      </c>
      <c r="CD107" s="3419" t="str">
        <f t="shared" si="71"/>
        <v/>
      </c>
      <c r="CE107" s="3419" t="str">
        <f t="shared" si="72"/>
        <v/>
      </c>
      <c r="CF107" s="3419" t="str">
        <f t="shared" si="73"/>
        <v/>
      </c>
      <c r="CG107" s="3419" t="str">
        <f t="shared" si="74"/>
        <v/>
      </c>
      <c r="CH107" s="3420">
        <f t="shared" si="81"/>
        <v>0</v>
      </c>
      <c r="CI107" s="3420">
        <f t="shared" si="80"/>
        <v>0</v>
      </c>
      <c r="CJ107" s="3420">
        <f t="shared" si="80"/>
        <v>0</v>
      </c>
      <c r="CK107" s="3420">
        <f t="shared" si="76"/>
        <v>0</v>
      </c>
      <c r="CL107" s="3420">
        <f t="shared" si="76"/>
        <v>0</v>
      </c>
      <c r="CM107" s="3420">
        <f t="shared" si="76"/>
        <v>0</v>
      </c>
      <c r="CN107" s="3420">
        <f t="shared" si="77"/>
        <v>0</v>
      </c>
    </row>
    <row r="108" spans="1:92" ht="16.350000000000001" customHeight="1">
      <c r="A108" s="4814" t="s">
        <v>1540</v>
      </c>
      <c r="B108" s="4814"/>
      <c r="C108" s="4814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8"/>
        <v/>
      </c>
      <c r="CB108" s="3419" t="str">
        <f t="shared" si="69"/>
        <v/>
      </c>
      <c r="CC108" s="3419" t="str">
        <f t="shared" si="70"/>
        <v/>
      </c>
      <c r="CD108" s="3419" t="str">
        <f t="shared" si="71"/>
        <v/>
      </c>
      <c r="CE108" s="3419" t="str">
        <f t="shared" si="72"/>
        <v/>
      </c>
      <c r="CF108" s="3419" t="str">
        <f t="shared" si="73"/>
        <v/>
      </c>
      <c r="CG108" s="3419" t="str">
        <f t="shared" si="74"/>
        <v/>
      </c>
      <c r="CH108" s="3420">
        <f t="shared" si="81"/>
        <v>0</v>
      </c>
      <c r="CI108" s="3420">
        <f t="shared" si="80"/>
        <v>0</v>
      </c>
      <c r="CJ108" s="3420">
        <f t="shared" si="80"/>
        <v>0</v>
      </c>
      <c r="CK108" s="3420">
        <f t="shared" si="76"/>
        <v>0</v>
      </c>
      <c r="CL108" s="3420">
        <f t="shared" si="76"/>
        <v>0</v>
      </c>
      <c r="CM108" s="3420">
        <f t="shared" si="76"/>
        <v>0</v>
      </c>
      <c r="CN108" s="3420">
        <f t="shared" si="77"/>
        <v>0</v>
      </c>
    </row>
    <row r="109" spans="1:92" ht="16.350000000000001" customHeight="1">
      <c r="A109" s="4808" t="s">
        <v>1539</v>
      </c>
      <c r="B109" s="4809"/>
      <c r="C109" s="4810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8"/>
        <v/>
      </c>
      <c r="CB109" s="3419" t="str">
        <f t="shared" si="69"/>
        <v/>
      </c>
      <c r="CC109" s="3419" t="str">
        <f t="shared" si="70"/>
        <v/>
      </c>
      <c r="CD109" s="3419" t="str">
        <f t="shared" si="71"/>
        <v/>
      </c>
      <c r="CE109" s="3419" t="str">
        <f t="shared" si="72"/>
        <v/>
      </c>
      <c r="CF109" s="3419" t="str">
        <f t="shared" si="73"/>
        <v/>
      </c>
      <c r="CG109" s="3419" t="str">
        <f t="shared" si="74"/>
        <v/>
      </c>
      <c r="CH109" s="3420">
        <f t="shared" si="81"/>
        <v>0</v>
      </c>
      <c r="CI109" s="3420">
        <f t="shared" si="80"/>
        <v>0</v>
      </c>
      <c r="CJ109" s="3420">
        <f t="shared" si="80"/>
        <v>0</v>
      </c>
      <c r="CK109" s="3420">
        <f t="shared" si="76"/>
        <v>0</v>
      </c>
      <c r="CL109" s="3420">
        <f t="shared" si="76"/>
        <v>0</v>
      </c>
      <c r="CM109" s="3420">
        <f t="shared" si="76"/>
        <v>0</v>
      </c>
      <c r="CN109" s="3420">
        <f t="shared" si="77"/>
        <v>0</v>
      </c>
    </row>
    <row r="110" spans="1:92" ht="16.350000000000001" customHeight="1">
      <c r="A110" s="4808" t="s">
        <v>1538</v>
      </c>
      <c r="B110" s="4809"/>
      <c r="C110" s="4810"/>
      <c r="D110" s="4081">
        <f t="shared" si="78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8"/>
        <v/>
      </c>
      <c r="CB110" s="3419" t="str">
        <f t="shared" si="69"/>
        <v/>
      </c>
      <c r="CC110" s="3419" t="str">
        <f t="shared" si="70"/>
        <v/>
      </c>
      <c r="CD110" s="3419" t="str">
        <f t="shared" si="71"/>
        <v/>
      </c>
      <c r="CE110" s="3419" t="str">
        <f t="shared" si="72"/>
        <v/>
      </c>
      <c r="CF110" s="3419" t="str">
        <f t="shared" si="73"/>
        <v/>
      </c>
      <c r="CG110" s="3419" t="str">
        <f t="shared" si="74"/>
        <v/>
      </c>
      <c r="CH110" s="3420">
        <f t="shared" si="81"/>
        <v>0</v>
      </c>
      <c r="CI110" s="3420">
        <f t="shared" si="80"/>
        <v>0</v>
      </c>
      <c r="CJ110" s="3420">
        <f t="shared" si="80"/>
        <v>0</v>
      </c>
      <c r="CK110" s="3420">
        <f t="shared" si="76"/>
        <v>0</v>
      </c>
      <c r="CL110" s="3420">
        <f t="shared" si="76"/>
        <v>0</v>
      </c>
      <c r="CM110" s="3420">
        <f t="shared" si="76"/>
        <v>0</v>
      </c>
      <c r="CN110" s="3420">
        <f t="shared" si="77"/>
        <v>0</v>
      </c>
    </row>
    <row r="111" spans="1:92" ht="16.350000000000001" customHeight="1">
      <c r="A111" s="4848" t="s">
        <v>1537</v>
      </c>
      <c r="B111" s="4848"/>
      <c r="C111" s="4848"/>
      <c r="D111" s="4081">
        <f t="shared" si="78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8"/>
        <v/>
      </c>
      <c r="CB111" s="3419" t="str">
        <f t="shared" si="69"/>
        <v/>
      </c>
      <c r="CC111" s="3419" t="str">
        <f t="shared" si="70"/>
        <v/>
      </c>
      <c r="CD111" s="3419" t="str">
        <f t="shared" si="71"/>
        <v/>
      </c>
      <c r="CE111" s="3419" t="str">
        <f t="shared" si="72"/>
        <v/>
      </c>
      <c r="CF111" s="3419" t="str">
        <f t="shared" si="73"/>
        <v/>
      </c>
      <c r="CG111" s="3419" t="str">
        <f t="shared" si="74"/>
        <v/>
      </c>
      <c r="CH111" s="3420">
        <f t="shared" si="81"/>
        <v>0</v>
      </c>
      <c r="CI111" s="3420">
        <f t="shared" si="80"/>
        <v>0</v>
      </c>
      <c r="CJ111" s="3420">
        <f t="shared" si="80"/>
        <v>0</v>
      </c>
      <c r="CK111" s="3420">
        <f t="shared" si="76"/>
        <v>0</v>
      </c>
      <c r="CL111" s="3420">
        <f t="shared" si="76"/>
        <v>0</v>
      </c>
      <c r="CM111" s="3420">
        <f t="shared" si="76"/>
        <v>0</v>
      </c>
      <c r="CN111" s="3420">
        <f t="shared" si="77"/>
        <v>0</v>
      </c>
    </row>
    <row r="112" spans="1:92" ht="16.350000000000001" customHeight="1">
      <c r="A112" s="4699" t="s">
        <v>2841</v>
      </c>
      <c r="B112" s="4849"/>
      <c r="C112" s="4700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8"/>
        <v/>
      </c>
      <c r="CB112" s="3419" t="str">
        <f t="shared" si="69"/>
        <v/>
      </c>
      <c r="CC112" s="3419" t="str">
        <f t="shared" si="70"/>
        <v/>
      </c>
      <c r="CD112" s="3419" t="str">
        <f t="shared" si="71"/>
        <v/>
      </c>
      <c r="CE112" s="3419" t="str">
        <f t="shared" si="72"/>
        <v/>
      </c>
      <c r="CF112" s="3419" t="str">
        <f t="shared" si="73"/>
        <v/>
      </c>
      <c r="CG112" s="3419" t="str">
        <f t="shared" si="74"/>
        <v/>
      </c>
      <c r="CH112" s="3420">
        <f t="shared" si="81"/>
        <v>0</v>
      </c>
      <c r="CI112" s="3420">
        <f t="shared" si="80"/>
        <v>0</v>
      </c>
      <c r="CJ112" s="3420">
        <f t="shared" si="80"/>
        <v>0</v>
      </c>
      <c r="CK112" s="3420">
        <f t="shared" si="76"/>
        <v>0</v>
      </c>
      <c r="CL112" s="3420">
        <f t="shared" si="76"/>
        <v>0</v>
      </c>
      <c r="CM112" s="3420">
        <f t="shared" si="76"/>
        <v>0</v>
      </c>
      <c r="CN112" s="3420">
        <f t="shared" si="77"/>
        <v>0</v>
      </c>
    </row>
    <row r="113" spans="1:92" ht="16.350000000000001" customHeight="1">
      <c r="A113" s="4699" t="s">
        <v>2842</v>
      </c>
      <c r="B113" s="4849"/>
      <c r="C113" s="4700"/>
      <c r="D113" s="4081">
        <f t="shared" ref="D113:D119" si="82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8"/>
        <v/>
      </c>
      <c r="CB113" s="3419" t="str">
        <f t="shared" si="69"/>
        <v/>
      </c>
      <c r="CC113" s="3419" t="str">
        <f t="shared" si="70"/>
        <v/>
      </c>
      <c r="CD113" s="3419" t="str">
        <f t="shared" si="71"/>
        <v/>
      </c>
      <c r="CE113" s="3419" t="str">
        <f t="shared" si="72"/>
        <v/>
      </c>
      <c r="CF113" s="3419" t="str">
        <f t="shared" si="73"/>
        <v/>
      </c>
      <c r="CG113" s="3419" t="str">
        <f t="shared" si="74"/>
        <v/>
      </c>
      <c r="CH113" s="3420">
        <f t="shared" si="81"/>
        <v>0</v>
      </c>
      <c r="CI113" s="3420">
        <f t="shared" si="80"/>
        <v>0</v>
      </c>
      <c r="CJ113" s="3420">
        <f t="shared" si="80"/>
        <v>0</v>
      </c>
      <c r="CK113" s="3420">
        <f t="shared" si="76"/>
        <v>0</v>
      </c>
      <c r="CL113" s="3420">
        <f t="shared" si="76"/>
        <v>0</v>
      </c>
      <c r="CM113" s="3420">
        <f t="shared" si="76"/>
        <v>0</v>
      </c>
      <c r="CN113" s="3420">
        <f t="shared" si="77"/>
        <v>0</v>
      </c>
    </row>
    <row r="114" spans="1:92" ht="16.350000000000001" customHeight="1">
      <c r="A114" s="4848" t="s">
        <v>2843</v>
      </c>
      <c r="B114" s="4848"/>
      <c r="C114" s="4848"/>
      <c r="D114" s="4081">
        <f t="shared" si="82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8"/>
        <v/>
      </c>
      <c r="CB114" s="3419" t="str">
        <f t="shared" si="69"/>
        <v/>
      </c>
      <c r="CC114" s="3419" t="str">
        <f t="shared" si="70"/>
        <v/>
      </c>
      <c r="CD114" s="3419" t="str">
        <f t="shared" si="71"/>
        <v/>
      </c>
      <c r="CE114" s="3419" t="str">
        <f t="shared" si="72"/>
        <v/>
      </c>
      <c r="CF114" s="3419" t="str">
        <f t="shared" si="73"/>
        <v/>
      </c>
      <c r="CG114" s="3419" t="str">
        <f t="shared" si="74"/>
        <v/>
      </c>
      <c r="CH114" s="3420">
        <f t="shared" si="81"/>
        <v>0</v>
      </c>
      <c r="CI114" s="3420">
        <f t="shared" si="80"/>
        <v>0</v>
      </c>
      <c r="CJ114" s="3420">
        <f t="shared" si="80"/>
        <v>0</v>
      </c>
      <c r="CK114" s="3420">
        <f t="shared" si="76"/>
        <v>0</v>
      </c>
      <c r="CL114" s="3420">
        <f t="shared" si="76"/>
        <v>0</v>
      </c>
      <c r="CM114" s="3420">
        <f t="shared" si="76"/>
        <v>0</v>
      </c>
      <c r="CN114" s="3420">
        <f t="shared" si="77"/>
        <v>0</v>
      </c>
    </row>
    <row r="115" spans="1:92" ht="16.350000000000001" customHeight="1">
      <c r="A115" s="4814" t="s">
        <v>1536</v>
      </c>
      <c r="B115" s="4814"/>
      <c r="C115" s="4814"/>
      <c r="D115" s="4081">
        <f t="shared" si="82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8"/>
        <v/>
      </c>
      <c r="CB115" s="3419" t="str">
        <f t="shared" si="69"/>
        <v/>
      </c>
      <c r="CC115" s="3419" t="str">
        <f t="shared" si="70"/>
        <v/>
      </c>
      <c r="CD115" s="3419" t="str">
        <f t="shared" si="71"/>
        <v/>
      </c>
      <c r="CE115" s="3419" t="str">
        <f t="shared" si="72"/>
        <v/>
      </c>
      <c r="CF115" s="3419" t="str">
        <f t="shared" si="73"/>
        <v/>
      </c>
      <c r="CG115" s="3419" t="str">
        <f t="shared" si="74"/>
        <v/>
      </c>
      <c r="CH115" s="3420">
        <f t="shared" si="81"/>
        <v>0</v>
      </c>
      <c r="CI115" s="3420">
        <f t="shared" si="80"/>
        <v>0</v>
      </c>
      <c r="CJ115" s="3420">
        <f t="shared" si="80"/>
        <v>0</v>
      </c>
      <c r="CK115" s="3420">
        <f t="shared" si="76"/>
        <v>0</v>
      </c>
      <c r="CL115" s="3420">
        <f t="shared" si="76"/>
        <v>0</v>
      </c>
      <c r="CM115" s="3420">
        <f t="shared" si="76"/>
        <v>0</v>
      </c>
      <c r="CN115" s="3420">
        <f t="shared" si="77"/>
        <v>0</v>
      </c>
    </row>
    <row r="116" spans="1:92" ht="16.350000000000001" customHeight="1">
      <c r="A116" s="4814" t="s">
        <v>1535</v>
      </c>
      <c r="B116" s="4814"/>
      <c r="C116" s="4814"/>
      <c r="D116" s="4081">
        <f t="shared" si="82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8"/>
        <v/>
      </c>
      <c r="CB116" s="3419" t="str">
        <f t="shared" si="69"/>
        <v/>
      </c>
      <c r="CC116" s="3419" t="str">
        <f t="shared" si="70"/>
        <v/>
      </c>
      <c r="CD116" s="3419" t="str">
        <f t="shared" si="71"/>
        <v/>
      </c>
      <c r="CE116" s="3419" t="str">
        <f t="shared" si="72"/>
        <v/>
      </c>
      <c r="CF116" s="3419" t="str">
        <f t="shared" si="73"/>
        <v/>
      </c>
      <c r="CG116" s="3419" t="str">
        <f t="shared" si="74"/>
        <v/>
      </c>
      <c r="CH116" s="3420">
        <f t="shared" si="81"/>
        <v>0</v>
      </c>
      <c r="CI116" s="3420">
        <f t="shared" si="80"/>
        <v>0</v>
      </c>
      <c r="CJ116" s="3420">
        <f t="shared" si="80"/>
        <v>0</v>
      </c>
      <c r="CK116" s="3420">
        <f t="shared" si="76"/>
        <v>0</v>
      </c>
      <c r="CL116" s="3420">
        <f t="shared" si="76"/>
        <v>0</v>
      </c>
      <c r="CM116" s="3420">
        <f t="shared" si="76"/>
        <v>0</v>
      </c>
      <c r="CN116" s="3420">
        <f t="shared" si="77"/>
        <v>0</v>
      </c>
    </row>
    <row r="117" spans="1:92" ht="16.350000000000001" customHeight="1">
      <c r="A117" s="4851" t="s">
        <v>1501</v>
      </c>
      <c r="B117" s="4852"/>
      <c r="C117" s="4853"/>
      <c r="D117" s="4081">
        <f t="shared" si="82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8"/>
        <v/>
      </c>
      <c r="CB117" s="3419" t="str">
        <f t="shared" si="69"/>
        <v/>
      </c>
      <c r="CC117" s="3419" t="str">
        <f t="shared" si="70"/>
        <v/>
      </c>
      <c r="CD117" s="3419" t="str">
        <f t="shared" si="71"/>
        <v/>
      </c>
      <c r="CE117" s="3419" t="str">
        <f t="shared" si="72"/>
        <v/>
      </c>
      <c r="CF117" s="3419" t="str">
        <f t="shared" si="73"/>
        <v/>
      </c>
      <c r="CG117" s="3419" t="str">
        <f t="shared" si="74"/>
        <v/>
      </c>
      <c r="CH117" s="3420">
        <f t="shared" si="81"/>
        <v>0</v>
      </c>
      <c r="CI117" s="3420">
        <f t="shared" si="80"/>
        <v>0</v>
      </c>
      <c r="CJ117" s="3420">
        <f t="shared" si="80"/>
        <v>0</v>
      </c>
      <c r="CK117" s="3420">
        <f t="shared" si="76"/>
        <v>0</v>
      </c>
      <c r="CL117" s="3420">
        <f t="shared" si="76"/>
        <v>0</v>
      </c>
      <c r="CM117" s="3420">
        <f t="shared" si="76"/>
        <v>0</v>
      </c>
      <c r="CN117" s="3420">
        <f t="shared" si="77"/>
        <v>0</v>
      </c>
    </row>
    <row r="118" spans="1:92" ht="16.350000000000001" customHeight="1">
      <c r="A118" s="4808" t="s">
        <v>1534</v>
      </c>
      <c r="B118" s="4809"/>
      <c r="C118" s="4810"/>
      <c r="D118" s="4081">
        <f t="shared" si="82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8"/>
        <v/>
      </c>
      <c r="CB118" s="3419" t="str">
        <f t="shared" si="69"/>
        <v/>
      </c>
      <c r="CC118" s="3419" t="str">
        <f t="shared" si="70"/>
        <v/>
      </c>
      <c r="CD118" s="3419" t="str">
        <f t="shared" si="71"/>
        <v/>
      </c>
      <c r="CE118" s="3419" t="str">
        <f t="shared" si="72"/>
        <v/>
      </c>
      <c r="CF118" s="3419" t="str">
        <f t="shared" si="73"/>
        <v/>
      </c>
      <c r="CG118" s="3419" t="str">
        <f t="shared" si="74"/>
        <v/>
      </c>
      <c r="CH118" s="3420">
        <f t="shared" si="81"/>
        <v>0</v>
      </c>
      <c r="CI118" s="3420">
        <f t="shared" si="80"/>
        <v>0</v>
      </c>
      <c r="CJ118" s="3420">
        <f t="shared" si="80"/>
        <v>0</v>
      </c>
      <c r="CK118" s="3420">
        <f t="shared" si="76"/>
        <v>0</v>
      </c>
      <c r="CL118" s="3420">
        <f t="shared" si="76"/>
        <v>0</v>
      </c>
      <c r="CM118" s="3420">
        <f t="shared" si="76"/>
        <v>0</v>
      </c>
      <c r="CN118" s="3420">
        <f t="shared" si="77"/>
        <v>0</v>
      </c>
    </row>
    <row r="119" spans="1:92" ht="16.350000000000001" customHeight="1">
      <c r="A119" s="4808" t="s">
        <v>1533</v>
      </c>
      <c r="B119" s="4809"/>
      <c r="C119" s="4810"/>
      <c r="D119" s="4081">
        <f t="shared" si="82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8"/>
        <v/>
      </c>
      <c r="CB119" s="3419" t="str">
        <f t="shared" si="69"/>
        <v/>
      </c>
      <c r="CC119" s="3419" t="str">
        <f t="shared" si="70"/>
        <v/>
      </c>
      <c r="CD119" s="3419" t="str">
        <f t="shared" si="71"/>
        <v/>
      </c>
      <c r="CE119" s="3419" t="str">
        <f t="shared" si="72"/>
        <v/>
      </c>
      <c r="CF119" s="3419" t="str">
        <f t="shared" si="73"/>
        <v/>
      </c>
      <c r="CG119" s="3419" t="str">
        <f t="shared" si="74"/>
        <v/>
      </c>
      <c r="CH119" s="3420">
        <f t="shared" si="81"/>
        <v>0</v>
      </c>
      <c r="CI119" s="3420">
        <f t="shared" si="80"/>
        <v>0</v>
      </c>
      <c r="CJ119" s="3420">
        <f t="shared" si="80"/>
        <v>0</v>
      </c>
      <c r="CK119" s="3420">
        <f t="shared" si="76"/>
        <v>0</v>
      </c>
      <c r="CL119" s="3420">
        <f t="shared" si="76"/>
        <v>0</v>
      </c>
      <c r="CM119" s="3420">
        <f t="shared" si="76"/>
        <v>0</v>
      </c>
      <c r="CN119" s="3420">
        <f t="shared" si="77"/>
        <v>0</v>
      </c>
    </row>
    <row r="120" spans="1:92" ht="16.350000000000001" customHeight="1">
      <c r="A120" s="4808" t="s">
        <v>1532</v>
      </c>
      <c r="B120" s="4809"/>
      <c r="C120" s="4810"/>
      <c r="D120" s="4081">
        <f t="shared" si="78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8"/>
        <v/>
      </c>
      <c r="CB120" s="3419" t="str">
        <f t="shared" si="69"/>
        <v/>
      </c>
      <c r="CC120" s="3419" t="str">
        <f t="shared" si="70"/>
        <v/>
      </c>
      <c r="CD120" s="3419" t="str">
        <f t="shared" si="71"/>
        <v/>
      </c>
      <c r="CE120" s="3419" t="str">
        <f t="shared" si="72"/>
        <v/>
      </c>
      <c r="CF120" s="3419" t="str">
        <f t="shared" si="73"/>
        <v/>
      </c>
      <c r="CG120" s="3419" t="str">
        <f t="shared" si="74"/>
        <v/>
      </c>
      <c r="CH120" s="3420">
        <f t="shared" si="81"/>
        <v>0</v>
      </c>
      <c r="CI120" s="3420">
        <f t="shared" si="80"/>
        <v>0</v>
      </c>
      <c r="CJ120" s="3420">
        <f t="shared" si="80"/>
        <v>0</v>
      </c>
      <c r="CK120" s="3420">
        <f t="shared" si="76"/>
        <v>0</v>
      </c>
      <c r="CL120" s="3420">
        <f t="shared" si="76"/>
        <v>0</v>
      </c>
      <c r="CM120" s="3420">
        <f t="shared" si="76"/>
        <v>0</v>
      </c>
      <c r="CN120" s="3420">
        <f t="shared" si="77"/>
        <v>0</v>
      </c>
    </row>
    <row r="121" spans="1:92" ht="16.350000000000001" customHeight="1">
      <c r="A121" s="4808" t="s">
        <v>1531</v>
      </c>
      <c r="B121" s="4809"/>
      <c r="C121" s="4810"/>
      <c r="D121" s="4081">
        <f t="shared" si="78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8"/>
        <v/>
      </c>
      <c r="CB121" s="3419" t="str">
        <f t="shared" si="69"/>
        <v/>
      </c>
      <c r="CC121" s="3419" t="str">
        <f t="shared" si="70"/>
        <v/>
      </c>
      <c r="CD121" s="3419" t="str">
        <f t="shared" si="71"/>
        <v/>
      </c>
      <c r="CE121" s="3419" t="str">
        <f t="shared" si="72"/>
        <v/>
      </c>
      <c r="CF121" s="3419" t="str">
        <f t="shared" si="73"/>
        <v/>
      </c>
      <c r="CG121" s="3419" t="str">
        <f t="shared" si="74"/>
        <v/>
      </c>
      <c r="CH121" s="3420">
        <f t="shared" si="81"/>
        <v>0</v>
      </c>
      <c r="CI121" s="3420">
        <f t="shared" si="80"/>
        <v>0</v>
      </c>
      <c r="CJ121" s="3420">
        <f t="shared" si="80"/>
        <v>0</v>
      </c>
      <c r="CK121" s="3420">
        <f t="shared" si="76"/>
        <v>0</v>
      </c>
      <c r="CL121" s="3420">
        <f t="shared" si="76"/>
        <v>0</v>
      </c>
      <c r="CM121" s="3420">
        <f t="shared" si="76"/>
        <v>0</v>
      </c>
      <c r="CN121" s="3420">
        <f t="shared" si="77"/>
        <v>0</v>
      </c>
    </row>
    <row r="122" spans="1:92" ht="16.350000000000001" customHeight="1">
      <c r="A122" s="4808" t="s">
        <v>1530</v>
      </c>
      <c r="B122" s="4809"/>
      <c r="C122" s="4810"/>
      <c r="D122" s="4081">
        <f t="shared" si="78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8"/>
        <v/>
      </c>
      <c r="CB122" s="3419" t="str">
        <f t="shared" si="69"/>
        <v/>
      </c>
      <c r="CC122" s="3419" t="str">
        <f t="shared" si="70"/>
        <v/>
      </c>
      <c r="CD122" s="3419" t="str">
        <f t="shared" si="71"/>
        <v/>
      </c>
      <c r="CE122" s="3419" t="str">
        <f t="shared" si="72"/>
        <v/>
      </c>
      <c r="CF122" s="3419" t="str">
        <f t="shared" si="73"/>
        <v/>
      </c>
      <c r="CG122" s="3419" t="str">
        <f t="shared" si="74"/>
        <v/>
      </c>
      <c r="CH122" s="3420">
        <f t="shared" si="81"/>
        <v>0</v>
      </c>
      <c r="CI122" s="3420">
        <f t="shared" si="80"/>
        <v>0</v>
      </c>
      <c r="CJ122" s="3420">
        <f t="shared" si="80"/>
        <v>0</v>
      </c>
      <c r="CK122" s="3420">
        <f t="shared" si="76"/>
        <v>0</v>
      </c>
      <c r="CL122" s="3420">
        <f t="shared" si="76"/>
        <v>0</v>
      </c>
      <c r="CM122" s="3420">
        <f t="shared" si="76"/>
        <v>0</v>
      </c>
      <c r="CN122" s="3420">
        <f t="shared" si="77"/>
        <v>0</v>
      </c>
    </row>
    <row r="123" spans="1:92" ht="16.350000000000001" customHeight="1">
      <c r="A123" s="4808" t="s">
        <v>1529</v>
      </c>
      <c r="B123" s="4809"/>
      <c r="C123" s="4810"/>
      <c r="D123" s="4081">
        <f t="shared" si="78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8"/>
        <v/>
      </c>
      <c r="CB123" s="3419" t="str">
        <f t="shared" si="69"/>
        <v/>
      </c>
      <c r="CC123" s="3419" t="str">
        <f t="shared" si="70"/>
        <v/>
      </c>
      <c r="CD123" s="3419" t="str">
        <f t="shared" si="71"/>
        <v/>
      </c>
      <c r="CE123" s="3419" t="str">
        <f t="shared" si="72"/>
        <v/>
      </c>
      <c r="CF123" s="3419" t="str">
        <f t="shared" si="73"/>
        <v/>
      </c>
      <c r="CG123" s="3419" t="str">
        <f t="shared" si="74"/>
        <v/>
      </c>
      <c r="CH123" s="3420">
        <f t="shared" si="81"/>
        <v>0</v>
      </c>
      <c r="CI123" s="3420">
        <f t="shared" si="80"/>
        <v>0</v>
      </c>
      <c r="CJ123" s="3420">
        <f t="shared" si="80"/>
        <v>0</v>
      </c>
      <c r="CK123" s="3420">
        <f t="shared" si="76"/>
        <v>0</v>
      </c>
      <c r="CL123" s="3420">
        <f t="shared" si="76"/>
        <v>0</v>
      </c>
      <c r="CM123" s="3420">
        <f t="shared" si="76"/>
        <v>0</v>
      </c>
      <c r="CN123" s="3420">
        <f t="shared" si="77"/>
        <v>0</v>
      </c>
    </row>
    <row r="124" spans="1:92" ht="16.350000000000001" customHeight="1">
      <c r="A124" s="4814" t="s">
        <v>2844</v>
      </c>
      <c r="B124" s="4814"/>
      <c r="C124" s="4814"/>
      <c r="D124" s="4081">
        <f t="shared" si="78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8"/>
        <v/>
      </c>
      <c r="CB124" s="3419" t="str">
        <f t="shared" si="69"/>
        <v/>
      </c>
      <c r="CC124" s="3419" t="str">
        <f t="shared" si="70"/>
        <v/>
      </c>
      <c r="CD124" s="3419" t="str">
        <f t="shared" si="71"/>
        <v/>
      </c>
      <c r="CE124" s="3419" t="str">
        <f t="shared" si="72"/>
        <v/>
      </c>
      <c r="CF124" s="3419" t="str">
        <f t="shared" si="73"/>
        <v/>
      </c>
      <c r="CG124" s="3419" t="str">
        <f t="shared" si="74"/>
        <v/>
      </c>
      <c r="CH124" s="3420">
        <f t="shared" si="81"/>
        <v>0</v>
      </c>
      <c r="CI124" s="3420">
        <f t="shared" si="80"/>
        <v>0</v>
      </c>
      <c r="CJ124" s="3420">
        <f t="shared" si="80"/>
        <v>0</v>
      </c>
      <c r="CK124" s="3420">
        <f t="shared" si="76"/>
        <v>0</v>
      </c>
      <c r="CL124" s="3420">
        <f t="shared" si="76"/>
        <v>0</v>
      </c>
      <c r="CM124" s="3420">
        <f t="shared" si="76"/>
        <v>0</v>
      </c>
      <c r="CN124" s="3420">
        <f t="shared" si="77"/>
        <v>0</v>
      </c>
    </row>
    <row r="125" spans="1:92" ht="16.350000000000001" customHeight="1">
      <c r="A125" s="4808" t="s">
        <v>1528</v>
      </c>
      <c r="B125" s="4809"/>
      <c r="C125" s="4810"/>
      <c r="D125" s="4081">
        <f t="shared" si="78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8"/>
        <v/>
      </c>
      <c r="CB125" s="3419" t="str">
        <f t="shared" si="69"/>
        <v/>
      </c>
      <c r="CC125" s="3419" t="str">
        <f t="shared" si="70"/>
        <v/>
      </c>
      <c r="CD125" s="3419" t="str">
        <f t="shared" si="71"/>
        <v/>
      </c>
      <c r="CE125" s="3419" t="str">
        <f t="shared" si="72"/>
        <v/>
      </c>
      <c r="CF125" s="3419" t="str">
        <f t="shared" si="73"/>
        <v/>
      </c>
      <c r="CG125" s="3419" t="str">
        <f t="shared" si="74"/>
        <v/>
      </c>
      <c r="CH125" s="3420">
        <f t="shared" si="81"/>
        <v>0</v>
      </c>
      <c r="CI125" s="3420">
        <f t="shared" si="80"/>
        <v>0</v>
      </c>
      <c r="CJ125" s="3420">
        <f t="shared" si="80"/>
        <v>0</v>
      </c>
      <c r="CK125" s="3420">
        <f t="shared" si="76"/>
        <v>0</v>
      </c>
      <c r="CL125" s="3420">
        <f t="shared" si="76"/>
        <v>0</v>
      </c>
      <c r="CM125" s="3420">
        <f t="shared" si="76"/>
        <v>0</v>
      </c>
      <c r="CN125" s="3420">
        <f t="shared" si="77"/>
        <v>0</v>
      </c>
    </row>
    <row r="126" spans="1:92" ht="16.350000000000001" customHeight="1">
      <c r="A126" s="4808" t="s">
        <v>1527</v>
      </c>
      <c r="B126" s="4809"/>
      <c r="C126" s="4810"/>
      <c r="D126" s="4081">
        <f t="shared" si="78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8"/>
        <v/>
      </c>
      <c r="CB126" s="3419" t="str">
        <f t="shared" si="69"/>
        <v/>
      </c>
      <c r="CC126" s="3419" t="str">
        <f t="shared" si="70"/>
        <v/>
      </c>
      <c r="CD126" s="3419" t="str">
        <f t="shared" si="71"/>
        <v/>
      </c>
      <c r="CE126" s="3419" t="str">
        <f t="shared" si="72"/>
        <v/>
      </c>
      <c r="CF126" s="3419" t="str">
        <f t="shared" si="73"/>
        <v/>
      </c>
      <c r="CG126" s="3419" t="str">
        <f t="shared" si="74"/>
        <v/>
      </c>
      <c r="CH126" s="3420">
        <f t="shared" si="81"/>
        <v>0</v>
      </c>
      <c r="CI126" s="3420">
        <f t="shared" si="80"/>
        <v>0</v>
      </c>
      <c r="CJ126" s="3420">
        <f t="shared" si="80"/>
        <v>0</v>
      </c>
      <c r="CK126" s="3420">
        <f t="shared" si="76"/>
        <v>0</v>
      </c>
      <c r="CL126" s="3420">
        <f t="shared" si="76"/>
        <v>0</v>
      </c>
      <c r="CM126" s="3420">
        <f t="shared" si="76"/>
        <v>0</v>
      </c>
      <c r="CN126" s="3420">
        <f t="shared" si="77"/>
        <v>0</v>
      </c>
    </row>
    <row r="127" spans="1:92" ht="16.350000000000001" customHeight="1">
      <c r="A127" s="4808" t="s">
        <v>1526</v>
      </c>
      <c r="B127" s="4809"/>
      <c r="C127" s="4810"/>
      <c r="D127" s="4081">
        <f t="shared" si="78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8"/>
        <v/>
      </c>
      <c r="CB127" s="3419" t="str">
        <f t="shared" si="69"/>
        <v/>
      </c>
      <c r="CC127" s="3419" t="str">
        <f t="shared" si="70"/>
        <v/>
      </c>
      <c r="CD127" s="3419" t="str">
        <f t="shared" si="71"/>
        <v/>
      </c>
      <c r="CE127" s="3419" t="str">
        <f t="shared" si="72"/>
        <v/>
      </c>
      <c r="CF127" s="3419" t="str">
        <f t="shared" si="73"/>
        <v/>
      </c>
      <c r="CG127" s="3419" t="str">
        <f t="shared" si="74"/>
        <v/>
      </c>
      <c r="CH127" s="3420">
        <f t="shared" si="81"/>
        <v>0</v>
      </c>
      <c r="CI127" s="3420">
        <f t="shared" si="80"/>
        <v>0</v>
      </c>
      <c r="CJ127" s="3420">
        <f t="shared" si="80"/>
        <v>0</v>
      </c>
      <c r="CK127" s="3420">
        <f t="shared" si="76"/>
        <v>0</v>
      </c>
      <c r="CL127" s="3420">
        <f t="shared" si="76"/>
        <v>0</v>
      </c>
      <c r="CM127" s="3420">
        <f t="shared" si="76"/>
        <v>0</v>
      </c>
      <c r="CN127" s="3420">
        <f t="shared" si="77"/>
        <v>0</v>
      </c>
    </row>
    <row r="128" spans="1:92" ht="16.350000000000001" customHeight="1">
      <c r="A128" s="4808" t="s">
        <v>1525</v>
      </c>
      <c r="B128" s="4809"/>
      <c r="C128" s="4810"/>
      <c r="D128" s="4081">
        <f t="shared" si="78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8"/>
        <v/>
      </c>
      <c r="CB128" s="3419" t="str">
        <f t="shared" si="69"/>
        <v/>
      </c>
      <c r="CC128" s="3419" t="str">
        <f t="shared" si="70"/>
        <v/>
      </c>
      <c r="CD128" s="3419" t="str">
        <f t="shared" si="71"/>
        <v/>
      </c>
      <c r="CE128" s="3419" t="str">
        <f t="shared" si="72"/>
        <v/>
      </c>
      <c r="CF128" s="3419" t="str">
        <f t="shared" si="73"/>
        <v/>
      </c>
      <c r="CG128" s="3419" t="str">
        <f t="shared" si="74"/>
        <v/>
      </c>
      <c r="CH128" s="3420">
        <f t="shared" si="81"/>
        <v>0</v>
      </c>
      <c r="CI128" s="3420">
        <f t="shared" si="80"/>
        <v>0</v>
      </c>
      <c r="CJ128" s="3420">
        <f t="shared" si="80"/>
        <v>0</v>
      </c>
      <c r="CK128" s="3420">
        <f t="shared" si="76"/>
        <v>0</v>
      </c>
      <c r="CL128" s="3420">
        <f t="shared" si="76"/>
        <v>0</v>
      </c>
      <c r="CM128" s="3420">
        <f t="shared" si="76"/>
        <v>0</v>
      </c>
      <c r="CN128" s="3420">
        <f t="shared" si="77"/>
        <v>0</v>
      </c>
    </row>
    <row r="129" spans="1:92" ht="16.350000000000001" customHeight="1">
      <c r="A129" s="4808" t="s">
        <v>1524</v>
      </c>
      <c r="B129" s="4809"/>
      <c r="C129" s="4810"/>
      <c r="D129" s="4081">
        <f t="shared" si="78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8"/>
        <v/>
      </c>
      <c r="CB129" s="3419" t="str">
        <f t="shared" si="69"/>
        <v/>
      </c>
      <c r="CC129" s="3419" t="str">
        <f t="shared" si="70"/>
        <v/>
      </c>
      <c r="CD129" s="3419" t="str">
        <f t="shared" si="71"/>
        <v/>
      </c>
      <c r="CE129" s="3419" t="str">
        <f t="shared" si="72"/>
        <v/>
      </c>
      <c r="CF129" s="3419" t="str">
        <f t="shared" si="73"/>
        <v/>
      </c>
      <c r="CG129" s="3419" t="str">
        <f t="shared" si="74"/>
        <v/>
      </c>
      <c r="CH129" s="3420">
        <f t="shared" si="81"/>
        <v>0</v>
      </c>
      <c r="CI129" s="3420">
        <f t="shared" si="80"/>
        <v>0</v>
      </c>
      <c r="CJ129" s="3420">
        <f t="shared" si="80"/>
        <v>0</v>
      </c>
      <c r="CK129" s="3420">
        <f t="shared" si="76"/>
        <v>0</v>
      </c>
      <c r="CL129" s="3420">
        <f t="shared" si="76"/>
        <v>0</v>
      </c>
      <c r="CM129" s="3420">
        <f t="shared" si="76"/>
        <v>0</v>
      </c>
      <c r="CN129" s="3420">
        <f t="shared" si="77"/>
        <v>0</v>
      </c>
    </row>
    <row r="130" spans="1:92" ht="16.350000000000001" customHeight="1">
      <c r="A130" s="4808" t="s">
        <v>2845</v>
      </c>
      <c r="B130" s="4809"/>
      <c r="C130" s="4810"/>
      <c r="D130" s="4081">
        <f t="shared" si="78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8"/>
        <v/>
      </c>
      <c r="CB130" s="3419" t="str">
        <f t="shared" si="69"/>
        <v/>
      </c>
      <c r="CC130" s="3419" t="str">
        <f t="shared" si="70"/>
        <v/>
      </c>
      <c r="CD130" s="3419" t="str">
        <f t="shared" si="71"/>
        <v/>
      </c>
      <c r="CE130" s="3419" t="str">
        <f t="shared" si="72"/>
        <v/>
      </c>
      <c r="CF130" s="3419" t="str">
        <f t="shared" si="73"/>
        <v/>
      </c>
      <c r="CG130" s="3419" t="str">
        <f t="shared" si="74"/>
        <v/>
      </c>
      <c r="CH130" s="3420">
        <f t="shared" si="81"/>
        <v>0</v>
      </c>
      <c r="CI130" s="3420">
        <f t="shared" si="80"/>
        <v>0</v>
      </c>
      <c r="CJ130" s="3420">
        <f t="shared" si="80"/>
        <v>0</v>
      </c>
      <c r="CK130" s="3420">
        <f t="shared" si="76"/>
        <v>0</v>
      </c>
      <c r="CL130" s="3420">
        <f t="shared" si="76"/>
        <v>0</v>
      </c>
      <c r="CM130" s="3420">
        <f t="shared" si="76"/>
        <v>0</v>
      </c>
      <c r="CN130" s="3420">
        <f t="shared" si="77"/>
        <v>0</v>
      </c>
    </row>
    <row r="131" spans="1:92" ht="16.350000000000001" customHeight="1">
      <c r="A131" s="4808" t="s">
        <v>1523</v>
      </c>
      <c r="B131" s="4809"/>
      <c r="C131" s="4810"/>
      <c r="D131" s="4081">
        <f t="shared" si="78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8"/>
        <v/>
      </c>
      <c r="CB131" s="3419" t="str">
        <f t="shared" si="69"/>
        <v/>
      </c>
      <c r="CC131" s="3419" t="str">
        <f t="shared" si="70"/>
        <v/>
      </c>
      <c r="CD131" s="3419" t="str">
        <f t="shared" si="71"/>
        <v/>
      </c>
      <c r="CE131" s="3419" t="str">
        <f t="shared" si="72"/>
        <v/>
      </c>
      <c r="CF131" s="3419" t="str">
        <f t="shared" si="73"/>
        <v/>
      </c>
      <c r="CG131" s="3419" t="str">
        <f t="shared" si="74"/>
        <v/>
      </c>
      <c r="CH131" s="3420">
        <f t="shared" si="81"/>
        <v>0</v>
      </c>
      <c r="CI131" s="3420">
        <f t="shared" si="80"/>
        <v>0</v>
      </c>
      <c r="CJ131" s="3420">
        <f t="shared" si="80"/>
        <v>0</v>
      </c>
      <c r="CK131" s="3420">
        <f t="shared" si="76"/>
        <v>0</v>
      </c>
      <c r="CL131" s="3420">
        <f t="shared" si="76"/>
        <v>0</v>
      </c>
      <c r="CM131" s="3420">
        <f t="shared" si="76"/>
        <v>0</v>
      </c>
      <c r="CN131" s="3420">
        <f t="shared" si="77"/>
        <v>0</v>
      </c>
    </row>
    <row r="132" spans="1:92" ht="16.350000000000001" customHeight="1">
      <c r="A132" s="4180" t="s">
        <v>27</v>
      </c>
      <c r="B132" s="4478"/>
      <c r="C132" s="4181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3">SUM(H80:H131)</f>
        <v>0</v>
      </c>
      <c r="I132" s="2780">
        <f t="shared" si="83"/>
        <v>0</v>
      </c>
      <c r="J132" s="2780">
        <f t="shared" si="83"/>
        <v>0</v>
      </c>
      <c r="K132" s="2780">
        <f t="shared" si="83"/>
        <v>0</v>
      </c>
      <c r="L132" s="2780">
        <f t="shared" si="83"/>
        <v>0</v>
      </c>
      <c r="M132" s="2397">
        <f t="shared" si="83"/>
        <v>0</v>
      </c>
      <c r="N132" s="2781">
        <f t="shared" si="83"/>
        <v>0</v>
      </c>
      <c r="O132" s="2440">
        <f t="shared" si="83"/>
        <v>0</v>
      </c>
      <c r="P132" s="2780">
        <f t="shared" si="83"/>
        <v>0</v>
      </c>
      <c r="Q132" s="2395">
        <f t="shared" si="83"/>
        <v>0</v>
      </c>
      <c r="R132" s="2782">
        <f t="shared" si="83"/>
        <v>0</v>
      </c>
      <c r="S132" s="2783">
        <f t="shared" si="83"/>
        <v>0</v>
      </c>
      <c r="T132" s="2783">
        <f t="shared" si="83"/>
        <v>0</v>
      </c>
      <c r="U132" s="2783">
        <f t="shared" si="83"/>
        <v>0</v>
      </c>
      <c r="V132" s="3307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>
      <c r="A134" s="4879" t="s">
        <v>1521</v>
      </c>
      <c r="B134" s="4697"/>
      <c r="C134" s="4880"/>
      <c r="D134" s="4811" t="s">
        <v>27</v>
      </c>
      <c r="E134" s="4811"/>
      <c r="F134" s="4811"/>
      <c r="G134" s="4180" t="s">
        <v>1419</v>
      </c>
      <c r="H134" s="4478"/>
      <c r="I134" s="4478"/>
      <c r="J134" s="4478"/>
      <c r="K134" s="4478"/>
      <c r="L134" s="4478"/>
      <c r="M134" s="4478"/>
      <c r="N134" s="4813"/>
      <c r="O134" s="4734" t="s">
        <v>72</v>
      </c>
      <c r="P134" s="4182" t="s">
        <v>1259</v>
      </c>
      <c r="Q134" s="4182" t="s">
        <v>1418</v>
      </c>
      <c r="R134" s="4182" t="s">
        <v>1438</v>
      </c>
      <c r="S134" s="4812" t="s">
        <v>1520</v>
      </c>
      <c r="T134" s="4812" t="s">
        <v>1507</v>
      </c>
      <c r="U134" s="4812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>
      <c r="A135" s="4756"/>
      <c r="B135" s="4757"/>
      <c r="C135" s="4758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71"/>
      <c r="P135" s="4224"/>
      <c r="Q135" s="4224"/>
      <c r="R135" s="4224"/>
      <c r="S135" s="4812"/>
      <c r="T135" s="4812"/>
      <c r="U135" s="4812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>
      <c r="A136" s="4881" t="s">
        <v>1514</v>
      </c>
      <c r="B136" s="4882"/>
      <c r="C136" s="4883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9" t="str">
        <f t="shared" si="74"/>
        <v/>
      </c>
      <c r="CH136" s="3420">
        <f t="shared" ref="CH136:CJ143" si="90">IF(AND($D136&lt;&gt;0,O136=""),1,IF($D136&lt;O136,1,0))</f>
        <v>0</v>
      </c>
      <c r="CI136" s="3420">
        <f t="shared" si="90"/>
        <v>0</v>
      </c>
      <c r="CJ136" s="3420">
        <f t="shared" si="90"/>
        <v>0</v>
      </c>
      <c r="CK136" s="3420">
        <f t="shared" ref="CK136:CM143" si="91">IF(AND($D136&lt;&gt;0,S136=""),1,IF($D136&lt;S136,1,0))</f>
        <v>0</v>
      </c>
      <c r="CL136" s="3420">
        <f t="shared" si="91"/>
        <v>0</v>
      </c>
      <c r="CM136" s="3420">
        <f t="shared" si="91"/>
        <v>0</v>
      </c>
      <c r="CN136" s="3420">
        <f t="shared" si="77"/>
        <v>0</v>
      </c>
    </row>
    <row r="137" spans="1:92" ht="16.350000000000001" customHeight="1">
      <c r="A137" s="4884" t="s">
        <v>1513</v>
      </c>
      <c r="B137" s="4824"/>
      <c r="C137" s="4885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4"/>
        <v/>
      </c>
      <c r="CB137" s="3419" t="str">
        <f t="shared" si="85"/>
        <v/>
      </c>
      <c r="CC137" s="3419" t="str">
        <f t="shared" si="86"/>
        <v/>
      </c>
      <c r="CD137" s="3419" t="str">
        <f t="shared" si="87"/>
        <v/>
      </c>
      <c r="CE137" s="3419" t="str">
        <f t="shared" si="88"/>
        <v/>
      </c>
      <c r="CF137" s="3419" t="str">
        <f t="shared" si="89"/>
        <v/>
      </c>
      <c r="CG137" s="3419" t="str">
        <f t="shared" si="74"/>
        <v/>
      </c>
      <c r="CH137" s="3420">
        <f t="shared" si="90"/>
        <v>0</v>
      </c>
      <c r="CI137" s="3420">
        <f t="shared" si="90"/>
        <v>0</v>
      </c>
      <c r="CJ137" s="3420">
        <f t="shared" si="90"/>
        <v>0</v>
      </c>
      <c r="CK137" s="3420">
        <f t="shared" si="91"/>
        <v>0</v>
      </c>
      <c r="CL137" s="3420">
        <f t="shared" si="91"/>
        <v>0</v>
      </c>
      <c r="CM137" s="3420">
        <f t="shared" si="91"/>
        <v>0</v>
      </c>
      <c r="CN137" s="3420">
        <f t="shared" si="77"/>
        <v>0</v>
      </c>
    </row>
    <row r="138" spans="1:92" ht="16.350000000000001" customHeight="1">
      <c r="A138" s="4750" t="s">
        <v>1512</v>
      </c>
      <c r="B138" s="4751"/>
      <c r="C138" s="4752"/>
      <c r="D138" s="2790">
        <f t="shared" ref="D138:D142" si="93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4"/>
        <v/>
      </c>
      <c r="CB138" s="3419" t="str">
        <f t="shared" si="85"/>
        <v/>
      </c>
      <c r="CC138" s="3419" t="str">
        <f t="shared" si="86"/>
        <v/>
      </c>
      <c r="CD138" s="3419" t="str">
        <f t="shared" si="87"/>
        <v/>
      </c>
      <c r="CE138" s="3419" t="str">
        <f t="shared" si="88"/>
        <v/>
      </c>
      <c r="CF138" s="3419" t="str">
        <f t="shared" si="89"/>
        <v/>
      </c>
      <c r="CG138" s="3419" t="str">
        <f t="shared" si="74"/>
        <v/>
      </c>
      <c r="CH138" s="3420">
        <f t="shared" si="90"/>
        <v>0</v>
      </c>
      <c r="CI138" s="3420">
        <f t="shared" si="90"/>
        <v>0</v>
      </c>
      <c r="CJ138" s="3420">
        <f t="shared" si="90"/>
        <v>0</v>
      </c>
      <c r="CK138" s="3420">
        <f t="shared" si="91"/>
        <v>0</v>
      </c>
      <c r="CL138" s="3420">
        <f t="shared" si="91"/>
        <v>0</v>
      </c>
      <c r="CM138" s="3420">
        <f t="shared" si="91"/>
        <v>0</v>
      </c>
      <c r="CN138" s="3420">
        <f t="shared" si="77"/>
        <v>0</v>
      </c>
    </row>
    <row r="139" spans="1:92" ht="16.350000000000001" customHeight="1">
      <c r="A139" s="4782" t="s">
        <v>2846</v>
      </c>
      <c r="B139" s="4783"/>
      <c r="C139" s="4784"/>
      <c r="D139" s="2790">
        <f t="shared" si="93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4"/>
        <v/>
      </c>
      <c r="CB139" s="3419" t="str">
        <f t="shared" si="85"/>
        <v/>
      </c>
      <c r="CC139" s="3419" t="str">
        <f t="shared" si="86"/>
        <v/>
      </c>
      <c r="CD139" s="3419" t="str">
        <f t="shared" si="87"/>
        <v/>
      </c>
      <c r="CE139" s="3419" t="str">
        <f t="shared" si="88"/>
        <v/>
      </c>
      <c r="CF139" s="3419" t="str">
        <f t="shared" si="89"/>
        <v/>
      </c>
      <c r="CG139" s="3419" t="str">
        <f t="shared" si="74"/>
        <v/>
      </c>
      <c r="CH139" s="3420">
        <f t="shared" si="90"/>
        <v>0</v>
      </c>
      <c r="CI139" s="3420">
        <f t="shared" si="90"/>
        <v>0</v>
      </c>
      <c r="CJ139" s="3420">
        <f t="shared" si="90"/>
        <v>0</v>
      </c>
      <c r="CK139" s="3420">
        <f t="shared" si="91"/>
        <v>0</v>
      </c>
      <c r="CL139" s="3420">
        <f t="shared" si="91"/>
        <v>0</v>
      </c>
      <c r="CM139" s="3420">
        <f t="shared" si="91"/>
        <v>0</v>
      </c>
      <c r="CN139" s="3420">
        <f t="shared" si="77"/>
        <v>0</v>
      </c>
    </row>
    <row r="140" spans="1:92" ht="16.350000000000001" customHeight="1">
      <c r="A140" s="4782" t="s">
        <v>1511</v>
      </c>
      <c r="B140" s="4783"/>
      <c r="C140" s="4784"/>
      <c r="D140" s="2790">
        <f t="shared" si="93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4"/>
        <v/>
      </c>
      <c r="CB140" s="3419" t="str">
        <f t="shared" si="85"/>
        <v/>
      </c>
      <c r="CC140" s="3419" t="str">
        <f t="shared" si="86"/>
        <v/>
      </c>
      <c r="CD140" s="3419" t="str">
        <f t="shared" si="87"/>
        <v/>
      </c>
      <c r="CE140" s="3419" t="str">
        <f t="shared" si="88"/>
        <v/>
      </c>
      <c r="CF140" s="3419" t="str">
        <f t="shared" si="89"/>
        <v/>
      </c>
      <c r="CG140" s="3419" t="str">
        <f t="shared" si="74"/>
        <v/>
      </c>
      <c r="CH140" s="3420">
        <f t="shared" si="90"/>
        <v>0</v>
      </c>
      <c r="CI140" s="3420">
        <f t="shared" si="90"/>
        <v>0</v>
      </c>
      <c r="CJ140" s="3420">
        <f t="shared" si="90"/>
        <v>0</v>
      </c>
      <c r="CK140" s="3420">
        <f t="shared" si="91"/>
        <v>0</v>
      </c>
      <c r="CL140" s="3420">
        <f t="shared" si="91"/>
        <v>0</v>
      </c>
      <c r="CM140" s="3420">
        <f t="shared" si="91"/>
        <v>0</v>
      </c>
      <c r="CN140" s="3420">
        <f t="shared" si="77"/>
        <v>0</v>
      </c>
    </row>
    <row r="141" spans="1:92" ht="16.350000000000001" customHeight="1">
      <c r="A141" s="4782" t="s">
        <v>2847</v>
      </c>
      <c r="B141" s="4783"/>
      <c r="C141" s="4784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4"/>
        <v/>
      </c>
      <c r="CB141" s="3419" t="str">
        <f t="shared" si="85"/>
        <v/>
      </c>
      <c r="CC141" s="3419" t="str">
        <f t="shared" si="86"/>
        <v/>
      </c>
      <c r="CD141" s="3419" t="str">
        <f t="shared" si="87"/>
        <v/>
      </c>
      <c r="CE141" s="3419" t="str">
        <f t="shared" si="88"/>
        <v/>
      </c>
      <c r="CF141" s="3419" t="str">
        <f t="shared" si="89"/>
        <v/>
      </c>
      <c r="CG141" s="3419" t="str">
        <f t="shared" si="74"/>
        <v/>
      </c>
      <c r="CH141" s="3420">
        <f t="shared" si="90"/>
        <v>0</v>
      </c>
      <c r="CI141" s="3420">
        <f t="shared" si="90"/>
        <v>0</v>
      </c>
      <c r="CJ141" s="3420">
        <f t="shared" si="90"/>
        <v>0</v>
      </c>
      <c r="CK141" s="3420">
        <f t="shared" si="91"/>
        <v>0</v>
      </c>
      <c r="CL141" s="3420">
        <f t="shared" si="91"/>
        <v>0</v>
      </c>
      <c r="CM141" s="3420">
        <f t="shared" si="91"/>
        <v>0</v>
      </c>
      <c r="CN141" s="3420">
        <f t="shared" si="77"/>
        <v>0</v>
      </c>
    </row>
    <row r="142" spans="1:92" ht="16.350000000000001" customHeight="1">
      <c r="A142" s="4750" t="s">
        <v>2848</v>
      </c>
      <c r="B142" s="4751"/>
      <c r="C142" s="4752"/>
      <c r="D142" s="2790">
        <f t="shared" si="93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4"/>
        <v/>
      </c>
      <c r="CB142" s="3419" t="str">
        <f t="shared" si="85"/>
        <v/>
      </c>
      <c r="CC142" s="3419" t="str">
        <f t="shared" si="86"/>
        <v/>
      </c>
      <c r="CD142" s="3419" t="str">
        <f t="shared" si="87"/>
        <v/>
      </c>
      <c r="CE142" s="3419" t="str">
        <f t="shared" si="88"/>
        <v/>
      </c>
      <c r="CF142" s="3419" t="str">
        <f t="shared" si="89"/>
        <v/>
      </c>
      <c r="CG142" s="3419" t="str">
        <f t="shared" si="74"/>
        <v/>
      </c>
      <c r="CH142" s="3420">
        <f t="shared" si="90"/>
        <v>0</v>
      </c>
      <c r="CI142" s="3420">
        <f t="shared" si="90"/>
        <v>0</v>
      </c>
      <c r="CJ142" s="3420">
        <f t="shared" si="90"/>
        <v>0</v>
      </c>
      <c r="CK142" s="3420">
        <f t="shared" si="91"/>
        <v>0</v>
      </c>
      <c r="CL142" s="3420">
        <f t="shared" si="91"/>
        <v>0</v>
      </c>
      <c r="CM142" s="3420">
        <f t="shared" si="91"/>
        <v>0</v>
      </c>
      <c r="CN142" s="3420">
        <f t="shared" si="77"/>
        <v>0</v>
      </c>
    </row>
    <row r="143" spans="1:92" ht="16.350000000000001" customHeight="1">
      <c r="A143" s="4886" t="s">
        <v>1510</v>
      </c>
      <c r="B143" s="4886"/>
      <c r="C143" s="4887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4"/>
        <v/>
      </c>
      <c r="CB143" s="3419" t="str">
        <f t="shared" si="85"/>
        <v/>
      </c>
      <c r="CC143" s="3419" t="str">
        <f t="shared" si="86"/>
        <v/>
      </c>
      <c r="CD143" s="3419" t="str">
        <f t="shared" si="87"/>
        <v/>
      </c>
      <c r="CE143" s="3419" t="str">
        <f t="shared" si="88"/>
        <v/>
      </c>
      <c r="CF143" s="3419" t="str">
        <f t="shared" si="89"/>
        <v/>
      </c>
      <c r="CG143" s="3419" t="str">
        <f t="shared" si="74"/>
        <v/>
      </c>
      <c r="CH143" s="3420">
        <f t="shared" si="90"/>
        <v>0</v>
      </c>
      <c r="CI143" s="3420">
        <f t="shared" si="90"/>
        <v>0</v>
      </c>
      <c r="CJ143" s="3420">
        <f t="shared" si="90"/>
        <v>0</v>
      </c>
      <c r="CK143" s="3420">
        <f t="shared" si="91"/>
        <v>0</v>
      </c>
      <c r="CL143" s="3420">
        <f t="shared" si="91"/>
        <v>0</v>
      </c>
      <c r="CM143" s="3420">
        <f t="shared" si="91"/>
        <v>0</v>
      </c>
      <c r="CN143" s="3420">
        <f t="shared" si="77"/>
        <v>0</v>
      </c>
    </row>
    <row r="144" spans="1:92" ht="16.350000000000001" customHeight="1">
      <c r="A144" s="4774" t="s">
        <v>27</v>
      </c>
      <c r="B144" s="4768"/>
      <c r="C144" s="4173"/>
      <c r="D144" s="2792">
        <f>SUM(D136:D143)</f>
        <v>0</v>
      </c>
      <c r="E144" s="4104">
        <f t="shared" ref="E144:U144" si="94">SUM(E136:E143)</f>
        <v>0</v>
      </c>
      <c r="F144" s="4103">
        <f t="shared" si="94"/>
        <v>0</v>
      </c>
      <c r="G144" s="2794">
        <f t="shared" si="94"/>
        <v>0</v>
      </c>
      <c r="H144" s="2794">
        <f t="shared" si="94"/>
        <v>0</v>
      </c>
      <c r="I144" s="2794">
        <f t="shared" si="94"/>
        <v>0</v>
      </c>
      <c r="J144" s="2794">
        <f t="shared" si="94"/>
        <v>0</v>
      </c>
      <c r="K144" s="2794">
        <f t="shared" si="94"/>
        <v>0</v>
      </c>
      <c r="L144" s="2794">
        <f t="shared" si="94"/>
        <v>0</v>
      </c>
      <c r="M144" s="2794">
        <f t="shared" si="94"/>
        <v>0</v>
      </c>
      <c r="N144" s="2795">
        <f t="shared" si="94"/>
        <v>0</v>
      </c>
      <c r="O144" s="2796">
        <f t="shared" si="94"/>
        <v>0</v>
      </c>
      <c r="P144" s="2793">
        <f t="shared" si="94"/>
        <v>0</v>
      </c>
      <c r="Q144" s="2797">
        <f t="shared" si="94"/>
        <v>0</v>
      </c>
      <c r="R144" s="2798">
        <f t="shared" si="94"/>
        <v>0</v>
      </c>
      <c r="S144" s="2798">
        <f>SUM(S136:S143)</f>
        <v>0</v>
      </c>
      <c r="T144" s="2798">
        <f t="shared" si="94"/>
        <v>0</v>
      </c>
      <c r="U144" s="2798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>
      <c r="A146" s="4785" t="s">
        <v>1508</v>
      </c>
      <c r="B146" s="4786"/>
      <c r="C146" s="4787"/>
      <c r="D146" s="4166" t="s">
        <v>27</v>
      </c>
      <c r="E146" s="4167"/>
      <c r="F146" s="4168"/>
      <c r="G146" s="4774" t="s">
        <v>1419</v>
      </c>
      <c r="H146" s="4768"/>
      <c r="I146" s="4768"/>
      <c r="J146" s="4768"/>
      <c r="K146" s="4768"/>
      <c r="L146" s="4768"/>
      <c r="M146" s="4768"/>
      <c r="N146" s="4775"/>
      <c r="O146" s="4168" t="s">
        <v>127</v>
      </c>
      <c r="P146" s="4755" t="s">
        <v>1437</v>
      </c>
      <c r="Q146" s="4807" t="s">
        <v>1507</v>
      </c>
      <c r="R146" s="4807" t="s">
        <v>19</v>
      </c>
      <c r="S146" s="4737" t="s">
        <v>1506</v>
      </c>
      <c r="T146" s="4805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>
      <c r="A147" s="4244"/>
      <c r="B147" s="4284"/>
      <c r="C147" s="4788"/>
      <c r="D147" s="4169"/>
      <c r="E147" s="4148"/>
      <c r="F147" s="4171"/>
      <c r="G147" s="4179" t="s">
        <v>1504</v>
      </c>
      <c r="H147" s="4178"/>
      <c r="I147" s="4179" t="s">
        <v>1454</v>
      </c>
      <c r="J147" s="4178"/>
      <c r="K147" s="4179" t="s">
        <v>1411</v>
      </c>
      <c r="L147" s="4178"/>
      <c r="M147" s="4179" t="s">
        <v>1410</v>
      </c>
      <c r="N147" s="4770"/>
      <c r="O147" s="4171"/>
      <c r="P147" s="4758"/>
      <c r="Q147" s="4807"/>
      <c r="R147" s="4807"/>
      <c r="S147" s="4738"/>
      <c r="T147" s="4806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>
      <c r="A148" s="4789"/>
      <c r="B148" s="4790"/>
      <c r="C148" s="4791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75"/>
      <c r="P148" s="4761"/>
      <c r="Q148" s="4807"/>
      <c r="R148" s="4807"/>
      <c r="S148" s="4739"/>
      <c r="T148" s="4731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>
      <c r="A149" s="4174" t="s">
        <v>1503</v>
      </c>
      <c r="B149" s="4910" t="s">
        <v>1502</v>
      </c>
      <c r="C149" s="4911"/>
      <c r="D149" s="2802">
        <f t="shared" ref="D149:D154" si="95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/>
      <c r="M149" s="3982"/>
      <c r="N149" s="2237"/>
      <c r="O149" s="2235"/>
      <c r="P149" s="1311"/>
      <c r="Q149" s="2235"/>
      <c r="R149" s="1311"/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6">IF(CH149=1,"* El número de actividades en usuarios en situacion de discapacidad NO DEBE ser mayor al total. ","")</f>
        <v/>
      </c>
      <c r="CB149" s="3419" t="str">
        <f t="shared" ref="CB149" si="97">IF(CI149=1," * El número de actividades en Niños, Niñas, Adolescentes y Jóvenes de la red SENAME NO DEBE ser mayor al total. ","")</f>
        <v/>
      </c>
      <c r="CC149" s="3419" t="str">
        <f t="shared" ref="CC149" si="98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99">IF($D149&lt;P149,1,0)</f>
        <v>0</v>
      </c>
      <c r="CI149" s="3420">
        <f t="shared" si="99"/>
        <v>0</v>
      </c>
      <c r="CJ149" s="3420">
        <f t="shared" si="99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>
      <c r="A150" s="4224"/>
      <c r="B150" s="4782" t="s">
        <v>1477</v>
      </c>
      <c r="C150" s="4784"/>
      <c r="D150" s="2770">
        <f t="shared" si="95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/>
      <c r="M150" s="3985"/>
      <c r="N150" s="2222"/>
      <c r="O150" s="164"/>
      <c r="P150" s="145"/>
      <c r="Q150" s="164"/>
      <c r="R150" s="145"/>
      <c r="S150" s="4001"/>
      <c r="T150" s="4002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1">IF(CH150=1,"* El número de actividades en usuarios en situacion de discapacidad NO DEBE ser mayor al total. ","")</f>
        <v/>
      </c>
      <c r="CB150" s="3419" t="str">
        <f t="shared" ref="CB150:CB181" si="102">IF(CI150=1," * El número de actividades en Niños, Niñas, Adolescentes y Jóvenes de la red SENAME NO DEBE ser mayor al total. ","")</f>
        <v/>
      </c>
      <c r="CC150" s="3419" t="str">
        <f t="shared" ref="CC150:CC181" si="103">IF(CJ150=1," * El número de actividades en Población Migrante NO DEBE ser mayor al total. ","")</f>
        <v/>
      </c>
      <c r="CD150" s="3419" t="str">
        <f t="shared" ref="CD150:CD181" si="104">IF(CK150=1," * El número de actividades en Pacientes Diabéticos en Control PSCV NO DEBE superar el total. ","")</f>
        <v/>
      </c>
      <c r="CH150" s="3420">
        <f t="shared" ref="CH150:CH181" si="105">IF($D150&lt;P150,1,0)</f>
        <v>0</v>
      </c>
      <c r="CI150" s="3420">
        <f t="shared" ref="CI150:CI181" si="106">IF($D150&lt;Q150,1,0)</f>
        <v>0</v>
      </c>
      <c r="CJ150" s="3420">
        <f t="shared" ref="CJ150:CJ181" si="107">IF($D150&lt;R150,1,0)</f>
        <v>0</v>
      </c>
      <c r="CK150" s="3420">
        <f t="shared" ref="CK150:CK181" si="108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>
      <c r="A151" s="4224"/>
      <c r="B151" s="4725" t="s">
        <v>1501</v>
      </c>
      <c r="C151" s="4726"/>
      <c r="D151" s="1308">
        <f t="shared" si="95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/>
      <c r="M151" s="3988"/>
      <c r="N151" s="2806"/>
      <c r="O151" s="2210"/>
      <c r="P151" s="2161"/>
      <c r="Q151" s="2210"/>
      <c r="R151" s="2161"/>
      <c r="S151" s="4003"/>
      <c r="T151" s="4004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1"/>
        <v/>
      </c>
      <c r="CB151" s="3419" t="str">
        <f t="shared" si="102"/>
        <v/>
      </c>
      <c r="CC151" s="3419" t="str">
        <f t="shared" si="103"/>
        <v/>
      </c>
      <c r="CD151" s="3419" t="str">
        <f t="shared" si="104"/>
        <v/>
      </c>
      <c r="CH151" s="3420">
        <f t="shared" si="105"/>
        <v>0</v>
      </c>
      <c r="CI151" s="3420">
        <f t="shared" si="106"/>
        <v>0</v>
      </c>
      <c r="CJ151" s="3420">
        <f t="shared" si="107"/>
        <v>0</v>
      </c>
      <c r="CK151" s="3420">
        <f t="shared" si="108"/>
        <v>0</v>
      </c>
      <c r="CL151" s="3412"/>
      <c r="CM151" s="3412"/>
      <c r="CN151" s="3412"/>
      <c r="CU151" s="3397"/>
      <c r="CV151" s="3397"/>
    </row>
    <row r="152" spans="1:100" ht="16.350000000000001" customHeight="1">
      <c r="A152" s="4224"/>
      <c r="B152" s="4174" t="s">
        <v>1480</v>
      </c>
      <c r="C152" s="2807" t="s">
        <v>27</v>
      </c>
      <c r="D152" s="1308">
        <f t="shared" si="95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09">SUM(N153:N158)</f>
        <v>0</v>
      </c>
      <c r="O152" s="2811">
        <f t="shared" si="109"/>
        <v>0</v>
      </c>
      <c r="P152" s="2813">
        <f t="shared" si="109"/>
        <v>0</v>
      </c>
      <c r="Q152" s="2811">
        <f t="shared" si="109"/>
        <v>0</v>
      </c>
      <c r="R152" s="2813">
        <f t="shared" si="109"/>
        <v>0</v>
      </c>
      <c r="S152" s="3023">
        <f t="shared" si="109"/>
        <v>0</v>
      </c>
      <c r="T152" s="2811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1"/>
        <v/>
      </c>
      <c r="CB152" s="3419" t="str">
        <f t="shared" si="102"/>
        <v/>
      </c>
      <c r="CC152" s="3419" t="str">
        <f t="shared" si="103"/>
        <v/>
      </c>
      <c r="CD152" s="3419" t="str">
        <f t="shared" si="104"/>
        <v/>
      </c>
      <c r="CH152" s="3420">
        <f t="shared" si="105"/>
        <v>0</v>
      </c>
      <c r="CI152" s="3420">
        <f t="shared" si="106"/>
        <v>0</v>
      </c>
      <c r="CJ152" s="3420">
        <f t="shared" si="107"/>
        <v>0</v>
      </c>
      <c r="CK152" s="3420">
        <f t="shared" si="108"/>
        <v>0</v>
      </c>
      <c r="CL152" s="3412"/>
      <c r="CM152" s="3412"/>
      <c r="CN152" s="3412"/>
      <c r="CU152" s="3397"/>
      <c r="CV152" s="3397"/>
    </row>
    <row r="153" spans="1:100" ht="16.350000000000001" customHeight="1">
      <c r="A153" s="4224"/>
      <c r="B153" s="4224"/>
      <c r="C153" s="2148" t="s">
        <v>1500</v>
      </c>
      <c r="D153" s="2814">
        <f t="shared" si="95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/>
      <c r="M153" s="3985"/>
      <c r="N153" s="2222"/>
      <c r="O153" s="164"/>
      <c r="P153" s="145"/>
      <c r="Q153" s="164"/>
      <c r="R153" s="145"/>
      <c r="S153" s="3024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1"/>
        <v/>
      </c>
      <c r="CB153" s="3419" t="str">
        <f t="shared" si="102"/>
        <v/>
      </c>
      <c r="CC153" s="3419" t="str">
        <f t="shared" si="103"/>
        <v/>
      </c>
      <c r="CD153" s="3419" t="str">
        <f t="shared" si="104"/>
        <v/>
      </c>
      <c r="CH153" s="3420">
        <f t="shared" si="105"/>
        <v>0</v>
      </c>
      <c r="CI153" s="3420">
        <f t="shared" si="106"/>
        <v>0</v>
      </c>
      <c r="CJ153" s="3420">
        <f t="shared" si="107"/>
        <v>0</v>
      </c>
      <c r="CK153" s="3420">
        <f t="shared" si="108"/>
        <v>0</v>
      </c>
      <c r="CL153" s="3412"/>
      <c r="CM153" s="3412"/>
      <c r="CN153" s="3412"/>
      <c r="CU153" s="3397"/>
      <c r="CV153" s="3397"/>
    </row>
    <row r="154" spans="1:100" ht="16.350000000000001" customHeight="1">
      <c r="A154" s="4224"/>
      <c r="B154" s="4224"/>
      <c r="C154" s="2150" t="s">
        <v>1499</v>
      </c>
      <c r="D154" s="2814">
        <f t="shared" si="95"/>
        <v>0</v>
      </c>
      <c r="E154" s="3996"/>
      <c r="F154" s="2805">
        <f t="shared" ref="F154:F158" si="110">+L154+N154</f>
        <v>0</v>
      </c>
      <c r="G154" s="3992"/>
      <c r="H154" s="3993"/>
      <c r="I154" s="3992"/>
      <c r="J154" s="3993"/>
      <c r="K154" s="3985"/>
      <c r="L154" s="164"/>
      <c r="M154" s="3985"/>
      <c r="N154" s="2222"/>
      <c r="O154" s="164"/>
      <c r="P154" s="145"/>
      <c r="Q154" s="164"/>
      <c r="R154" s="145"/>
      <c r="S154" s="3024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1"/>
        <v/>
      </c>
      <c r="CB154" s="3419" t="str">
        <f t="shared" si="102"/>
        <v/>
      </c>
      <c r="CC154" s="3419" t="str">
        <f t="shared" si="103"/>
        <v/>
      </c>
      <c r="CD154" s="3419" t="str">
        <f t="shared" si="104"/>
        <v/>
      </c>
      <c r="CH154" s="3420">
        <f t="shared" si="105"/>
        <v>0</v>
      </c>
      <c r="CI154" s="3420">
        <f t="shared" si="106"/>
        <v>0</v>
      </c>
      <c r="CJ154" s="3420">
        <f t="shared" si="107"/>
        <v>0</v>
      </c>
      <c r="CK154" s="3420">
        <f t="shared" si="108"/>
        <v>0</v>
      </c>
      <c r="CL154" s="3412"/>
      <c r="CM154" s="3412"/>
      <c r="CN154" s="3412"/>
      <c r="CU154" s="3397"/>
      <c r="CV154" s="3397"/>
    </row>
    <row r="155" spans="1:100" ht="16.350000000000001" customHeight="1">
      <c r="A155" s="4224"/>
      <c r="B155" s="4224"/>
      <c r="C155" s="2148" t="s">
        <v>1498</v>
      </c>
      <c r="D155" s="2814">
        <f t="shared" ref="D155:D162" si="111">SUM(E155+F155)</f>
        <v>0</v>
      </c>
      <c r="E155" s="3996"/>
      <c r="F155" s="2805">
        <f t="shared" si="110"/>
        <v>0</v>
      </c>
      <c r="G155" s="3983"/>
      <c r="H155" s="3984"/>
      <c r="I155" s="3983"/>
      <c r="J155" s="3984"/>
      <c r="K155" s="3985"/>
      <c r="L155" s="164"/>
      <c r="M155" s="3985"/>
      <c r="N155" s="2222"/>
      <c r="O155" s="164"/>
      <c r="P155" s="145"/>
      <c r="Q155" s="164"/>
      <c r="R155" s="145"/>
      <c r="S155" s="3024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1"/>
        <v/>
      </c>
      <c r="CB155" s="3419" t="str">
        <f t="shared" si="102"/>
        <v/>
      </c>
      <c r="CC155" s="3419" t="str">
        <f t="shared" si="103"/>
        <v/>
      </c>
      <c r="CD155" s="3419" t="str">
        <f t="shared" si="104"/>
        <v/>
      </c>
      <c r="CH155" s="3420">
        <f t="shared" si="105"/>
        <v>0</v>
      </c>
      <c r="CI155" s="3420">
        <f t="shared" si="106"/>
        <v>0</v>
      </c>
      <c r="CJ155" s="3420">
        <f t="shared" si="107"/>
        <v>0</v>
      </c>
      <c r="CK155" s="3420">
        <f t="shared" si="108"/>
        <v>0</v>
      </c>
      <c r="CL155" s="3412"/>
      <c r="CM155" s="3412"/>
      <c r="CN155" s="3412"/>
      <c r="CU155" s="3397"/>
      <c r="CV155" s="3397"/>
    </row>
    <row r="156" spans="1:100" ht="16.350000000000001" customHeight="1">
      <c r="A156" s="4224"/>
      <c r="B156" s="4224"/>
      <c r="C156" s="2148" t="s">
        <v>1497</v>
      </c>
      <c r="D156" s="2814">
        <f t="shared" si="111"/>
        <v>0</v>
      </c>
      <c r="E156" s="3996"/>
      <c r="F156" s="2805">
        <f t="shared" si="110"/>
        <v>0</v>
      </c>
      <c r="G156" s="3983"/>
      <c r="H156" s="3984"/>
      <c r="I156" s="3983"/>
      <c r="J156" s="3984"/>
      <c r="K156" s="3985"/>
      <c r="L156" s="164"/>
      <c r="M156" s="3985"/>
      <c r="N156" s="2222"/>
      <c r="O156" s="164"/>
      <c r="P156" s="2892"/>
      <c r="Q156" s="164"/>
      <c r="R156" s="145"/>
      <c r="S156" s="3024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1"/>
        <v/>
      </c>
      <c r="CB156" s="3419" t="str">
        <f t="shared" si="102"/>
        <v/>
      </c>
      <c r="CC156" s="3419" t="str">
        <f t="shared" si="103"/>
        <v/>
      </c>
      <c r="CD156" s="3419" t="str">
        <f t="shared" si="104"/>
        <v/>
      </c>
      <c r="CH156" s="3420">
        <f t="shared" si="105"/>
        <v>0</v>
      </c>
      <c r="CI156" s="3420">
        <f t="shared" si="106"/>
        <v>0</v>
      </c>
      <c r="CJ156" s="3420">
        <f t="shared" si="107"/>
        <v>0</v>
      </c>
      <c r="CK156" s="3420">
        <f t="shared" si="108"/>
        <v>0</v>
      </c>
      <c r="CL156" s="3412"/>
      <c r="CM156" s="3412"/>
      <c r="CN156" s="3412"/>
      <c r="CU156" s="3397"/>
      <c r="CV156" s="3397"/>
    </row>
    <row r="157" spans="1:100" ht="16.350000000000001" customHeight="1">
      <c r="A157" s="4224"/>
      <c r="B157" s="4224"/>
      <c r="C157" s="2150" t="s">
        <v>1496</v>
      </c>
      <c r="D157" s="2814">
        <f t="shared" si="111"/>
        <v>0</v>
      </c>
      <c r="E157" s="3996"/>
      <c r="F157" s="2805">
        <f t="shared" si="110"/>
        <v>0</v>
      </c>
      <c r="G157" s="3992"/>
      <c r="H157" s="3993"/>
      <c r="I157" s="3992"/>
      <c r="J157" s="3993"/>
      <c r="K157" s="3985"/>
      <c r="L157" s="164"/>
      <c r="M157" s="3985"/>
      <c r="N157" s="2222"/>
      <c r="O157" s="2776"/>
      <c r="P157" s="3024"/>
      <c r="Q157" s="2895"/>
      <c r="R157" s="145"/>
      <c r="S157" s="3024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1"/>
        <v/>
      </c>
      <c r="CB157" s="3419" t="str">
        <f t="shared" si="102"/>
        <v/>
      </c>
      <c r="CC157" s="3419" t="str">
        <f t="shared" si="103"/>
        <v/>
      </c>
      <c r="CD157" s="3419" t="str">
        <f t="shared" si="104"/>
        <v/>
      </c>
      <c r="CH157" s="3420">
        <f t="shared" si="105"/>
        <v>0</v>
      </c>
      <c r="CI157" s="3420">
        <f t="shared" si="106"/>
        <v>0</v>
      </c>
      <c r="CJ157" s="3420">
        <f t="shared" si="107"/>
        <v>0</v>
      </c>
      <c r="CK157" s="3420">
        <f t="shared" si="108"/>
        <v>0</v>
      </c>
      <c r="CL157" s="3412"/>
      <c r="CM157" s="3412"/>
      <c r="CN157" s="3412"/>
      <c r="CU157" s="3397"/>
      <c r="CV157" s="3397"/>
    </row>
    <row r="158" spans="1:100" ht="16.350000000000001" customHeight="1">
      <c r="A158" s="4585"/>
      <c r="B158" s="4585"/>
      <c r="C158" s="2148" t="s">
        <v>1495</v>
      </c>
      <c r="D158" s="1308">
        <f t="shared" si="111"/>
        <v>0</v>
      </c>
      <c r="E158" s="3998"/>
      <c r="F158" s="1326">
        <f t="shared" si="110"/>
        <v>0</v>
      </c>
      <c r="G158" s="3983"/>
      <c r="H158" s="3994"/>
      <c r="I158" s="3983"/>
      <c r="J158" s="3994"/>
      <c r="K158" s="3988"/>
      <c r="L158" s="2206"/>
      <c r="M158" s="3988"/>
      <c r="N158" s="1331"/>
      <c r="O158" s="2206"/>
      <c r="P158" s="1315"/>
      <c r="Q158" s="2206"/>
      <c r="R158" s="1315"/>
      <c r="S158" s="2488"/>
      <c r="T158" s="2701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1"/>
        <v/>
      </c>
      <c r="CB158" s="3419" t="str">
        <f t="shared" si="102"/>
        <v/>
      </c>
      <c r="CC158" s="3419" t="str">
        <f t="shared" si="103"/>
        <v/>
      </c>
      <c r="CD158" s="3419" t="str">
        <f t="shared" si="104"/>
        <v/>
      </c>
      <c r="CH158" s="3420">
        <f t="shared" si="105"/>
        <v>0</v>
      </c>
      <c r="CI158" s="3420">
        <f t="shared" si="106"/>
        <v>0</v>
      </c>
      <c r="CJ158" s="3420">
        <f t="shared" si="107"/>
        <v>0</v>
      </c>
      <c r="CK158" s="3420">
        <f t="shared" si="108"/>
        <v>0</v>
      </c>
      <c r="CL158" s="3412"/>
      <c r="CM158" s="3412"/>
      <c r="CN158" s="3412"/>
      <c r="CU158" s="3397"/>
      <c r="CV158" s="3397"/>
    </row>
    <row r="159" spans="1:100" ht="16.350000000000001" customHeight="1">
      <c r="A159" s="4174" t="s">
        <v>1494</v>
      </c>
      <c r="B159" s="417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/>
      <c r="L159" s="4007"/>
      <c r="M159" s="2236"/>
      <c r="N159" s="4009"/>
      <c r="O159" s="2235"/>
      <c r="P159" s="2235"/>
      <c r="Q159" s="2235"/>
      <c r="R159" s="2235"/>
      <c r="S159" s="3999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1"/>
        <v/>
      </c>
      <c r="CB159" s="3419" t="str">
        <f t="shared" si="102"/>
        <v/>
      </c>
      <c r="CC159" s="3419" t="str">
        <f t="shared" si="103"/>
        <v/>
      </c>
      <c r="CD159" s="3419" t="str">
        <f t="shared" si="104"/>
        <v/>
      </c>
      <c r="CH159" s="3420">
        <f t="shared" si="105"/>
        <v>0</v>
      </c>
      <c r="CI159" s="3420">
        <f t="shared" si="106"/>
        <v>0</v>
      </c>
      <c r="CJ159" s="3420">
        <f t="shared" si="107"/>
        <v>0</v>
      </c>
      <c r="CK159" s="3420">
        <f t="shared" si="108"/>
        <v>0</v>
      </c>
      <c r="CL159" s="3412"/>
      <c r="CM159" s="3412"/>
      <c r="CN159" s="3412"/>
      <c r="CU159" s="3397"/>
      <c r="CV159" s="3397"/>
    </row>
    <row r="160" spans="1:100" ht="16.350000000000001" customHeight="1">
      <c r="A160" s="4224"/>
      <c r="B160" s="4224"/>
      <c r="C160" s="2150" t="s">
        <v>1492</v>
      </c>
      <c r="D160" s="2814">
        <f t="shared" si="111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/>
      <c r="L160" s="4008"/>
      <c r="M160" s="2696"/>
      <c r="N160" s="4010"/>
      <c r="O160" s="2152"/>
      <c r="P160" s="164"/>
      <c r="Q160" s="2152"/>
      <c r="R160" s="164"/>
      <c r="S160" s="3024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1"/>
        <v/>
      </c>
      <c r="CB160" s="3419" t="str">
        <f t="shared" si="102"/>
        <v/>
      </c>
      <c r="CC160" s="3419" t="str">
        <f t="shared" si="103"/>
        <v/>
      </c>
      <c r="CD160" s="3419" t="str">
        <f t="shared" si="104"/>
        <v/>
      </c>
      <c r="CH160" s="3420">
        <f t="shared" si="105"/>
        <v>0</v>
      </c>
      <c r="CI160" s="3420">
        <f t="shared" si="106"/>
        <v>0</v>
      </c>
      <c r="CJ160" s="3420">
        <f t="shared" si="107"/>
        <v>0</v>
      </c>
      <c r="CK160" s="3420">
        <f t="shared" si="108"/>
        <v>0</v>
      </c>
      <c r="CL160" s="3412"/>
      <c r="CM160" s="3412"/>
      <c r="CN160" s="3412"/>
      <c r="CU160" s="3397"/>
      <c r="CV160" s="3397"/>
    </row>
    <row r="161" spans="1:100" ht="16.350000000000001" customHeight="1">
      <c r="A161" s="4224"/>
      <c r="B161" s="4224"/>
      <c r="C161" s="2816" t="s">
        <v>1491</v>
      </c>
      <c r="D161" s="2814">
        <f t="shared" si="111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/>
      <c r="L161" s="4008"/>
      <c r="M161" s="2696"/>
      <c r="N161" s="4010"/>
      <c r="O161" s="2152"/>
      <c r="P161" s="164"/>
      <c r="Q161" s="2152"/>
      <c r="R161" s="164"/>
      <c r="S161" s="4001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1"/>
        <v/>
      </c>
      <c r="CB161" s="3419" t="str">
        <f t="shared" si="102"/>
        <v/>
      </c>
      <c r="CC161" s="3419" t="str">
        <f t="shared" si="103"/>
        <v/>
      </c>
      <c r="CD161" s="3419" t="str">
        <f t="shared" si="104"/>
        <v/>
      </c>
      <c r="CH161" s="3420">
        <f t="shared" si="105"/>
        <v>0</v>
      </c>
      <c r="CI161" s="3420">
        <f t="shared" si="106"/>
        <v>0</v>
      </c>
      <c r="CJ161" s="3420">
        <f t="shared" si="107"/>
        <v>0</v>
      </c>
      <c r="CK161" s="3420">
        <f t="shared" si="108"/>
        <v>0</v>
      </c>
      <c r="CL161" s="3412"/>
      <c r="CM161" s="3412"/>
      <c r="CN161" s="3412"/>
      <c r="CU161" s="3397"/>
      <c r="CV161" s="3397"/>
    </row>
    <row r="162" spans="1:100" ht="16.350000000000001" customHeight="1">
      <c r="A162" s="4585"/>
      <c r="B162" s="4224"/>
      <c r="C162" s="2816" t="s">
        <v>1490</v>
      </c>
      <c r="D162" s="3016">
        <f t="shared" si="111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/>
      <c r="L162" s="4004"/>
      <c r="M162" s="2576"/>
      <c r="N162" s="4011"/>
      <c r="O162" s="142"/>
      <c r="P162" s="2210"/>
      <c r="Q162" s="142"/>
      <c r="R162" s="2210"/>
      <c r="S162" s="4012"/>
      <c r="T162" s="2698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1"/>
        <v/>
      </c>
      <c r="CB162" s="3419" t="str">
        <f t="shared" si="102"/>
        <v/>
      </c>
      <c r="CC162" s="3419" t="str">
        <f t="shared" si="103"/>
        <v/>
      </c>
      <c r="CD162" s="3419" t="str">
        <f t="shared" si="104"/>
        <v/>
      </c>
      <c r="CH162" s="3420">
        <f t="shared" si="105"/>
        <v>0</v>
      </c>
      <c r="CI162" s="3420">
        <f t="shared" si="106"/>
        <v>0</v>
      </c>
      <c r="CJ162" s="3420">
        <f t="shared" si="107"/>
        <v>0</v>
      </c>
      <c r="CK162" s="3420">
        <f t="shared" si="108"/>
        <v>0</v>
      </c>
      <c r="CL162" s="3412"/>
      <c r="CM162" s="3412"/>
      <c r="CN162" s="3412"/>
      <c r="CU162" s="3397"/>
      <c r="CV162" s="3397"/>
    </row>
    <row r="163" spans="1:100" ht="16.350000000000001" customHeight="1">
      <c r="A163" s="4804" t="s">
        <v>1489</v>
      </c>
      <c r="B163" s="4737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2">SUM(H164:H165)</f>
        <v>0</v>
      </c>
      <c r="I163" s="3974">
        <f t="shared" si="112"/>
        <v>0</v>
      </c>
      <c r="J163" s="3975">
        <f t="shared" si="112"/>
        <v>0</v>
      </c>
      <c r="K163" s="3974">
        <f>SUM(K164:K165)</f>
        <v>0</v>
      </c>
      <c r="L163" s="3976">
        <f t="shared" si="112"/>
        <v>0</v>
      </c>
      <c r="M163" s="3974">
        <f t="shared" si="112"/>
        <v>0</v>
      </c>
      <c r="N163" s="3977">
        <f t="shared" si="112"/>
        <v>0</v>
      </c>
      <c r="O163" s="3978">
        <f t="shared" si="112"/>
        <v>0</v>
      </c>
      <c r="P163" s="3975">
        <f t="shared" si="112"/>
        <v>0</v>
      </c>
      <c r="Q163" s="3975">
        <f t="shared" si="112"/>
        <v>0</v>
      </c>
      <c r="R163" s="3975">
        <f t="shared" si="112"/>
        <v>0</v>
      </c>
      <c r="S163" s="3979">
        <f>SUM(S164:S165)</f>
        <v>0</v>
      </c>
      <c r="T163" s="3975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1"/>
        <v/>
      </c>
      <c r="CB163" s="3419" t="str">
        <f t="shared" si="102"/>
        <v/>
      </c>
      <c r="CC163" s="3419" t="str">
        <f t="shared" si="103"/>
        <v/>
      </c>
      <c r="CD163" s="3419" t="str">
        <f t="shared" si="104"/>
        <v/>
      </c>
      <c r="CH163" s="3420">
        <f t="shared" si="105"/>
        <v>0</v>
      </c>
      <c r="CI163" s="3420">
        <f t="shared" si="106"/>
        <v>0</v>
      </c>
      <c r="CJ163" s="3420">
        <f t="shared" si="107"/>
        <v>0</v>
      </c>
      <c r="CK163" s="3420">
        <f t="shared" si="108"/>
        <v>0</v>
      </c>
      <c r="CL163" s="3412"/>
      <c r="CM163" s="3412"/>
      <c r="CN163" s="3412"/>
      <c r="CU163" s="3397"/>
      <c r="CV163" s="3397"/>
    </row>
    <row r="164" spans="1:100" ht="16.350000000000001" customHeight="1">
      <c r="A164" s="4802"/>
      <c r="B164" s="4738"/>
      <c r="C164" s="3638" t="s">
        <v>1486</v>
      </c>
      <c r="D164" s="2814">
        <f t="shared" ref="D164:D165" si="113">SUM(E164:F164)</f>
        <v>0</v>
      </c>
      <c r="E164" s="2814">
        <f t="shared" ref="E164:F165" si="114">+G164+I164+K164+M164</f>
        <v>0</v>
      </c>
      <c r="F164" s="3020">
        <f t="shared" si="114"/>
        <v>0</v>
      </c>
      <c r="G164" s="3008"/>
      <c r="H164" s="1311"/>
      <c r="I164" s="2236"/>
      <c r="J164" s="2235"/>
      <c r="K164" s="2236"/>
      <c r="L164" s="2820"/>
      <c r="M164" s="2236"/>
      <c r="N164" s="1309"/>
      <c r="O164" s="3027"/>
      <c r="P164" s="164"/>
      <c r="Q164" s="164"/>
      <c r="R164" s="164"/>
      <c r="S164" s="3024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1"/>
        <v/>
      </c>
      <c r="CB164" s="3419" t="str">
        <f t="shared" si="102"/>
        <v/>
      </c>
      <c r="CC164" s="3419" t="str">
        <f t="shared" si="103"/>
        <v/>
      </c>
      <c r="CD164" s="3419" t="str">
        <f t="shared" si="104"/>
        <v/>
      </c>
      <c r="CH164" s="3420">
        <f t="shared" si="105"/>
        <v>0</v>
      </c>
      <c r="CI164" s="3420">
        <f t="shared" si="106"/>
        <v>0</v>
      </c>
      <c r="CJ164" s="3420">
        <f t="shared" si="107"/>
        <v>0</v>
      </c>
      <c r="CK164" s="3420">
        <f t="shared" si="108"/>
        <v>0</v>
      </c>
      <c r="CL164" s="3412"/>
      <c r="CM164" s="3412"/>
      <c r="CN164" s="3412"/>
      <c r="CU164" s="3397"/>
      <c r="CV164" s="3397"/>
    </row>
    <row r="165" spans="1:100" ht="27" customHeight="1">
      <c r="A165" s="4803"/>
      <c r="B165" s="4739"/>
      <c r="C165" s="3639" t="s">
        <v>1485</v>
      </c>
      <c r="D165" s="2814">
        <f t="shared" si="113"/>
        <v>0</v>
      </c>
      <c r="E165" s="2814">
        <f t="shared" si="114"/>
        <v>0</v>
      </c>
      <c r="F165" s="3029">
        <f t="shared" si="114"/>
        <v>0</v>
      </c>
      <c r="G165" s="3028"/>
      <c r="H165" s="2158"/>
      <c r="I165" s="2151"/>
      <c r="J165" s="2152"/>
      <c r="K165" s="2151"/>
      <c r="L165" s="2709"/>
      <c r="M165" s="2151"/>
      <c r="N165" s="2187"/>
      <c r="O165" s="3027"/>
      <c r="P165" s="164"/>
      <c r="Q165" s="164"/>
      <c r="R165" s="164"/>
      <c r="S165" s="3024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1"/>
        <v/>
      </c>
      <c r="CB165" s="3419" t="str">
        <f t="shared" si="102"/>
        <v/>
      </c>
      <c r="CC165" s="3419" t="str">
        <f t="shared" si="103"/>
        <v/>
      </c>
      <c r="CD165" s="3419" t="str">
        <f t="shared" si="104"/>
        <v/>
      </c>
      <c r="CH165" s="3420">
        <f t="shared" si="105"/>
        <v>0</v>
      </c>
      <c r="CI165" s="3420">
        <f t="shared" si="106"/>
        <v>0</v>
      </c>
      <c r="CJ165" s="3420">
        <f t="shared" si="107"/>
        <v>0</v>
      </c>
      <c r="CK165" s="3420">
        <f t="shared" si="108"/>
        <v>0</v>
      </c>
      <c r="CL165" s="3412"/>
      <c r="CM165" s="3412"/>
      <c r="CN165" s="3412"/>
      <c r="CU165" s="3397"/>
      <c r="CV165" s="3397"/>
    </row>
    <row r="166" spans="1:100" ht="16.350000000000001" customHeight="1">
      <c r="A166" s="4804" t="s">
        <v>1484</v>
      </c>
      <c r="B166" s="4174" t="s">
        <v>1479</v>
      </c>
      <c r="C166" s="3120" t="s">
        <v>1476</v>
      </c>
      <c r="D166" s="2814">
        <f t="shared" ref="D166:D179" si="115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/>
      <c r="J166" s="2152"/>
      <c r="K166" s="2151"/>
      <c r="L166" s="2152"/>
      <c r="M166" s="2151"/>
      <c r="N166" s="2187"/>
      <c r="O166" s="164"/>
      <c r="P166" s="145"/>
      <c r="Q166" s="164"/>
      <c r="R166" s="145"/>
      <c r="S166" s="3024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1"/>
        <v/>
      </c>
      <c r="CB166" s="3419" t="str">
        <f t="shared" si="102"/>
        <v/>
      </c>
      <c r="CC166" s="3419" t="str">
        <f t="shared" si="103"/>
        <v/>
      </c>
      <c r="CD166" s="3419" t="str">
        <f t="shared" si="104"/>
        <v/>
      </c>
      <c r="CH166" s="3420">
        <f t="shared" si="105"/>
        <v>0</v>
      </c>
      <c r="CI166" s="3420">
        <f t="shared" si="106"/>
        <v>0</v>
      </c>
      <c r="CJ166" s="3420">
        <f t="shared" si="107"/>
        <v>0</v>
      </c>
      <c r="CK166" s="3420">
        <f t="shared" si="108"/>
        <v>0</v>
      </c>
      <c r="CL166" s="3412"/>
      <c r="CM166" s="3412"/>
      <c r="CN166" s="3412"/>
      <c r="CU166" s="3397"/>
      <c r="CV166" s="3397"/>
    </row>
    <row r="167" spans="1:100" ht="16.350000000000001" customHeight="1">
      <c r="A167" s="4802"/>
      <c r="B167" s="4224"/>
      <c r="C167" s="3018" t="s">
        <v>1478</v>
      </c>
      <c r="D167" s="3016">
        <f t="shared" si="115"/>
        <v>0</v>
      </c>
      <c r="E167" s="3016">
        <f t="shared" ref="E167:F169" si="116">SUM(I167+K167+M167)</f>
        <v>0</v>
      </c>
      <c r="F167" s="3019">
        <f t="shared" si="116"/>
        <v>0</v>
      </c>
      <c r="G167" s="4014"/>
      <c r="H167" s="4015"/>
      <c r="I167" s="2897"/>
      <c r="J167" s="2698"/>
      <c r="K167" s="2897"/>
      <c r="L167" s="2161"/>
      <c r="M167" s="2576"/>
      <c r="N167" s="2819"/>
      <c r="O167" s="2210"/>
      <c r="P167" s="2161"/>
      <c r="Q167" s="2210"/>
      <c r="R167" s="2161"/>
      <c r="S167" s="4012"/>
      <c r="T167" s="2210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1"/>
        <v/>
      </c>
      <c r="CB167" s="3419" t="str">
        <f t="shared" si="102"/>
        <v/>
      </c>
      <c r="CC167" s="3419" t="str">
        <f t="shared" si="103"/>
        <v/>
      </c>
      <c r="CD167" s="3419" t="str">
        <f t="shared" si="104"/>
        <v/>
      </c>
      <c r="CH167" s="3420">
        <f t="shared" si="105"/>
        <v>0</v>
      </c>
      <c r="CI167" s="3420">
        <f t="shared" si="106"/>
        <v>0</v>
      </c>
      <c r="CJ167" s="3420">
        <f t="shared" si="107"/>
        <v>0</v>
      </c>
      <c r="CK167" s="3420">
        <f t="shared" si="108"/>
        <v>0</v>
      </c>
      <c r="CL167" s="3412"/>
      <c r="CM167" s="3412"/>
      <c r="CN167" s="3412"/>
      <c r="CU167" s="3397"/>
      <c r="CV167" s="3397"/>
    </row>
    <row r="168" spans="1:100" ht="16.350000000000001" customHeight="1">
      <c r="A168" s="4802"/>
      <c r="B168" s="4737" t="s">
        <v>1483</v>
      </c>
      <c r="C168" s="3640" t="s">
        <v>1476</v>
      </c>
      <c r="D168" s="3020">
        <f t="shared" si="115"/>
        <v>0</v>
      </c>
      <c r="E168" s="3020">
        <f t="shared" si="116"/>
        <v>0</v>
      </c>
      <c r="F168" s="3021">
        <f t="shared" si="116"/>
        <v>0</v>
      </c>
      <c r="G168" s="4016"/>
      <c r="H168" s="4016"/>
      <c r="I168" s="3017"/>
      <c r="J168" s="164"/>
      <c r="K168" s="208"/>
      <c r="L168" s="1315"/>
      <c r="M168" s="1576"/>
      <c r="N168" s="1328"/>
      <c r="O168" s="2206"/>
      <c r="P168" s="1315"/>
      <c r="Q168" s="2206"/>
      <c r="R168" s="1315"/>
      <c r="S168" s="2488"/>
      <c r="T168" s="2206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1"/>
        <v/>
      </c>
      <c r="CB168" s="3419" t="str">
        <f t="shared" si="102"/>
        <v/>
      </c>
      <c r="CC168" s="3419" t="str">
        <f t="shared" si="103"/>
        <v/>
      </c>
      <c r="CD168" s="3419" t="str">
        <f t="shared" si="104"/>
        <v/>
      </c>
      <c r="CH168" s="3420">
        <f t="shared" si="105"/>
        <v>0</v>
      </c>
      <c r="CI168" s="3420">
        <f t="shared" si="106"/>
        <v>0</v>
      </c>
      <c r="CJ168" s="3420">
        <f t="shared" si="107"/>
        <v>0</v>
      </c>
      <c r="CK168" s="3420">
        <f t="shared" si="108"/>
        <v>0</v>
      </c>
      <c r="CL168" s="3412"/>
      <c r="CM168" s="3412"/>
      <c r="CN168" s="3412"/>
      <c r="CU168" s="3397"/>
      <c r="CV168" s="3397"/>
    </row>
    <row r="169" spans="1:100" ht="16.350000000000001" customHeight="1">
      <c r="A169" s="4802"/>
      <c r="B169" s="4739"/>
      <c r="C169" s="3641" t="s">
        <v>1482</v>
      </c>
      <c r="D169" s="2817">
        <f t="shared" si="115"/>
        <v>0</v>
      </c>
      <c r="E169" s="2817">
        <f t="shared" si="116"/>
        <v>0</v>
      </c>
      <c r="F169" s="2818">
        <f t="shared" si="116"/>
        <v>0</v>
      </c>
      <c r="G169" s="4014"/>
      <c r="H169" s="4017"/>
      <c r="I169" s="2897"/>
      <c r="J169" s="2698"/>
      <c r="K169" s="208"/>
      <c r="L169" s="1315"/>
      <c r="M169" s="1576"/>
      <c r="N169" s="1328"/>
      <c r="O169" s="2206"/>
      <c r="P169" s="1315"/>
      <c r="Q169" s="2206"/>
      <c r="R169" s="1315"/>
      <c r="S169" s="4001"/>
      <c r="T169" s="2206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1"/>
        <v/>
      </c>
      <c r="CB169" s="3419" t="str">
        <f t="shared" si="102"/>
        <v/>
      </c>
      <c r="CC169" s="3419" t="str">
        <f t="shared" si="103"/>
        <v/>
      </c>
      <c r="CD169" s="3419" t="str">
        <f t="shared" si="104"/>
        <v/>
      </c>
      <c r="CH169" s="3420">
        <f t="shared" si="105"/>
        <v>0</v>
      </c>
      <c r="CI169" s="3420">
        <f t="shared" si="106"/>
        <v>0</v>
      </c>
      <c r="CJ169" s="3420">
        <f t="shared" si="107"/>
        <v>0</v>
      </c>
      <c r="CK169" s="3420">
        <f t="shared" si="108"/>
        <v>0</v>
      </c>
      <c r="CL169" s="3412"/>
      <c r="CM169" s="3412"/>
      <c r="CN169" s="3412"/>
      <c r="CU169" s="3397"/>
      <c r="CV169" s="3397"/>
    </row>
    <row r="170" spans="1:100" ht="16.350000000000001" customHeight="1">
      <c r="A170" s="4802"/>
      <c r="B170" s="4174" t="s">
        <v>1477</v>
      </c>
      <c r="C170" s="3120" t="s">
        <v>1476</v>
      </c>
      <c r="D170" s="2814">
        <f t="shared" si="115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/>
      <c r="L170" s="1311"/>
      <c r="M170" s="2236"/>
      <c r="N170" s="1309"/>
      <c r="O170" s="2235"/>
      <c r="P170" s="1311"/>
      <c r="Q170" s="2235"/>
      <c r="R170" s="1311"/>
      <c r="S170" s="3011"/>
      <c r="T170" s="3022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1"/>
        <v/>
      </c>
      <c r="CB170" s="3419" t="str">
        <f t="shared" si="102"/>
        <v/>
      </c>
      <c r="CC170" s="3419" t="str">
        <f t="shared" si="103"/>
        <v/>
      </c>
      <c r="CD170" s="3419" t="str">
        <f t="shared" si="104"/>
        <v/>
      </c>
      <c r="CH170" s="3420">
        <f t="shared" si="105"/>
        <v>0</v>
      </c>
      <c r="CI170" s="3420">
        <f t="shared" si="106"/>
        <v>0</v>
      </c>
      <c r="CJ170" s="3420">
        <f t="shared" si="107"/>
        <v>0</v>
      </c>
      <c r="CK170" s="3420">
        <f t="shared" si="108"/>
        <v>0</v>
      </c>
      <c r="CL170" s="3412"/>
      <c r="CM170" s="3412"/>
      <c r="CN170" s="3412"/>
      <c r="CU170" s="3397"/>
      <c r="CV170" s="3397"/>
    </row>
    <row r="171" spans="1:100" ht="16.350000000000001" customHeight="1">
      <c r="A171" s="4803"/>
      <c r="B171" s="4585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/>
      <c r="L171" s="2161"/>
      <c r="M171" s="2576"/>
      <c r="N171" s="2700"/>
      <c r="O171" s="2210"/>
      <c r="P171" s="2161"/>
      <c r="Q171" s="2210"/>
      <c r="R171" s="2161"/>
      <c r="S171" s="4001"/>
      <c r="T171" s="2210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1"/>
        <v/>
      </c>
      <c r="CB171" s="3419" t="str">
        <f t="shared" si="102"/>
        <v/>
      </c>
      <c r="CC171" s="3419" t="str">
        <f t="shared" si="103"/>
        <v/>
      </c>
      <c r="CD171" s="3419" t="str">
        <f t="shared" si="104"/>
        <v/>
      </c>
      <c r="CH171" s="3420">
        <f t="shared" si="105"/>
        <v>0</v>
      </c>
      <c r="CI171" s="3420">
        <f t="shared" si="106"/>
        <v>0</v>
      </c>
      <c r="CJ171" s="3420">
        <f t="shared" si="107"/>
        <v>0</v>
      </c>
      <c r="CK171" s="3420">
        <f t="shared" si="108"/>
        <v>0</v>
      </c>
      <c r="CL171" s="3412"/>
      <c r="CM171" s="3412"/>
      <c r="CN171" s="3412"/>
      <c r="CU171" s="3397"/>
      <c r="CV171" s="3397"/>
    </row>
    <row r="172" spans="1:100" ht="16.350000000000001" customHeight="1">
      <c r="A172" s="4174" t="s">
        <v>1481</v>
      </c>
      <c r="B172" s="4179" t="s">
        <v>1480</v>
      </c>
      <c r="C172" s="4178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/>
      <c r="L172" s="2824"/>
      <c r="M172" s="3991"/>
      <c r="N172" s="4031"/>
      <c r="O172" s="2825"/>
      <c r="P172" s="2824"/>
      <c r="Q172" s="2825"/>
      <c r="R172" s="2824"/>
      <c r="S172" s="3025"/>
      <c r="T172" s="3025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1"/>
        <v/>
      </c>
      <c r="CB172" s="3419" t="str">
        <f t="shared" si="102"/>
        <v/>
      </c>
      <c r="CC172" s="3419" t="str">
        <f t="shared" si="103"/>
        <v/>
      </c>
      <c r="CD172" s="3419" t="str">
        <f t="shared" si="104"/>
        <v/>
      </c>
      <c r="CH172" s="3420">
        <f t="shared" si="105"/>
        <v>0</v>
      </c>
      <c r="CI172" s="3420">
        <f t="shared" si="106"/>
        <v>0</v>
      </c>
      <c r="CJ172" s="3420">
        <f t="shared" si="107"/>
        <v>0</v>
      </c>
      <c r="CK172" s="3420">
        <f t="shared" si="108"/>
        <v>0</v>
      </c>
      <c r="CL172" s="3412"/>
      <c r="CM172" s="3412"/>
      <c r="CN172" s="3412"/>
      <c r="CU172" s="3397"/>
      <c r="CV172" s="3397"/>
    </row>
    <row r="173" spans="1:100" ht="16.350000000000001" customHeight="1">
      <c r="A173" s="4224"/>
      <c r="B173" s="4224" t="s">
        <v>1479</v>
      </c>
      <c r="C173" s="2148" t="s">
        <v>1476</v>
      </c>
      <c r="D173" s="2802">
        <f t="shared" si="115"/>
        <v>0</v>
      </c>
      <c r="E173" s="2802">
        <f t="shared" ref="E173:E176" si="117">+K173</f>
        <v>0</v>
      </c>
      <c r="F173" s="2803">
        <f t="shared" ref="F173:F175" si="118">+L173</f>
        <v>0</v>
      </c>
      <c r="G173" s="4021"/>
      <c r="H173" s="4022"/>
      <c r="I173" s="4021"/>
      <c r="J173" s="4022"/>
      <c r="K173" s="2696"/>
      <c r="L173" s="145"/>
      <c r="M173" s="4032"/>
      <c r="N173" s="4033"/>
      <c r="O173" s="164"/>
      <c r="P173" s="145"/>
      <c r="Q173" s="164"/>
      <c r="R173" s="145"/>
      <c r="S173" s="3024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1"/>
        <v/>
      </c>
      <c r="CB173" s="3419" t="str">
        <f t="shared" si="102"/>
        <v/>
      </c>
      <c r="CC173" s="3419" t="str">
        <f t="shared" si="103"/>
        <v/>
      </c>
      <c r="CD173" s="3419" t="str">
        <f t="shared" si="104"/>
        <v/>
      </c>
      <c r="CH173" s="3420">
        <f t="shared" si="105"/>
        <v>0</v>
      </c>
      <c r="CI173" s="3420">
        <f t="shared" si="106"/>
        <v>0</v>
      </c>
      <c r="CJ173" s="3420">
        <f t="shared" si="107"/>
        <v>0</v>
      </c>
      <c r="CK173" s="3420">
        <f t="shared" si="108"/>
        <v>0</v>
      </c>
      <c r="CL173" s="3412"/>
      <c r="CM173" s="3412"/>
      <c r="CN173" s="3412"/>
      <c r="CU173" s="3397"/>
      <c r="CV173" s="3397"/>
    </row>
    <row r="174" spans="1:100" ht="16.350000000000001" customHeight="1">
      <c r="A174" s="4224"/>
      <c r="B174" s="4224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3"/>
      <c r="H174" s="4024"/>
      <c r="I174" s="4023"/>
      <c r="J174" s="4024"/>
      <c r="K174" s="1576"/>
      <c r="L174" s="1315"/>
      <c r="M174" s="4014"/>
      <c r="N174" s="4034"/>
      <c r="O174" s="2206"/>
      <c r="P174" s="1315"/>
      <c r="Q174" s="2206"/>
      <c r="R174" s="1315"/>
      <c r="S174" s="4012"/>
      <c r="T174" s="2701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1"/>
        <v/>
      </c>
      <c r="CB174" s="3419" t="str">
        <f t="shared" si="102"/>
        <v/>
      </c>
      <c r="CC174" s="3419" t="str">
        <f t="shared" si="103"/>
        <v/>
      </c>
      <c r="CD174" s="3419" t="str">
        <f t="shared" si="104"/>
        <v/>
      </c>
      <c r="CH174" s="3420">
        <f t="shared" si="105"/>
        <v>0</v>
      </c>
      <c r="CI174" s="3420">
        <f t="shared" si="106"/>
        <v>0</v>
      </c>
      <c r="CJ174" s="3420">
        <f t="shared" si="107"/>
        <v>0</v>
      </c>
      <c r="CK174" s="3420">
        <f t="shared" si="108"/>
        <v>0</v>
      </c>
      <c r="CL174" s="3412"/>
      <c r="CM174" s="3412"/>
      <c r="CN174" s="3412"/>
      <c r="CU174" s="3397"/>
      <c r="CV174" s="3397"/>
    </row>
    <row r="175" spans="1:100" ht="16.350000000000001" customHeight="1">
      <c r="A175" s="4224"/>
      <c r="B175" s="4174" t="s">
        <v>1477</v>
      </c>
      <c r="C175" s="3120" t="s">
        <v>1476</v>
      </c>
      <c r="D175" s="2802">
        <f t="shared" si="115"/>
        <v>0</v>
      </c>
      <c r="E175" s="2802">
        <f t="shared" si="117"/>
        <v>0</v>
      </c>
      <c r="F175" s="2803">
        <f t="shared" si="118"/>
        <v>0</v>
      </c>
      <c r="G175" s="3980"/>
      <c r="H175" s="4025"/>
      <c r="I175" s="3980"/>
      <c r="J175" s="4025"/>
      <c r="K175" s="2236"/>
      <c r="L175" s="1311"/>
      <c r="M175" s="4032"/>
      <c r="N175" s="4033"/>
      <c r="O175" s="2235"/>
      <c r="P175" s="1311"/>
      <c r="Q175" s="2235"/>
      <c r="R175" s="1311"/>
      <c r="S175" s="3024"/>
      <c r="T175" s="3024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1"/>
        <v/>
      </c>
      <c r="CB175" s="3419" t="str">
        <f t="shared" si="102"/>
        <v/>
      </c>
      <c r="CC175" s="3419" t="str">
        <f t="shared" si="103"/>
        <v/>
      </c>
      <c r="CD175" s="3419" t="str">
        <f t="shared" si="104"/>
        <v/>
      </c>
      <c r="CH175" s="3420">
        <f t="shared" si="105"/>
        <v>0</v>
      </c>
      <c r="CI175" s="3420">
        <f t="shared" si="106"/>
        <v>0</v>
      </c>
      <c r="CJ175" s="3420">
        <f t="shared" si="107"/>
        <v>0</v>
      </c>
      <c r="CK175" s="3420">
        <f t="shared" si="108"/>
        <v>0</v>
      </c>
      <c r="CL175" s="3412"/>
      <c r="CM175" s="3412"/>
      <c r="CN175" s="3412"/>
      <c r="CU175" s="3397"/>
      <c r="CV175" s="3397"/>
    </row>
    <row r="176" spans="1:100" ht="16.350000000000001" customHeight="1">
      <c r="A176" s="4585"/>
      <c r="B176" s="4585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6"/>
      <c r="H176" s="4026"/>
      <c r="I176" s="3986"/>
      <c r="J176" s="4026"/>
      <c r="K176" s="2576"/>
      <c r="L176" s="2161"/>
      <c r="M176" s="4014"/>
      <c r="N176" s="4034"/>
      <c r="O176" s="2210"/>
      <c r="P176" s="2161"/>
      <c r="Q176" s="2210"/>
      <c r="R176" s="2161"/>
      <c r="S176" s="4012"/>
      <c r="T176" s="2698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1"/>
        <v/>
      </c>
      <c r="CB176" s="3419" t="str">
        <f t="shared" si="102"/>
        <v/>
      </c>
      <c r="CC176" s="3419" t="str">
        <f t="shared" si="103"/>
        <v/>
      </c>
      <c r="CD176" s="3419" t="str">
        <f t="shared" si="104"/>
        <v/>
      </c>
      <c r="CH176" s="3420">
        <f t="shared" si="105"/>
        <v>0</v>
      </c>
      <c r="CI176" s="3420">
        <f t="shared" si="106"/>
        <v>0</v>
      </c>
      <c r="CJ176" s="3420">
        <f t="shared" si="107"/>
        <v>0</v>
      </c>
      <c r="CK176" s="3420">
        <f t="shared" si="108"/>
        <v>0</v>
      </c>
      <c r="CL176" s="3412"/>
      <c r="CM176" s="3412"/>
      <c r="CN176" s="3412"/>
      <c r="CU176" s="3397"/>
      <c r="CV176" s="3397"/>
    </row>
    <row r="177" spans="1:100" ht="19.5" customHeight="1">
      <c r="A177" s="4804" t="s">
        <v>1474</v>
      </c>
      <c r="B177" s="4174" t="s">
        <v>1473</v>
      </c>
      <c r="C177" s="1536" t="s">
        <v>1472</v>
      </c>
      <c r="D177" s="2802">
        <f t="shared" si="115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/>
      <c r="J177" s="164"/>
      <c r="K177" s="2696"/>
      <c r="L177" s="145"/>
      <c r="M177" s="2696"/>
      <c r="N177" s="3026"/>
      <c r="O177" s="164"/>
      <c r="P177" s="145"/>
      <c r="Q177" s="164"/>
      <c r="R177" s="145"/>
      <c r="S177" s="3024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1"/>
        <v/>
      </c>
      <c r="CB177" s="3419" t="str">
        <f t="shared" si="102"/>
        <v/>
      </c>
      <c r="CC177" s="3419" t="str">
        <f t="shared" si="103"/>
        <v/>
      </c>
      <c r="CD177" s="3419" t="str">
        <f t="shared" si="104"/>
        <v/>
      </c>
      <c r="CH177" s="3420">
        <f t="shared" si="105"/>
        <v>0</v>
      </c>
      <c r="CI177" s="3420">
        <f t="shared" si="106"/>
        <v>0</v>
      </c>
      <c r="CJ177" s="3420">
        <f t="shared" si="107"/>
        <v>0</v>
      </c>
      <c r="CK177" s="3420">
        <f t="shared" si="108"/>
        <v>0</v>
      </c>
      <c r="CL177" s="3412"/>
      <c r="CM177" s="3412"/>
      <c r="CN177" s="3412"/>
      <c r="CU177" s="3397"/>
      <c r="CV177" s="3397"/>
    </row>
    <row r="178" spans="1:100" ht="24.75" customHeight="1">
      <c r="A178" s="4802"/>
      <c r="B178" s="4224"/>
      <c r="C178" s="1163" t="s">
        <v>1471</v>
      </c>
      <c r="D178" s="2770">
        <f t="shared" si="115"/>
        <v>0</v>
      </c>
      <c r="E178" s="2770">
        <f t="shared" ref="E178:F179" si="119">SUM(I178+K178+M178)</f>
        <v>0</v>
      </c>
      <c r="F178" s="2805">
        <f t="shared" si="119"/>
        <v>0</v>
      </c>
      <c r="G178" s="4027"/>
      <c r="H178" s="4028"/>
      <c r="I178" s="1576"/>
      <c r="J178" s="2206"/>
      <c r="K178" s="1576"/>
      <c r="L178" s="1315"/>
      <c r="M178" s="1576"/>
      <c r="N178" s="2828"/>
      <c r="O178" s="2206"/>
      <c r="P178" s="1315"/>
      <c r="Q178" s="2206"/>
      <c r="R178" s="1315"/>
      <c r="S178" s="2488"/>
      <c r="T178" s="2206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1"/>
        <v/>
      </c>
      <c r="CB178" s="3419" t="str">
        <f t="shared" si="102"/>
        <v/>
      </c>
      <c r="CC178" s="3419" t="str">
        <f t="shared" si="103"/>
        <v/>
      </c>
      <c r="CD178" s="3419" t="str">
        <f t="shared" si="104"/>
        <v/>
      </c>
      <c r="CH178" s="3420">
        <f t="shared" si="105"/>
        <v>0</v>
      </c>
      <c r="CI178" s="3420">
        <f t="shared" si="106"/>
        <v>0</v>
      </c>
      <c r="CJ178" s="3420">
        <f t="shared" si="107"/>
        <v>0</v>
      </c>
      <c r="CK178" s="3420">
        <f t="shared" si="108"/>
        <v>0</v>
      </c>
      <c r="CL178" s="3412"/>
      <c r="CM178" s="3412"/>
      <c r="CN178" s="3412"/>
      <c r="CU178" s="3397"/>
      <c r="CV178" s="3397"/>
    </row>
    <row r="179" spans="1:100" ht="27" customHeight="1">
      <c r="A179" s="4803"/>
      <c r="B179" s="4585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8"/>
      <c r="H179" s="4029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701"/>
      <c r="T179" s="2698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1"/>
        <v/>
      </c>
      <c r="CB179" s="3419" t="str">
        <f t="shared" si="102"/>
        <v/>
      </c>
      <c r="CC179" s="3419" t="str">
        <f t="shared" si="103"/>
        <v/>
      </c>
      <c r="CD179" s="3419" t="str">
        <f t="shared" si="104"/>
        <v/>
      </c>
      <c r="CH179" s="3420">
        <f t="shared" si="105"/>
        <v>0</v>
      </c>
      <c r="CI179" s="3420">
        <f t="shared" si="106"/>
        <v>0</v>
      </c>
      <c r="CJ179" s="3420">
        <f t="shared" si="107"/>
        <v>0</v>
      </c>
      <c r="CK179" s="3420">
        <f t="shared" si="108"/>
        <v>0</v>
      </c>
      <c r="CL179" s="3412"/>
      <c r="CM179" s="3412"/>
      <c r="CN179" s="3412"/>
      <c r="CU179" s="3397"/>
      <c r="CV179" s="3397"/>
    </row>
    <row r="180" spans="1:100" ht="32.25" customHeight="1">
      <c r="A180" s="4802" t="s">
        <v>1469</v>
      </c>
      <c r="B180" s="417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/>
      <c r="L180" s="1311"/>
      <c r="M180" s="1603"/>
      <c r="N180" s="1309"/>
      <c r="O180" s="4025"/>
      <c r="P180" s="2235"/>
      <c r="Q180" s="2235"/>
      <c r="R180" s="2235"/>
      <c r="S180" s="4035"/>
      <c r="T180" s="3022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1"/>
        <v/>
      </c>
      <c r="CB180" s="3419" t="str">
        <f t="shared" si="102"/>
        <v/>
      </c>
      <c r="CC180" s="3419" t="str">
        <f t="shared" si="103"/>
        <v/>
      </c>
      <c r="CD180" s="3419" t="str">
        <f t="shared" si="104"/>
        <v/>
      </c>
      <c r="CH180" s="3420">
        <f t="shared" si="105"/>
        <v>0</v>
      </c>
      <c r="CI180" s="3420">
        <f t="shared" si="106"/>
        <v>0</v>
      </c>
      <c r="CJ180" s="3420">
        <f t="shared" si="107"/>
        <v>0</v>
      </c>
      <c r="CK180" s="3420">
        <f t="shared" si="108"/>
        <v>0</v>
      </c>
      <c r="CL180" s="3412"/>
      <c r="CM180" s="3412"/>
      <c r="CN180" s="3412"/>
      <c r="CU180" s="3397"/>
      <c r="CV180" s="3397"/>
    </row>
    <row r="181" spans="1:100" ht="29.25" customHeight="1">
      <c r="A181" s="4803"/>
      <c r="B181" s="4585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/>
      <c r="L181" s="116"/>
      <c r="M181" s="186"/>
      <c r="N181" s="232"/>
      <c r="O181" s="4030"/>
      <c r="P181" s="142"/>
      <c r="Q181" s="142"/>
      <c r="R181" s="142"/>
      <c r="S181" s="4036"/>
      <c r="T181" s="2698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1"/>
        <v/>
      </c>
      <c r="CB181" s="3419" t="str">
        <f t="shared" si="102"/>
        <v/>
      </c>
      <c r="CC181" s="3419" t="str">
        <f t="shared" si="103"/>
        <v/>
      </c>
      <c r="CD181" s="3419" t="str">
        <f t="shared" si="104"/>
        <v/>
      </c>
      <c r="CH181" s="3420">
        <f t="shared" si="105"/>
        <v>0</v>
      </c>
      <c r="CI181" s="3420">
        <f t="shared" si="106"/>
        <v>0</v>
      </c>
      <c r="CJ181" s="3420">
        <f t="shared" si="107"/>
        <v>0</v>
      </c>
      <c r="CK181" s="3420">
        <f t="shared" si="108"/>
        <v>0</v>
      </c>
      <c r="CL181" s="3412"/>
      <c r="CM181" s="3412"/>
      <c r="CN181" s="3412"/>
      <c r="CU181" s="3397"/>
      <c r="CV181" s="3397"/>
    </row>
    <row r="182" spans="1:100" ht="37.5" customHeight="1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>
      <c r="A183" s="4785" t="s">
        <v>46</v>
      </c>
      <c r="B183" s="4786"/>
      <c r="C183" s="4787"/>
      <c r="D183" s="4166" t="s">
        <v>27</v>
      </c>
      <c r="E183" s="4167"/>
      <c r="F183" s="4168"/>
      <c r="G183" s="4774" t="s">
        <v>1440</v>
      </c>
      <c r="H183" s="4768"/>
      <c r="I183" s="4768"/>
      <c r="J183" s="4768"/>
      <c r="K183" s="4768"/>
      <c r="L183" s="4768"/>
      <c r="M183" s="4768"/>
      <c r="N183" s="4768"/>
      <c r="O183" s="4768"/>
      <c r="P183" s="4768"/>
      <c r="Q183" s="4768"/>
      <c r="R183" s="4768"/>
      <c r="S183" s="4768"/>
      <c r="T183" s="4768"/>
      <c r="U183" s="4768"/>
      <c r="V183" s="4768"/>
      <c r="W183" s="4768"/>
      <c r="X183" s="4768"/>
      <c r="Y183" s="4768"/>
      <c r="Z183" s="4768"/>
      <c r="AA183" s="4768"/>
      <c r="AB183" s="4775"/>
      <c r="AC183" s="4755" t="s">
        <v>1437</v>
      </c>
      <c r="AD183" s="4755" t="s">
        <v>49</v>
      </c>
      <c r="AE183" s="4755" t="s">
        <v>1464</v>
      </c>
      <c r="AF183" s="4755" t="s">
        <v>1463</v>
      </c>
      <c r="AG183" s="4755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>
      <c r="A184" s="4244"/>
      <c r="B184" s="4284"/>
      <c r="C184" s="4788"/>
      <c r="D184" s="4169"/>
      <c r="E184" s="4148"/>
      <c r="F184" s="4171"/>
      <c r="G184" s="4800" t="s">
        <v>1461</v>
      </c>
      <c r="H184" s="4801"/>
      <c r="I184" s="4800" t="s">
        <v>1460</v>
      </c>
      <c r="J184" s="4801"/>
      <c r="K184" s="4774" t="s">
        <v>1459</v>
      </c>
      <c r="L184" s="4173"/>
      <c r="M184" s="4774" t="s">
        <v>1458</v>
      </c>
      <c r="N184" s="4173"/>
      <c r="O184" s="4774" t="s">
        <v>1457</v>
      </c>
      <c r="P184" s="4173"/>
      <c r="Q184" s="4774" t="s">
        <v>1456</v>
      </c>
      <c r="R184" s="4173"/>
      <c r="S184" s="4774" t="s">
        <v>1416</v>
      </c>
      <c r="T184" s="4173"/>
      <c r="U184" s="4774" t="s">
        <v>1455</v>
      </c>
      <c r="V184" s="4173"/>
      <c r="W184" s="4179" t="s">
        <v>1454</v>
      </c>
      <c r="X184" s="4178"/>
      <c r="Y184" s="4179" t="s">
        <v>1411</v>
      </c>
      <c r="Z184" s="4178"/>
      <c r="AA184" s="4179" t="s">
        <v>1410</v>
      </c>
      <c r="AB184" s="4770"/>
      <c r="AC184" s="4758"/>
      <c r="AD184" s="4758"/>
      <c r="AE184" s="4758"/>
      <c r="AF184" s="4758"/>
      <c r="AG184" s="4758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>
      <c r="A185" s="4789"/>
      <c r="B185" s="4790"/>
      <c r="C185" s="4791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761"/>
      <c r="AD185" s="4761"/>
      <c r="AE185" s="4761"/>
      <c r="AF185" s="4761"/>
      <c r="AG185" s="4761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>
      <c r="A186" s="4797" t="s">
        <v>1453</v>
      </c>
      <c r="B186" s="4798"/>
      <c r="C186" s="4799"/>
      <c r="D186" s="3962">
        <f>SUM(E186+F186)</f>
        <v>0</v>
      </c>
      <c r="E186" s="3963">
        <f t="shared" ref="E186:F189" si="120">+K186+M186+O186+Q186+S186</f>
        <v>0</v>
      </c>
      <c r="F186" s="3964">
        <f t="shared" si="120"/>
        <v>0</v>
      </c>
      <c r="G186" s="2804"/>
      <c r="H186" s="2827"/>
      <c r="I186" s="2804"/>
      <c r="J186" s="2827"/>
      <c r="K186" s="2236"/>
      <c r="L186" s="2235"/>
      <c r="M186" s="2236"/>
      <c r="N186" s="2235"/>
      <c r="O186" s="2236"/>
      <c r="P186" s="2235"/>
      <c r="Q186" s="2236"/>
      <c r="R186" s="2235"/>
      <c r="S186" s="2236"/>
      <c r="T186" s="2235"/>
      <c r="U186" s="2804"/>
      <c r="V186" s="2827"/>
      <c r="W186" s="2804"/>
      <c r="X186" s="2827"/>
      <c r="Y186" s="2804"/>
      <c r="Z186" s="2827"/>
      <c r="AA186" s="2804"/>
      <c r="AB186" s="1302"/>
      <c r="AC186" s="2235"/>
      <c r="AD186" s="3971">
        <f>SUM(AE186:AG186)</f>
        <v>0</v>
      </c>
      <c r="AE186" s="2235"/>
      <c r="AF186" s="2235"/>
      <c r="AG186" s="2235"/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1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>
      <c r="A187" s="4782" t="s">
        <v>1452</v>
      </c>
      <c r="B187" s="4783"/>
      <c r="C187" s="4784"/>
      <c r="D187" s="3965">
        <f t="shared" ref="D187:D189" si="122">SUM(E187+F187)</f>
        <v>0</v>
      </c>
      <c r="E187" s="3966">
        <f>+K187+M187+O187+Q187+S187</f>
        <v>0</v>
      </c>
      <c r="F187" s="3967">
        <f t="shared" si="120"/>
        <v>0</v>
      </c>
      <c r="G187" s="2826"/>
      <c r="H187" s="789"/>
      <c r="I187" s="2826"/>
      <c r="J187" s="789"/>
      <c r="K187" s="2696"/>
      <c r="L187" s="164"/>
      <c r="M187" s="2696"/>
      <c r="N187" s="164"/>
      <c r="O187" s="2696"/>
      <c r="P187" s="164"/>
      <c r="Q187" s="2696"/>
      <c r="R187" s="164"/>
      <c r="S187" s="2696"/>
      <c r="T187" s="164"/>
      <c r="U187" s="2183"/>
      <c r="V187" s="2341"/>
      <c r="W187" s="2826"/>
      <c r="X187" s="789"/>
      <c r="Y187" s="2183"/>
      <c r="Z187" s="2341"/>
      <c r="AA187" s="2183"/>
      <c r="AB187" s="2197"/>
      <c r="AC187" s="164"/>
      <c r="AD187" s="3972">
        <f t="shared" ref="AD187:AD190" si="123">SUM(AE187:AG187)</f>
        <v>0</v>
      </c>
      <c r="AE187" s="164"/>
      <c r="AF187" s="164"/>
      <c r="AG187" s="164"/>
      <c r="AH187" s="2272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5">IF(D187&lt;AD187,1,0)</f>
        <v>0</v>
      </c>
      <c r="CM187" s="3412"/>
      <c r="CN187" s="3412"/>
    </row>
    <row r="188" spans="1:100" ht="16.350000000000001" customHeight="1">
      <c r="A188" s="4794" t="s">
        <v>1451</v>
      </c>
      <c r="B188" s="4795"/>
      <c r="C188" s="4796"/>
      <c r="D188" s="3968">
        <f t="shared" si="122"/>
        <v>0</v>
      </c>
      <c r="E188" s="3966">
        <f t="shared" si="120"/>
        <v>0</v>
      </c>
      <c r="F188" s="3969">
        <f t="shared" si="120"/>
        <v>0</v>
      </c>
      <c r="G188" s="2826"/>
      <c r="H188" s="789"/>
      <c r="I188" s="2826"/>
      <c r="J188" s="789"/>
      <c r="K188" s="2696"/>
      <c r="L188" s="164"/>
      <c r="M188" s="2696"/>
      <c r="N188" s="164"/>
      <c r="O188" s="2696"/>
      <c r="P188" s="164"/>
      <c r="Q188" s="2696"/>
      <c r="R188" s="164"/>
      <c r="S188" s="2696"/>
      <c r="T188" s="164"/>
      <c r="U188" s="2183"/>
      <c r="V188" s="2341"/>
      <c r="W188" s="2826"/>
      <c r="X188" s="789"/>
      <c r="Y188" s="2183"/>
      <c r="Z188" s="2341"/>
      <c r="AA188" s="2183"/>
      <c r="AB188" s="2197"/>
      <c r="AC188" s="164"/>
      <c r="AD188" s="3972">
        <f t="shared" si="123"/>
        <v>0</v>
      </c>
      <c r="AE188" s="164"/>
      <c r="AF188" s="164"/>
      <c r="AG188" s="164"/>
      <c r="AH188" s="2272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5"/>
        <v>0</v>
      </c>
      <c r="CM188" s="3412"/>
      <c r="CN188" s="3412"/>
    </row>
    <row r="189" spans="1:100" ht="16.350000000000001" customHeight="1">
      <c r="A189" s="4782" t="s">
        <v>1450</v>
      </c>
      <c r="B189" s="4783"/>
      <c r="C189" s="4784"/>
      <c r="D189" s="3968">
        <f t="shared" si="122"/>
        <v>0</v>
      </c>
      <c r="E189" s="3966">
        <f t="shared" si="120"/>
        <v>0</v>
      </c>
      <c r="F189" s="3970">
        <f>+L189+N189+P189+R189+T189</f>
        <v>0</v>
      </c>
      <c r="G189" s="2183"/>
      <c r="H189" s="2341"/>
      <c r="I189" s="2183"/>
      <c r="J189" s="2341"/>
      <c r="K189" s="2151"/>
      <c r="L189" s="2152"/>
      <c r="M189" s="2151"/>
      <c r="N189" s="2152"/>
      <c r="O189" s="2151"/>
      <c r="P189" s="2152"/>
      <c r="Q189" s="2151"/>
      <c r="R189" s="2152"/>
      <c r="S189" s="2151"/>
      <c r="T189" s="2152"/>
      <c r="U189" s="2183"/>
      <c r="V189" s="2341"/>
      <c r="W189" s="2183"/>
      <c r="X189" s="2341"/>
      <c r="Y189" s="2183"/>
      <c r="Z189" s="2341"/>
      <c r="AA189" s="2183"/>
      <c r="AB189" s="2197"/>
      <c r="AC189" s="2152"/>
      <c r="AD189" s="3972">
        <f t="shared" si="123"/>
        <v>0</v>
      </c>
      <c r="AE189" s="2152"/>
      <c r="AF189" s="2152"/>
      <c r="AG189" s="2152"/>
      <c r="AH189" s="2272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5"/>
        <v>0</v>
      </c>
      <c r="CM189" s="3412"/>
      <c r="CN189" s="3412"/>
    </row>
    <row r="190" spans="1:100" ht="16.350000000000001" customHeight="1">
      <c r="A190" s="4782" t="s">
        <v>1449</v>
      </c>
      <c r="B190" s="4783"/>
      <c r="C190" s="4784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3"/>
        <v>0</v>
      </c>
      <c r="AE190" s="142"/>
      <c r="AF190" s="142"/>
      <c r="AG190" s="142"/>
      <c r="AH190" s="2272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>
      <c r="A192" s="4785" t="s">
        <v>46</v>
      </c>
      <c r="B192" s="4786"/>
      <c r="C192" s="4787"/>
      <c r="D192" s="4166" t="s">
        <v>27</v>
      </c>
      <c r="E192" s="4167"/>
      <c r="F192" s="4792"/>
      <c r="G192" s="4172" t="s">
        <v>1440</v>
      </c>
      <c r="H192" s="4768"/>
      <c r="I192" s="4768"/>
      <c r="J192" s="4173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>
      <c r="A193" s="4244"/>
      <c r="B193" s="4284"/>
      <c r="C193" s="4788"/>
      <c r="D193" s="4773"/>
      <c r="E193" s="4217"/>
      <c r="F193" s="4793"/>
      <c r="G193" s="4168" t="s">
        <v>1417</v>
      </c>
      <c r="H193" s="4174" t="s">
        <v>1447</v>
      </c>
      <c r="I193" s="4174" t="s">
        <v>54</v>
      </c>
      <c r="J193" s="417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>
      <c r="A194" s="4789"/>
      <c r="B194" s="4790"/>
      <c r="C194" s="4791"/>
      <c r="D194" s="3214" t="s">
        <v>47</v>
      </c>
      <c r="E194" s="2799" t="s">
        <v>20</v>
      </c>
      <c r="F194" s="3009" t="s">
        <v>21</v>
      </c>
      <c r="G194" s="4175"/>
      <c r="H194" s="4585"/>
      <c r="I194" s="4585"/>
      <c r="J194" s="4585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>
      <c r="A195" s="4747" t="s">
        <v>1446</v>
      </c>
      <c r="B195" s="4748"/>
      <c r="C195" s="4749"/>
      <c r="D195" s="3010">
        <f>SUM(G195:J195)</f>
        <v>0</v>
      </c>
      <c r="E195" s="3011"/>
      <c r="F195" s="3012"/>
      <c r="G195" s="3008"/>
      <c r="H195" s="2236"/>
      <c r="I195" s="2236"/>
      <c r="J195" s="2768"/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>
      <c r="A196" s="4750" t="s">
        <v>1445</v>
      </c>
      <c r="B196" s="4751"/>
      <c r="C196" s="4752"/>
      <c r="D196" s="3013">
        <f>SUM(G196:J196)</f>
        <v>0</v>
      </c>
      <c r="E196" s="2600"/>
      <c r="F196" s="3014"/>
      <c r="G196" s="208"/>
      <c r="H196" s="1576"/>
      <c r="I196" s="1576"/>
      <c r="J196" s="2488"/>
      <c r="K196" s="2272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7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>
      <c r="A197" s="4762" t="s">
        <v>1444</v>
      </c>
      <c r="B197" s="4763"/>
      <c r="C197" s="4764"/>
      <c r="D197" s="3015">
        <f>SUM(G197:J197)</f>
        <v>0</v>
      </c>
      <c r="E197" s="2355"/>
      <c r="F197" s="3014"/>
      <c r="G197" s="128"/>
      <c r="H197" s="2777"/>
      <c r="I197" s="2777"/>
      <c r="J197" s="110"/>
      <c r="K197" s="2272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7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>
      <c r="A198" s="4271" t="s">
        <v>1443</v>
      </c>
      <c r="B198" s="4271"/>
      <c r="C198" s="4272"/>
      <c r="D198" s="2564">
        <f>SUM(G198:J198)</f>
        <v>0</v>
      </c>
      <c r="E198" s="2701"/>
      <c r="F198" s="2898"/>
      <c r="G198" s="117"/>
      <c r="H198" s="140"/>
      <c r="I198" s="140"/>
      <c r="J198" s="98"/>
      <c r="K198" s="2272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7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>
      <c r="A200" s="4753" t="s">
        <v>1442</v>
      </c>
      <c r="B200" s="4754"/>
      <c r="C200" s="4755"/>
      <c r="D200" s="4166" t="s">
        <v>1441</v>
      </c>
      <c r="E200" s="4167"/>
      <c r="F200" s="4168"/>
      <c r="G200" s="4774" t="s">
        <v>1440</v>
      </c>
      <c r="H200" s="4768"/>
      <c r="I200" s="4768"/>
      <c r="J200" s="4768"/>
      <c r="K200" s="4768"/>
      <c r="L200" s="4768"/>
      <c r="M200" s="4768"/>
      <c r="N200" s="4768"/>
      <c r="O200" s="4768"/>
      <c r="P200" s="4768"/>
      <c r="Q200" s="4768"/>
      <c r="R200" s="4768"/>
      <c r="S200" s="4768"/>
      <c r="T200" s="4768"/>
      <c r="U200" s="4768"/>
      <c r="V200" s="4775"/>
      <c r="W200" s="4776" t="s">
        <v>72</v>
      </c>
      <c r="X200" s="4555" t="s">
        <v>1418</v>
      </c>
      <c r="Y200" s="4780" t="s">
        <v>1439</v>
      </c>
      <c r="Z200" s="4781"/>
      <c r="AA200" s="4168" t="s">
        <v>1133</v>
      </c>
      <c r="AB200" s="4864" t="s">
        <v>1438</v>
      </c>
      <c r="AC200" s="4867" t="s">
        <v>1437</v>
      </c>
      <c r="AD200" s="4867" t="s">
        <v>1436</v>
      </c>
      <c r="AE200" s="4875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>
      <c r="A201" s="4756"/>
      <c r="B201" s="4757"/>
      <c r="C201" s="4758"/>
      <c r="D201" s="4773"/>
      <c r="E201" s="4217"/>
      <c r="F201" s="4175"/>
      <c r="G201" s="4774" t="s">
        <v>1417</v>
      </c>
      <c r="H201" s="4173"/>
      <c r="I201" s="4774" t="s">
        <v>1416</v>
      </c>
      <c r="J201" s="4173"/>
      <c r="K201" s="4768" t="s">
        <v>1415</v>
      </c>
      <c r="L201" s="4173"/>
      <c r="M201" s="4774" t="s">
        <v>1414</v>
      </c>
      <c r="N201" s="4173"/>
      <c r="O201" s="4768" t="s">
        <v>1413</v>
      </c>
      <c r="P201" s="4173"/>
      <c r="Q201" s="4768" t="s">
        <v>54</v>
      </c>
      <c r="R201" s="4173"/>
      <c r="S201" s="4769" t="s">
        <v>1411</v>
      </c>
      <c r="T201" s="4178"/>
      <c r="U201" s="4769" t="s">
        <v>1410</v>
      </c>
      <c r="V201" s="4770"/>
      <c r="W201" s="4777"/>
      <c r="X201" s="4779"/>
      <c r="Y201" s="4555" t="s">
        <v>1435</v>
      </c>
      <c r="Z201" s="4771" t="s">
        <v>1434</v>
      </c>
      <c r="AA201" s="4171"/>
      <c r="AB201" s="4865"/>
      <c r="AC201" s="4867"/>
      <c r="AD201" s="4867"/>
      <c r="AE201" s="4875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>
      <c r="A202" s="4759"/>
      <c r="B202" s="4760"/>
      <c r="C202" s="4761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778"/>
      <c r="X202" s="4557"/>
      <c r="Y202" s="4557"/>
      <c r="Z202" s="4772"/>
      <c r="AA202" s="4175"/>
      <c r="AB202" s="4866"/>
      <c r="AC202" s="4867"/>
      <c r="AD202" s="4867"/>
      <c r="AE202" s="4875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>
      <c r="A203" s="4289" t="s">
        <v>1404</v>
      </c>
      <c r="B203" s="4766" t="s">
        <v>1433</v>
      </c>
      <c r="C203" s="4767"/>
      <c r="D203" s="2842">
        <f t="shared" ref="D203:D245" si="128">SUM(E203+F203)</f>
        <v>0</v>
      </c>
      <c r="E203" s="1291">
        <f t="shared" ref="E203:E219" si="129">SUM(G203+I203+K203+M203+O203+Q203+S203+U203)</f>
        <v>0</v>
      </c>
      <c r="F203" s="2843">
        <f t="shared" ref="F203:F219" si="130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1">IF(CJ203=1,"* La consulta pertinente según condición clínica NO DEBE ser mayor al Total registrado. ","")</f>
        <v/>
      </c>
      <c r="CD203" s="3419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3">IF(D205&lt;Z205,1,0)</f>
        <v>0</v>
      </c>
      <c r="CK203" s="3420">
        <f t="shared" ref="CK203:CK229" si="134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5">IF(AND($D203&lt;&gt;0,AD203=""),1,IF($D203&lt;AD203,1,0))</f>
        <v>0</v>
      </c>
      <c r="CN203" s="3420">
        <f t="shared" si="135"/>
        <v>0</v>
      </c>
    </row>
    <row r="204" spans="1:98" ht="16.350000000000001" customHeight="1">
      <c r="A204" s="4765"/>
      <c r="B204" s="4460" t="s">
        <v>1432</v>
      </c>
      <c r="C204" s="4461"/>
      <c r="D204" s="2849">
        <f t="shared" si="128"/>
        <v>0</v>
      </c>
      <c r="E204" s="2850">
        <f t="shared" si="129"/>
        <v>0</v>
      </c>
      <c r="F204" s="1290">
        <f t="shared" si="130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7">IF(CH204=1,"* El número de pacientes de 60 años NO DEBE Ser mayor a lo registrado en el grupo Etario 20-64 años. ","")</f>
        <v/>
      </c>
      <c r="CB204" s="3419" t="str">
        <f t="shared" ref="CB204:CB267" si="138">IF(CI204=1,"* La consulta pertinente según Protocolo de Referencia NO DEBE ser mayor al Total registrado. ","")</f>
        <v/>
      </c>
      <c r="CC204" s="3419" t="str">
        <f t="shared" si="131"/>
        <v/>
      </c>
      <c r="CD204" s="3419" t="str">
        <f t="shared" si="132"/>
        <v/>
      </c>
      <c r="CE204" s="3419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2">IF((S204+T204)&lt;X204,1,0)</f>
        <v>0</v>
      </c>
      <c r="CI204" s="3420">
        <f t="shared" ref="CI204:CI267" si="143">IF(D204&lt;Y204,1,0)</f>
        <v>0</v>
      </c>
      <c r="CJ204" s="3420">
        <f t="shared" si="133"/>
        <v>0</v>
      </c>
      <c r="CK204" s="3420">
        <f t="shared" si="134"/>
        <v>0</v>
      </c>
      <c r="CL204" s="3420">
        <f t="shared" ref="CL204:CN267" si="144">IF(AND($D204&lt;&gt;0,AC204=""),1,IF($D204&lt;AC204,1,0))</f>
        <v>0</v>
      </c>
      <c r="CM204" s="3420">
        <f t="shared" si="135"/>
        <v>0</v>
      </c>
      <c r="CN204" s="3420">
        <f t="shared" si="135"/>
        <v>0</v>
      </c>
    </row>
    <row r="205" spans="1:98" ht="16.350000000000001" customHeight="1">
      <c r="A205" s="4224" t="s">
        <v>1431</v>
      </c>
      <c r="B205" s="4742" t="s">
        <v>1425</v>
      </c>
      <c r="C205" s="4742"/>
      <c r="D205" s="2833">
        <f t="shared" si="128"/>
        <v>0</v>
      </c>
      <c r="E205" s="355">
        <f t="shared" si="129"/>
        <v>0</v>
      </c>
      <c r="F205" s="2855">
        <f t="shared" si="130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7"/>
        <v/>
      </c>
      <c r="CB205" s="3419" t="str">
        <f t="shared" si="138"/>
        <v/>
      </c>
      <c r="CC205" s="3419" t="str">
        <f t="shared" si="131"/>
        <v/>
      </c>
      <c r="CD205" s="3419" t="str">
        <f t="shared" si="132"/>
        <v/>
      </c>
      <c r="CE205" s="3419" t="str">
        <f t="shared" si="139"/>
        <v/>
      </c>
      <c r="CF205" s="3419" t="str">
        <f t="shared" si="140"/>
        <v/>
      </c>
      <c r="CG205" s="3419" t="str">
        <f t="shared" si="141"/>
        <v/>
      </c>
      <c r="CH205" s="3420">
        <f t="shared" si="142"/>
        <v>0</v>
      </c>
      <c r="CI205" s="3420">
        <f t="shared" si="143"/>
        <v>0</v>
      </c>
      <c r="CJ205" s="3420">
        <f t="shared" si="133"/>
        <v>0</v>
      </c>
      <c r="CK205" s="3420">
        <f t="shared" si="134"/>
        <v>0</v>
      </c>
      <c r="CL205" s="3420">
        <f t="shared" si="144"/>
        <v>0</v>
      </c>
      <c r="CM205" s="3420">
        <f t="shared" si="135"/>
        <v>0</v>
      </c>
      <c r="CN205" s="3420">
        <f t="shared" si="135"/>
        <v>0</v>
      </c>
    </row>
    <row r="206" spans="1:98" ht="16.350000000000001" customHeight="1">
      <c r="A206" s="4224"/>
      <c r="B206" s="4740" t="s">
        <v>1424</v>
      </c>
      <c r="C206" s="4740"/>
      <c r="D206" s="2860">
        <f t="shared" si="128"/>
        <v>0</v>
      </c>
      <c r="E206" s="2861">
        <f t="shared" si="129"/>
        <v>0</v>
      </c>
      <c r="F206" s="2862">
        <f t="shared" si="130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7"/>
        <v/>
      </c>
      <c r="CB206" s="3419" t="str">
        <f t="shared" si="138"/>
        <v/>
      </c>
      <c r="CC206" s="3419" t="str">
        <f t="shared" si="131"/>
        <v/>
      </c>
      <c r="CD206" s="3419" t="str">
        <f t="shared" si="132"/>
        <v/>
      </c>
      <c r="CE206" s="3419" t="str">
        <f t="shared" si="139"/>
        <v/>
      </c>
      <c r="CF206" s="3419" t="str">
        <f t="shared" si="140"/>
        <v/>
      </c>
      <c r="CG206" s="3419" t="str">
        <f t="shared" si="141"/>
        <v/>
      </c>
      <c r="CH206" s="3420">
        <f t="shared" si="142"/>
        <v>0</v>
      </c>
      <c r="CI206" s="3420">
        <f t="shared" si="143"/>
        <v>0</v>
      </c>
      <c r="CJ206" s="3420">
        <f t="shared" si="133"/>
        <v>0</v>
      </c>
      <c r="CK206" s="3420">
        <f t="shared" si="134"/>
        <v>0</v>
      </c>
      <c r="CL206" s="3420">
        <f t="shared" si="144"/>
        <v>0</v>
      </c>
      <c r="CM206" s="3420">
        <f t="shared" si="135"/>
        <v>0</v>
      </c>
      <c r="CN206" s="3420">
        <f t="shared" si="135"/>
        <v>0</v>
      </c>
    </row>
    <row r="207" spans="1:98" ht="16.350000000000001" customHeight="1">
      <c r="A207" s="4224"/>
      <c r="B207" s="4740" t="s">
        <v>1423</v>
      </c>
      <c r="C207" s="4740"/>
      <c r="D207" s="2860">
        <f t="shared" si="128"/>
        <v>0</v>
      </c>
      <c r="E207" s="2861">
        <f t="shared" si="129"/>
        <v>0</v>
      </c>
      <c r="F207" s="2862">
        <f t="shared" si="130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7"/>
        <v/>
      </c>
      <c r="CB207" s="3419" t="str">
        <f t="shared" si="138"/>
        <v/>
      </c>
      <c r="CC207" s="3419" t="str">
        <f t="shared" si="131"/>
        <v/>
      </c>
      <c r="CD207" s="3419" t="str">
        <f t="shared" si="132"/>
        <v/>
      </c>
      <c r="CE207" s="3419" t="str">
        <f t="shared" si="139"/>
        <v/>
      </c>
      <c r="CF207" s="3419" t="str">
        <f t="shared" si="140"/>
        <v/>
      </c>
      <c r="CG207" s="3419" t="str">
        <f t="shared" si="141"/>
        <v/>
      </c>
      <c r="CH207" s="3420">
        <f t="shared" si="142"/>
        <v>0</v>
      </c>
      <c r="CI207" s="3420">
        <f t="shared" si="143"/>
        <v>0</v>
      </c>
      <c r="CJ207" s="3420">
        <f t="shared" si="133"/>
        <v>0</v>
      </c>
      <c r="CK207" s="3420">
        <f t="shared" si="134"/>
        <v>0</v>
      </c>
      <c r="CL207" s="3420">
        <f t="shared" si="144"/>
        <v>0</v>
      </c>
      <c r="CM207" s="3420">
        <f t="shared" si="135"/>
        <v>0</v>
      </c>
      <c r="CN207" s="3420">
        <f t="shared" si="135"/>
        <v>0</v>
      </c>
    </row>
    <row r="208" spans="1:98" ht="16.350000000000001" customHeight="1">
      <c r="A208" s="4224"/>
      <c r="B208" s="4743" t="s">
        <v>1422</v>
      </c>
      <c r="C208" s="4744"/>
      <c r="D208" s="2860">
        <f t="shared" si="128"/>
        <v>0</v>
      </c>
      <c r="E208" s="2861">
        <f t="shared" si="129"/>
        <v>0</v>
      </c>
      <c r="F208" s="2862">
        <f t="shared" si="130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7"/>
        <v/>
      </c>
      <c r="CB208" s="3419" t="str">
        <f t="shared" si="138"/>
        <v/>
      </c>
      <c r="CC208" s="3419" t="str">
        <f t="shared" si="131"/>
        <v/>
      </c>
      <c r="CD208" s="3419" t="str">
        <f t="shared" si="132"/>
        <v/>
      </c>
      <c r="CE208" s="3419" t="str">
        <f t="shared" si="139"/>
        <v/>
      </c>
      <c r="CF208" s="3419" t="str">
        <f t="shared" si="140"/>
        <v/>
      </c>
      <c r="CG208" s="3419" t="str">
        <f t="shared" si="141"/>
        <v/>
      </c>
      <c r="CH208" s="3420">
        <f t="shared" si="142"/>
        <v>0</v>
      </c>
      <c r="CI208" s="3420">
        <f t="shared" si="143"/>
        <v>0</v>
      </c>
      <c r="CJ208" s="3420">
        <f t="shared" si="133"/>
        <v>0</v>
      </c>
      <c r="CK208" s="3420">
        <f t="shared" si="134"/>
        <v>0</v>
      </c>
      <c r="CL208" s="3420">
        <f t="shared" si="144"/>
        <v>0</v>
      </c>
      <c r="CM208" s="3420">
        <f t="shared" si="135"/>
        <v>0</v>
      </c>
      <c r="CN208" s="3420">
        <f t="shared" si="135"/>
        <v>0</v>
      </c>
    </row>
    <row r="209" spans="1:92" ht="16.350000000000001" customHeight="1">
      <c r="A209" s="4585"/>
      <c r="B209" s="4745" t="s">
        <v>1421</v>
      </c>
      <c r="C209" s="4745"/>
      <c r="D209" s="2870">
        <f t="shared" si="128"/>
        <v>0</v>
      </c>
      <c r="E209" s="2871">
        <f t="shared" si="129"/>
        <v>0</v>
      </c>
      <c r="F209" s="1276">
        <f t="shared" si="130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7"/>
        <v/>
      </c>
      <c r="CB209" s="3419" t="str">
        <f t="shared" si="138"/>
        <v/>
      </c>
      <c r="CC209" s="3419" t="str">
        <f t="shared" si="131"/>
        <v/>
      </c>
      <c r="CD209" s="3419" t="str">
        <f t="shared" si="132"/>
        <v/>
      </c>
      <c r="CE209" s="3419" t="str">
        <f t="shared" si="139"/>
        <v/>
      </c>
      <c r="CF209" s="3419" t="str">
        <f t="shared" si="140"/>
        <v/>
      </c>
      <c r="CG209" s="3419" t="str">
        <f t="shared" si="141"/>
        <v/>
      </c>
      <c r="CH209" s="3420">
        <f t="shared" si="142"/>
        <v>0</v>
      </c>
      <c r="CI209" s="3420">
        <f t="shared" si="143"/>
        <v>0</v>
      </c>
      <c r="CJ209" s="3420">
        <f t="shared" si="133"/>
        <v>0</v>
      </c>
      <c r="CK209" s="3420">
        <f t="shared" si="134"/>
        <v>0</v>
      </c>
      <c r="CL209" s="3420">
        <f t="shared" si="144"/>
        <v>0</v>
      </c>
      <c r="CM209" s="3420">
        <f t="shared" si="135"/>
        <v>0</v>
      </c>
      <c r="CN209" s="3420">
        <f t="shared" si="135"/>
        <v>0</v>
      </c>
    </row>
    <row r="210" spans="1:92" ht="16.350000000000001" customHeight="1">
      <c r="A210" s="4174" t="s">
        <v>1383</v>
      </c>
      <c r="B210" s="4742" t="s">
        <v>1425</v>
      </c>
      <c r="C210" s="4742"/>
      <c r="D210" s="2832">
        <f t="shared" si="128"/>
        <v>0</v>
      </c>
      <c r="E210" s="1285">
        <f>SUM(G210+I210+K210+M210+O210+Q210+S210+U210)</f>
        <v>0</v>
      </c>
      <c r="F210" s="2872">
        <f t="shared" si="130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7"/>
        <v/>
      </c>
      <c r="CB210" s="3419" t="str">
        <f t="shared" si="138"/>
        <v/>
      </c>
      <c r="CC210" s="3419" t="str">
        <f t="shared" si="131"/>
        <v/>
      </c>
      <c r="CD210" s="3419" t="str">
        <f t="shared" si="132"/>
        <v/>
      </c>
      <c r="CE210" s="3419" t="str">
        <f t="shared" si="139"/>
        <v/>
      </c>
      <c r="CF210" s="3419" t="str">
        <f t="shared" si="140"/>
        <v/>
      </c>
      <c r="CG210" s="3419" t="str">
        <f t="shared" si="141"/>
        <v/>
      </c>
      <c r="CH210" s="3420">
        <f t="shared" si="142"/>
        <v>0</v>
      </c>
      <c r="CI210" s="3420">
        <f t="shared" si="143"/>
        <v>0</v>
      </c>
      <c r="CJ210" s="3420">
        <f t="shared" si="133"/>
        <v>0</v>
      </c>
      <c r="CK210" s="3420">
        <f t="shared" si="134"/>
        <v>0</v>
      </c>
      <c r="CL210" s="3420">
        <f t="shared" si="144"/>
        <v>0</v>
      </c>
      <c r="CM210" s="3420">
        <f t="shared" si="135"/>
        <v>0</v>
      </c>
      <c r="CN210" s="3420">
        <f t="shared" si="135"/>
        <v>0</v>
      </c>
    </row>
    <row r="211" spans="1:92" ht="16.350000000000001" customHeight="1">
      <c r="A211" s="4224"/>
      <c r="B211" s="4740" t="s">
        <v>1424</v>
      </c>
      <c r="C211" s="4740"/>
      <c r="D211" s="2860">
        <f t="shared" si="128"/>
        <v>0</v>
      </c>
      <c r="E211" s="2861">
        <f t="shared" si="129"/>
        <v>0</v>
      </c>
      <c r="F211" s="2862">
        <f t="shared" si="130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7"/>
        <v/>
      </c>
      <c r="CB211" s="3419" t="str">
        <f t="shared" si="138"/>
        <v/>
      </c>
      <c r="CC211" s="3419" t="str">
        <f t="shared" si="131"/>
        <v/>
      </c>
      <c r="CD211" s="3419" t="str">
        <f t="shared" si="132"/>
        <v/>
      </c>
      <c r="CE211" s="3419" t="str">
        <f t="shared" si="139"/>
        <v/>
      </c>
      <c r="CF211" s="3419" t="str">
        <f t="shared" si="140"/>
        <v/>
      </c>
      <c r="CG211" s="3419" t="str">
        <f t="shared" si="141"/>
        <v/>
      </c>
      <c r="CH211" s="3420">
        <f t="shared" si="142"/>
        <v>0</v>
      </c>
      <c r="CI211" s="3420">
        <f t="shared" si="143"/>
        <v>0</v>
      </c>
      <c r="CJ211" s="3420">
        <f t="shared" si="133"/>
        <v>0</v>
      </c>
      <c r="CK211" s="3420">
        <f t="shared" si="134"/>
        <v>0</v>
      </c>
      <c r="CL211" s="3420">
        <f t="shared" si="144"/>
        <v>0</v>
      </c>
      <c r="CM211" s="3420">
        <f t="shared" si="135"/>
        <v>0</v>
      </c>
      <c r="CN211" s="3420">
        <f t="shared" si="135"/>
        <v>0</v>
      </c>
    </row>
    <row r="212" spans="1:92" ht="16.350000000000001" customHeight="1">
      <c r="A212" s="4224"/>
      <c r="B212" s="4740" t="s">
        <v>1423</v>
      </c>
      <c r="C212" s="4740"/>
      <c r="D212" s="2860">
        <f t="shared" si="128"/>
        <v>0</v>
      </c>
      <c r="E212" s="2861">
        <f t="shared" si="129"/>
        <v>0</v>
      </c>
      <c r="F212" s="2862">
        <f t="shared" si="130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7"/>
        <v/>
      </c>
      <c r="CB212" s="3419" t="str">
        <f t="shared" si="138"/>
        <v/>
      </c>
      <c r="CC212" s="3419" t="str">
        <f t="shared" si="131"/>
        <v/>
      </c>
      <c r="CD212" s="3419" t="str">
        <f t="shared" si="132"/>
        <v/>
      </c>
      <c r="CE212" s="3419" t="str">
        <f t="shared" si="139"/>
        <v/>
      </c>
      <c r="CF212" s="3419" t="str">
        <f t="shared" si="140"/>
        <v/>
      </c>
      <c r="CG212" s="3419" t="str">
        <f t="shared" si="141"/>
        <v/>
      </c>
      <c r="CH212" s="3420">
        <f t="shared" si="142"/>
        <v>0</v>
      </c>
      <c r="CI212" s="3420">
        <f t="shared" si="143"/>
        <v>0</v>
      </c>
      <c r="CJ212" s="3420">
        <f t="shared" si="133"/>
        <v>0</v>
      </c>
      <c r="CK212" s="3420">
        <f t="shared" si="134"/>
        <v>0</v>
      </c>
      <c r="CL212" s="3420">
        <f t="shared" si="144"/>
        <v>0</v>
      </c>
      <c r="CM212" s="3420">
        <f t="shared" si="135"/>
        <v>0</v>
      </c>
      <c r="CN212" s="3420">
        <f t="shared" si="135"/>
        <v>0</v>
      </c>
    </row>
    <row r="213" spans="1:92" ht="16.350000000000001" customHeight="1">
      <c r="A213" s="4224"/>
      <c r="B213" s="4743" t="s">
        <v>1422</v>
      </c>
      <c r="C213" s="4744"/>
      <c r="D213" s="2860">
        <f t="shared" si="128"/>
        <v>0</v>
      </c>
      <c r="E213" s="2861">
        <f t="shared" si="129"/>
        <v>0</v>
      </c>
      <c r="F213" s="2862">
        <f t="shared" si="130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7"/>
        <v/>
      </c>
      <c r="CB213" s="3419" t="str">
        <f t="shared" si="138"/>
        <v/>
      </c>
      <c r="CC213" s="3419" t="str">
        <f t="shared" si="131"/>
        <v/>
      </c>
      <c r="CD213" s="3419" t="str">
        <f t="shared" si="132"/>
        <v/>
      </c>
      <c r="CE213" s="3419" t="str">
        <f t="shared" si="139"/>
        <v/>
      </c>
      <c r="CF213" s="3419" t="str">
        <f t="shared" si="140"/>
        <v/>
      </c>
      <c r="CG213" s="3419" t="str">
        <f t="shared" si="141"/>
        <v/>
      </c>
      <c r="CH213" s="3420">
        <f t="shared" si="142"/>
        <v>0</v>
      </c>
      <c r="CI213" s="3420">
        <f t="shared" si="143"/>
        <v>0</v>
      </c>
      <c r="CJ213" s="3420">
        <f t="shared" si="133"/>
        <v>0</v>
      </c>
      <c r="CK213" s="3420">
        <f t="shared" si="134"/>
        <v>0</v>
      </c>
      <c r="CL213" s="3420">
        <f t="shared" si="144"/>
        <v>0</v>
      </c>
      <c r="CM213" s="3420">
        <f t="shared" si="135"/>
        <v>0</v>
      </c>
      <c r="CN213" s="3420">
        <f t="shared" si="135"/>
        <v>0</v>
      </c>
    </row>
    <row r="214" spans="1:92" ht="16.350000000000001" customHeight="1">
      <c r="A214" s="4585"/>
      <c r="B214" s="4745" t="s">
        <v>1421</v>
      </c>
      <c r="C214" s="4745"/>
      <c r="D214" s="2870">
        <f t="shared" si="128"/>
        <v>0</v>
      </c>
      <c r="E214" s="2871">
        <f t="shared" si="129"/>
        <v>0</v>
      </c>
      <c r="F214" s="1276">
        <f t="shared" si="130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7"/>
        <v/>
      </c>
      <c r="CB214" s="3419" t="str">
        <f t="shared" si="138"/>
        <v/>
      </c>
      <c r="CC214" s="3419" t="str">
        <f t="shared" si="131"/>
        <v/>
      </c>
      <c r="CD214" s="3419" t="str">
        <f t="shared" si="132"/>
        <v/>
      </c>
      <c r="CE214" s="3419" t="str">
        <f t="shared" si="139"/>
        <v/>
      </c>
      <c r="CF214" s="3419" t="str">
        <f t="shared" si="140"/>
        <v/>
      </c>
      <c r="CG214" s="3419" t="str">
        <f t="shared" si="141"/>
        <v/>
      </c>
      <c r="CH214" s="3420">
        <f t="shared" si="142"/>
        <v>0</v>
      </c>
      <c r="CI214" s="3420">
        <f t="shared" si="143"/>
        <v>0</v>
      </c>
      <c r="CJ214" s="3420">
        <f t="shared" si="133"/>
        <v>0</v>
      </c>
      <c r="CK214" s="3420">
        <f t="shared" si="134"/>
        <v>0</v>
      </c>
      <c r="CL214" s="3420">
        <f t="shared" si="144"/>
        <v>0</v>
      </c>
      <c r="CM214" s="3420">
        <f t="shared" si="135"/>
        <v>0</v>
      </c>
      <c r="CN214" s="3420">
        <f t="shared" si="135"/>
        <v>0</v>
      </c>
    </row>
    <row r="215" spans="1:92" ht="16.350000000000001" customHeight="1">
      <c r="A215" s="4174" t="s">
        <v>1392</v>
      </c>
      <c r="B215" s="4742" t="s">
        <v>1425</v>
      </c>
      <c r="C215" s="4742"/>
      <c r="D215" s="2832">
        <f t="shared" si="128"/>
        <v>0</v>
      </c>
      <c r="E215" s="1285">
        <f t="shared" si="129"/>
        <v>0</v>
      </c>
      <c r="F215" s="2872">
        <f t="shared" si="130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7"/>
        <v/>
      </c>
      <c r="CB215" s="3419" t="str">
        <f t="shared" si="138"/>
        <v/>
      </c>
      <c r="CC215" s="3419" t="str">
        <f t="shared" si="131"/>
        <v/>
      </c>
      <c r="CD215" s="3419" t="str">
        <f t="shared" si="132"/>
        <v/>
      </c>
      <c r="CE215" s="3419" t="str">
        <f t="shared" si="139"/>
        <v/>
      </c>
      <c r="CF215" s="3419" t="str">
        <f t="shared" si="140"/>
        <v/>
      </c>
      <c r="CG215" s="3419" t="str">
        <f t="shared" si="141"/>
        <v/>
      </c>
      <c r="CH215" s="3420">
        <f t="shared" si="142"/>
        <v>0</v>
      </c>
      <c r="CI215" s="3420">
        <f t="shared" si="143"/>
        <v>0</v>
      </c>
      <c r="CJ215" s="3420">
        <f t="shared" si="133"/>
        <v>0</v>
      </c>
      <c r="CK215" s="3420">
        <f t="shared" si="134"/>
        <v>0</v>
      </c>
      <c r="CL215" s="3420">
        <f t="shared" si="144"/>
        <v>0</v>
      </c>
      <c r="CM215" s="3420">
        <f t="shared" si="135"/>
        <v>0</v>
      </c>
      <c r="CN215" s="3420">
        <f t="shared" si="135"/>
        <v>0</v>
      </c>
    </row>
    <row r="216" spans="1:92" ht="16.350000000000001" customHeight="1">
      <c r="A216" s="4224"/>
      <c r="B216" s="4740" t="s">
        <v>1424</v>
      </c>
      <c r="C216" s="4740"/>
      <c r="D216" s="2860">
        <f t="shared" si="128"/>
        <v>0</v>
      </c>
      <c r="E216" s="2861">
        <f t="shared" si="129"/>
        <v>0</v>
      </c>
      <c r="F216" s="2862">
        <f t="shared" si="130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7"/>
        <v/>
      </c>
      <c r="CB216" s="3419" t="str">
        <f t="shared" si="138"/>
        <v/>
      </c>
      <c r="CC216" s="3419" t="str">
        <f t="shared" si="131"/>
        <v/>
      </c>
      <c r="CD216" s="3419" t="str">
        <f t="shared" si="132"/>
        <v/>
      </c>
      <c r="CE216" s="3419" t="str">
        <f t="shared" si="139"/>
        <v/>
      </c>
      <c r="CF216" s="3419" t="str">
        <f t="shared" si="140"/>
        <v/>
      </c>
      <c r="CG216" s="3419" t="str">
        <f t="shared" si="141"/>
        <v/>
      </c>
      <c r="CH216" s="3420">
        <f t="shared" si="142"/>
        <v>0</v>
      </c>
      <c r="CI216" s="3420">
        <f t="shared" si="143"/>
        <v>0</v>
      </c>
      <c r="CJ216" s="3420">
        <f t="shared" si="133"/>
        <v>0</v>
      </c>
      <c r="CK216" s="3420">
        <f t="shared" si="134"/>
        <v>0</v>
      </c>
      <c r="CL216" s="3420">
        <f t="shared" si="144"/>
        <v>0</v>
      </c>
      <c r="CM216" s="3420">
        <f t="shared" si="135"/>
        <v>0</v>
      </c>
      <c r="CN216" s="3420">
        <f t="shared" si="135"/>
        <v>0</v>
      </c>
    </row>
    <row r="217" spans="1:92" ht="16.350000000000001" customHeight="1">
      <c r="A217" s="4224"/>
      <c r="B217" s="4743" t="s">
        <v>1423</v>
      </c>
      <c r="C217" s="4744"/>
      <c r="D217" s="2860">
        <f t="shared" si="128"/>
        <v>0</v>
      </c>
      <c r="E217" s="2861">
        <f t="shared" si="129"/>
        <v>0</v>
      </c>
      <c r="F217" s="2862">
        <f t="shared" si="130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7"/>
        <v/>
      </c>
      <c r="CB217" s="3419" t="str">
        <f t="shared" si="138"/>
        <v/>
      </c>
      <c r="CC217" s="3419" t="str">
        <f t="shared" si="131"/>
        <v/>
      </c>
      <c r="CD217" s="3419" t="str">
        <f t="shared" si="132"/>
        <v/>
      </c>
      <c r="CE217" s="3419" t="str">
        <f t="shared" si="139"/>
        <v/>
      </c>
      <c r="CF217" s="3419" t="str">
        <f t="shared" si="140"/>
        <v/>
      </c>
      <c r="CG217" s="3419" t="str">
        <f t="shared" si="141"/>
        <v/>
      </c>
      <c r="CH217" s="3420">
        <f t="shared" si="142"/>
        <v>0</v>
      </c>
      <c r="CI217" s="3420">
        <f t="shared" si="143"/>
        <v>0</v>
      </c>
      <c r="CJ217" s="3420">
        <f t="shared" si="133"/>
        <v>0</v>
      </c>
      <c r="CK217" s="3420">
        <f t="shared" si="134"/>
        <v>0</v>
      </c>
      <c r="CL217" s="3420">
        <f t="shared" si="144"/>
        <v>0</v>
      </c>
      <c r="CM217" s="3420">
        <f t="shared" si="135"/>
        <v>0</v>
      </c>
      <c r="CN217" s="3420">
        <f t="shared" si="135"/>
        <v>0</v>
      </c>
    </row>
    <row r="218" spans="1:92" ht="16.350000000000001" customHeight="1">
      <c r="A218" s="4224"/>
      <c r="B218" s="4740" t="s">
        <v>1422</v>
      </c>
      <c r="C218" s="4740"/>
      <c r="D218" s="2860">
        <f t="shared" si="128"/>
        <v>0</v>
      </c>
      <c r="E218" s="2861">
        <f>SUM(G218+I218+K218+M218+O218+Q218+S218+U218)</f>
        <v>0</v>
      </c>
      <c r="F218" s="2862">
        <f t="shared" si="130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7"/>
        <v/>
      </c>
      <c r="CB218" s="3419" t="str">
        <f t="shared" si="138"/>
        <v/>
      </c>
      <c r="CC218" s="3419" t="str">
        <f t="shared" si="131"/>
        <v/>
      </c>
      <c r="CD218" s="3419" t="str">
        <f t="shared" si="132"/>
        <v/>
      </c>
      <c r="CE218" s="3419" t="str">
        <f t="shared" si="139"/>
        <v/>
      </c>
      <c r="CF218" s="3419" t="str">
        <f t="shared" si="140"/>
        <v/>
      </c>
      <c r="CG218" s="3419" t="str">
        <f t="shared" si="141"/>
        <v/>
      </c>
      <c r="CH218" s="3420">
        <f t="shared" si="142"/>
        <v>0</v>
      </c>
      <c r="CI218" s="3420">
        <f t="shared" si="143"/>
        <v>0</v>
      </c>
      <c r="CJ218" s="3420">
        <f t="shared" si="133"/>
        <v>0</v>
      </c>
      <c r="CK218" s="3420">
        <f t="shared" si="134"/>
        <v>0</v>
      </c>
      <c r="CL218" s="3420">
        <f t="shared" si="144"/>
        <v>0</v>
      </c>
      <c r="CM218" s="3420">
        <f t="shared" si="135"/>
        <v>0</v>
      </c>
      <c r="CN218" s="3420">
        <f t="shared" si="135"/>
        <v>0</v>
      </c>
    </row>
    <row r="219" spans="1:92" ht="16.350000000000001" customHeight="1">
      <c r="A219" s="4585"/>
      <c r="B219" s="4741" t="s">
        <v>1421</v>
      </c>
      <c r="C219" s="4741"/>
      <c r="D219" s="2870">
        <f t="shared" si="128"/>
        <v>0</v>
      </c>
      <c r="E219" s="2871">
        <f t="shared" si="129"/>
        <v>0</v>
      </c>
      <c r="F219" s="1276">
        <f t="shared" si="130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7"/>
        <v/>
      </c>
      <c r="CB219" s="3419" t="str">
        <f t="shared" si="138"/>
        <v/>
      </c>
      <c r="CC219" s="3419" t="str">
        <f t="shared" si="131"/>
        <v/>
      </c>
      <c r="CD219" s="3419" t="str">
        <f t="shared" si="132"/>
        <v/>
      </c>
      <c r="CE219" s="3419" t="str">
        <f t="shared" si="139"/>
        <v/>
      </c>
      <c r="CF219" s="3419" t="str">
        <f t="shared" si="140"/>
        <v/>
      </c>
      <c r="CG219" s="3419" t="str">
        <f t="shared" si="141"/>
        <v/>
      </c>
      <c r="CH219" s="3420">
        <f t="shared" si="142"/>
        <v>0</v>
      </c>
      <c r="CI219" s="3420">
        <f t="shared" si="143"/>
        <v>0</v>
      </c>
      <c r="CJ219" s="3420">
        <f t="shared" si="133"/>
        <v>0</v>
      </c>
      <c r="CK219" s="3420">
        <f t="shared" si="134"/>
        <v>0</v>
      </c>
      <c r="CL219" s="3420">
        <f t="shared" si="144"/>
        <v>0</v>
      </c>
      <c r="CM219" s="3420">
        <f t="shared" si="144"/>
        <v>0</v>
      </c>
      <c r="CN219" s="3420">
        <f t="shared" si="144"/>
        <v>0</v>
      </c>
    </row>
    <row r="220" spans="1:92" ht="16.350000000000001" customHeight="1">
      <c r="A220" s="4174" t="s">
        <v>1389</v>
      </c>
      <c r="B220" s="4742" t="s">
        <v>1425</v>
      </c>
      <c r="C220" s="4742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8"/>
        <v/>
      </c>
      <c r="CC220" s="3419" t="str">
        <f t="shared" si="131"/>
        <v/>
      </c>
      <c r="CD220" s="3419" t="str">
        <f t="shared" si="132"/>
        <v/>
      </c>
      <c r="CE220" s="3419" t="str">
        <f t="shared" si="139"/>
        <v/>
      </c>
      <c r="CF220" s="3419" t="str">
        <f t="shared" si="140"/>
        <v/>
      </c>
      <c r="CG220" s="3419" t="str">
        <f t="shared" si="141"/>
        <v/>
      </c>
      <c r="CH220" s="3420"/>
      <c r="CI220" s="3420">
        <f t="shared" si="143"/>
        <v>0</v>
      </c>
      <c r="CJ220" s="3420">
        <f t="shared" si="133"/>
        <v>0</v>
      </c>
      <c r="CK220" s="3420">
        <f t="shared" si="134"/>
        <v>0</v>
      </c>
      <c r="CL220" s="3420">
        <f t="shared" si="144"/>
        <v>0</v>
      </c>
      <c r="CM220" s="3420">
        <f t="shared" si="144"/>
        <v>0</v>
      </c>
      <c r="CN220" s="3420">
        <f t="shared" si="144"/>
        <v>0</v>
      </c>
    </row>
    <row r="221" spans="1:92" ht="16.350000000000001" customHeight="1">
      <c r="A221" s="4224"/>
      <c r="B221" s="4740" t="s">
        <v>1424</v>
      </c>
      <c r="C221" s="4740"/>
      <c r="D221" s="2860">
        <f t="shared" si="128"/>
        <v>0</v>
      </c>
      <c r="E221" s="2861">
        <f>+G221+I221+K221+M221+O221+Q221+S221+U221</f>
        <v>0</v>
      </c>
      <c r="F221" s="2862">
        <f t="shared" ref="F221:F224" si="145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8"/>
        <v/>
      </c>
      <c r="CC221" s="3419" t="str">
        <f t="shared" si="131"/>
        <v/>
      </c>
      <c r="CD221" s="3419" t="str">
        <f t="shared" si="132"/>
        <v/>
      </c>
      <c r="CE221" s="3419" t="str">
        <f t="shared" si="139"/>
        <v/>
      </c>
      <c r="CF221" s="3419" t="str">
        <f t="shared" si="140"/>
        <v/>
      </c>
      <c r="CG221" s="3419" t="str">
        <f t="shared" si="141"/>
        <v/>
      </c>
      <c r="CH221" s="3420"/>
      <c r="CI221" s="3420">
        <f t="shared" si="143"/>
        <v>0</v>
      </c>
      <c r="CJ221" s="3420">
        <f t="shared" si="133"/>
        <v>0</v>
      </c>
      <c r="CK221" s="3420">
        <f t="shared" si="134"/>
        <v>0</v>
      </c>
      <c r="CL221" s="3420">
        <f t="shared" si="144"/>
        <v>0</v>
      </c>
      <c r="CM221" s="3420">
        <f t="shared" si="144"/>
        <v>0</v>
      </c>
      <c r="CN221" s="3420">
        <f t="shared" si="144"/>
        <v>0</v>
      </c>
    </row>
    <row r="222" spans="1:92" ht="16.350000000000001" customHeight="1">
      <c r="A222" s="4224"/>
      <c r="B222" s="4740" t="s">
        <v>1423</v>
      </c>
      <c r="C222" s="4740"/>
      <c r="D222" s="2860">
        <f t="shared" si="128"/>
        <v>0</v>
      </c>
      <c r="E222" s="2861">
        <f t="shared" ref="E222:E224" si="146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8"/>
        <v/>
      </c>
      <c r="CC222" s="3419" t="str">
        <f t="shared" si="131"/>
        <v/>
      </c>
      <c r="CD222" s="3419" t="str">
        <f t="shared" si="132"/>
        <v/>
      </c>
      <c r="CE222" s="3419" t="str">
        <f t="shared" si="139"/>
        <v/>
      </c>
      <c r="CF222" s="3419" t="str">
        <f t="shared" si="140"/>
        <v/>
      </c>
      <c r="CG222" s="3419" t="str">
        <f t="shared" si="141"/>
        <v/>
      </c>
      <c r="CH222" s="3420"/>
      <c r="CI222" s="3420">
        <f t="shared" si="143"/>
        <v>0</v>
      </c>
      <c r="CJ222" s="3420">
        <f t="shared" si="133"/>
        <v>0</v>
      </c>
      <c r="CK222" s="3420">
        <f t="shared" si="134"/>
        <v>0</v>
      </c>
      <c r="CL222" s="3420">
        <f t="shared" si="144"/>
        <v>0</v>
      </c>
      <c r="CM222" s="3420">
        <f t="shared" si="144"/>
        <v>0</v>
      </c>
      <c r="CN222" s="3420">
        <f t="shared" si="144"/>
        <v>0</v>
      </c>
    </row>
    <row r="223" spans="1:92" ht="16.350000000000001" customHeight="1">
      <c r="A223" s="4224"/>
      <c r="B223" s="4740" t="s">
        <v>1422</v>
      </c>
      <c r="C223" s="4740"/>
      <c r="D223" s="2860">
        <f t="shared" si="128"/>
        <v>0</v>
      </c>
      <c r="E223" s="2861">
        <f t="shared" si="146"/>
        <v>0</v>
      </c>
      <c r="F223" s="2862">
        <f t="shared" si="145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8"/>
        <v/>
      </c>
      <c r="CC223" s="3419" t="str">
        <f t="shared" si="131"/>
        <v/>
      </c>
      <c r="CD223" s="3419" t="str">
        <f t="shared" si="132"/>
        <v/>
      </c>
      <c r="CE223" s="3419" t="str">
        <f t="shared" si="139"/>
        <v/>
      </c>
      <c r="CF223" s="3419" t="str">
        <f t="shared" si="140"/>
        <v/>
      </c>
      <c r="CG223" s="3419" t="str">
        <f t="shared" si="141"/>
        <v/>
      </c>
      <c r="CH223" s="3420"/>
      <c r="CI223" s="3420">
        <f t="shared" si="143"/>
        <v>0</v>
      </c>
      <c r="CJ223" s="3420">
        <f t="shared" si="133"/>
        <v>0</v>
      </c>
      <c r="CK223" s="3420">
        <f t="shared" si="134"/>
        <v>0</v>
      </c>
      <c r="CL223" s="3420">
        <f t="shared" si="144"/>
        <v>0</v>
      </c>
      <c r="CM223" s="3420">
        <f t="shared" si="144"/>
        <v>0</v>
      </c>
      <c r="CN223" s="3420">
        <f t="shared" si="144"/>
        <v>0</v>
      </c>
    </row>
    <row r="224" spans="1:92" ht="16.350000000000001" customHeight="1">
      <c r="A224" s="4585"/>
      <c r="B224" s="4741" t="s">
        <v>1421</v>
      </c>
      <c r="C224" s="4741"/>
      <c r="D224" s="2870">
        <f t="shared" si="128"/>
        <v>0</v>
      </c>
      <c r="E224" s="2871">
        <f t="shared" si="146"/>
        <v>0</v>
      </c>
      <c r="F224" s="1276">
        <f t="shared" si="145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8"/>
        <v/>
      </c>
      <c r="CC224" s="3419" t="str">
        <f t="shared" si="131"/>
        <v/>
      </c>
      <c r="CD224" s="3419" t="str">
        <f t="shared" si="132"/>
        <v/>
      </c>
      <c r="CE224" s="3419" t="str">
        <f t="shared" si="139"/>
        <v/>
      </c>
      <c r="CF224" s="3419" t="str">
        <f t="shared" si="140"/>
        <v/>
      </c>
      <c r="CG224" s="3419" t="str">
        <f t="shared" si="141"/>
        <v/>
      </c>
      <c r="CH224" s="3420"/>
      <c r="CI224" s="3420">
        <f t="shared" si="143"/>
        <v>0</v>
      </c>
      <c r="CJ224" s="3420">
        <f t="shared" si="133"/>
        <v>0</v>
      </c>
      <c r="CK224" s="3420">
        <f t="shared" si="134"/>
        <v>0</v>
      </c>
      <c r="CL224" s="3420">
        <f t="shared" si="144"/>
        <v>0</v>
      </c>
      <c r="CM224" s="3420">
        <f t="shared" si="144"/>
        <v>0</v>
      </c>
      <c r="CN224" s="3420">
        <f t="shared" si="144"/>
        <v>0</v>
      </c>
    </row>
    <row r="225" spans="1:92" ht="16.350000000000001" customHeight="1">
      <c r="A225" s="4174" t="s">
        <v>1430</v>
      </c>
      <c r="B225" s="4742" t="s">
        <v>1425</v>
      </c>
      <c r="C225" s="4742"/>
      <c r="D225" s="2833">
        <f t="shared" si="128"/>
        <v>0</v>
      </c>
      <c r="E225" s="355">
        <f t="shared" ref="E225:F279" si="147">SUM(G225+I225+K225+M225+O225+Q225+S225+U225)</f>
        <v>0</v>
      </c>
      <c r="F225" s="2855">
        <f t="shared" ref="F225:F279" si="148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7"/>
        <v/>
      </c>
      <c r="CB225" s="3419" t="str">
        <f t="shared" si="138"/>
        <v/>
      </c>
      <c r="CC225" s="3419" t="str">
        <f t="shared" si="131"/>
        <v/>
      </c>
      <c r="CD225" s="3419" t="str">
        <f t="shared" si="132"/>
        <v/>
      </c>
      <c r="CE225" s="3419" t="str">
        <f t="shared" si="139"/>
        <v/>
      </c>
      <c r="CF225" s="3419" t="str">
        <f t="shared" si="140"/>
        <v/>
      </c>
      <c r="CG225" s="3419" t="str">
        <f t="shared" si="141"/>
        <v/>
      </c>
      <c r="CH225" s="3420">
        <f t="shared" ref="CH225:CH229" si="149">IF((S225+T225)&lt;X225,1,0)</f>
        <v>0</v>
      </c>
      <c r="CI225" s="3420">
        <f t="shared" si="143"/>
        <v>0</v>
      </c>
      <c r="CJ225" s="3420">
        <f t="shared" si="133"/>
        <v>0</v>
      </c>
      <c r="CK225" s="3420">
        <f t="shared" si="134"/>
        <v>0</v>
      </c>
      <c r="CL225" s="3420">
        <f t="shared" si="144"/>
        <v>0</v>
      </c>
      <c r="CM225" s="3420">
        <f t="shared" si="144"/>
        <v>0</v>
      </c>
      <c r="CN225" s="3420">
        <f t="shared" si="144"/>
        <v>0</v>
      </c>
    </row>
    <row r="226" spans="1:92" ht="16.350000000000001" customHeight="1">
      <c r="A226" s="4224"/>
      <c r="B226" s="4740" t="s">
        <v>1424</v>
      </c>
      <c r="C226" s="4740"/>
      <c r="D226" s="2860">
        <f t="shared" si="128"/>
        <v>0</v>
      </c>
      <c r="E226" s="2861">
        <f t="shared" si="147"/>
        <v>0</v>
      </c>
      <c r="F226" s="2862">
        <f t="shared" si="148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7"/>
        <v/>
      </c>
      <c r="CB226" s="3419" t="str">
        <f t="shared" si="138"/>
        <v/>
      </c>
      <c r="CC226" s="3419" t="str">
        <f t="shared" si="131"/>
        <v/>
      </c>
      <c r="CD226" s="3419" t="str">
        <f t="shared" si="132"/>
        <v/>
      </c>
      <c r="CE226" s="3419" t="str">
        <f t="shared" si="139"/>
        <v/>
      </c>
      <c r="CF226" s="3419" t="str">
        <f t="shared" si="140"/>
        <v/>
      </c>
      <c r="CG226" s="3419" t="str">
        <f t="shared" si="141"/>
        <v/>
      </c>
      <c r="CH226" s="3420">
        <f t="shared" si="149"/>
        <v>0</v>
      </c>
      <c r="CI226" s="3420">
        <f t="shared" si="143"/>
        <v>0</v>
      </c>
      <c r="CJ226" s="3420">
        <f t="shared" si="133"/>
        <v>0</v>
      </c>
      <c r="CK226" s="3420">
        <f t="shared" si="134"/>
        <v>0</v>
      </c>
      <c r="CL226" s="3420">
        <f t="shared" si="144"/>
        <v>0</v>
      </c>
      <c r="CM226" s="3420">
        <f t="shared" si="144"/>
        <v>0</v>
      </c>
      <c r="CN226" s="3420">
        <f t="shared" si="144"/>
        <v>0</v>
      </c>
    </row>
    <row r="227" spans="1:92" ht="16.350000000000001" customHeight="1">
      <c r="A227" s="4224"/>
      <c r="B227" s="4740" t="s">
        <v>1423</v>
      </c>
      <c r="C227" s="4740"/>
      <c r="D227" s="2860">
        <f t="shared" si="128"/>
        <v>0</v>
      </c>
      <c r="E227" s="2861">
        <f t="shared" si="147"/>
        <v>0</v>
      </c>
      <c r="F227" s="2862">
        <f t="shared" si="148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7"/>
        <v/>
      </c>
      <c r="CB227" s="3419" t="str">
        <f t="shared" si="138"/>
        <v/>
      </c>
      <c r="CC227" s="3419" t="str">
        <f t="shared" si="131"/>
        <v/>
      </c>
      <c r="CD227" s="3419" t="str">
        <f t="shared" si="132"/>
        <v/>
      </c>
      <c r="CE227" s="3419" t="str">
        <f t="shared" si="139"/>
        <v/>
      </c>
      <c r="CF227" s="3419" t="str">
        <f t="shared" si="140"/>
        <v/>
      </c>
      <c r="CG227" s="3419" t="str">
        <f t="shared" si="141"/>
        <v/>
      </c>
      <c r="CH227" s="3420">
        <f t="shared" si="149"/>
        <v>0</v>
      </c>
      <c r="CI227" s="3420">
        <f t="shared" si="143"/>
        <v>0</v>
      </c>
      <c r="CJ227" s="3420">
        <f t="shared" si="133"/>
        <v>0</v>
      </c>
      <c r="CK227" s="3420">
        <f t="shared" si="134"/>
        <v>0</v>
      </c>
      <c r="CL227" s="3420">
        <f t="shared" si="144"/>
        <v>0</v>
      </c>
      <c r="CM227" s="3420">
        <f t="shared" si="144"/>
        <v>0</v>
      </c>
      <c r="CN227" s="3420">
        <f t="shared" si="144"/>
        <v>0</v>
      </c>
    </row>
    <row r="228" spans="1:92" ht="16.350000000000001" customHeight="1">
      <c r="A228" s="4224"/>
      <c r="B228" s="4746" t="s">
        <v>1422</v>
      </c>
      <c r="C228" s="4746"/>
      <c r="D228" s="2860">
        <f t="shared" si="128"/>
        <v>0</v>
      </c>
      <c r="E228" s="2861">
        <f t="shared" si="147"/>
        <v>0</v>
      </c>
      <c r="F228" s="2862">
        <f t="shared" si="148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7"/>
        <v/>
      </c>
      <c r="CB228" s="3419" t="str">
        <f t="shared" si="138"/>
        <v/>
      </c>
      <c r="CC228" s="3419" t="str">
        <f t="shared" si="131"/>
        <v/>
      </c>
      <c r="CD228" s="3419" t="str">
        <f t="shared" si="132"/>
        <v/>
      </c>
      <c r="CE228" s="3419" t="str">
        <f t="shared" si="139"/>
        <v/>
      </c>
      <c r="CF228" s="3419" t="str">
        <f t="shared" si="140"/>
        <v/>
      </c>
      <c r="CG228" s="3419" t="str">
        <f t="shared" si="141"/>
        <v/>
      </c>
      <c r="CH228" s="3420">
        <f t="shared" si="149"/>
        <v>0</v>
      </c>
      <c r="CI228" s="3420">
        <f t="shared" si="143"/>
        <v>0</v>
      </c>
      <c r="CJ228" s="3420">
        <f t="shared" si="133"/>
        <v>0</v>
      </c>
      <c r="CK228" s="3420">
        <f t="shared" si="134"/>
        <v>0</v>
      </c>
      <c r="CL228" s="3420">
        <f t="shared" si="144"/>
        <v>0</v>
      </c>
      <c r="CM228" s="3420">
        <f t="shared" si="144"/>
        <v>0</v>
      </c>
      <c r="CN228" s="3420">
        <f t="shared" si="144"/>
        <v>0</v>
      </c>
    </row>
    <row r="229" spans="1:92" ht="16.350000000000001" customHeight="1">
      <c r="A229" s="4585"/>
      <c r="B229" s="4745" t="s">
        <v>1421</v>
      </c>
      <c r="C229" s="4745"/>
      <c r="D229" s="2873">
        <f t="shared" si="128"/>
        <v>0</v>
      </c>
      <c r="E229" s="1260">
        <f t="shared" si="147"/>
        <v>0</v>
      </c>
      <c r="F229" s="1286">
        <f t="shared" si="148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7"/>
        <v/>
      </c>
      <c r="CB229" s="3419" t="str">
        <f t="shared" si="138"/>
        <v/>
      </c>
      <c r="CC229" s="3419" t="str">
        <f t="shared" si="131"/>
        <v/>
      </c>
      <c r="CD229" s="3419" t="str">
        <f t="shared" si="132"/>
        <v/>
      </c>
      <c r="CE229" s="3419" t="str">
        <f t="shared" si="139"/>
        <v/>
      </c>
      <c r="CF229" s="3419" t="str">
        <f t="shared" si="140"/>
        <v/>
      </c>
      <c r="CG229" s="3419" t="str">
        <f t="shared" si="141"/>
        <v/>
      </c>
      <c r="CH229" s="3420">
        <f t="shared" si="149"/>
        <v>0</v>
      </c>
      <c r="CI229" s="3420">
        <f t="shared" si="143"/>
        <v>0</v>
      </c>
      <c r="CJ229" s="3420">
        <f t="shared" si="133"/>
        <v>0</v>
      </c>
      <c r="CK229" s="3420">
        <f t="shared" si="134"/>
        <v>0</v>
      </c>
      <c r="CL229" s="3420">
        <f t="shared" si="144"/>
        <v>0</v>
      </c>
      <c r="CM229" s="3420">
        <f t="shared" si="144"/>
        <v>0</v>
      </c>
      <c r="CN229" s="3420">
        <f t="shared" si="144"/>
        <v>0</v>
      </c>
    </row>
    <row r="230" spans="1:92" ht="16.350000000000001" customHeight="1">
      <c r="A230" s="4174" t="s">
        <v>2849</v>
      </c>
      <c r="B230" s="4742" t="s">
        <v>1425</v>
      </c>
      <c r="C230" s="4742"/>
      <c r="D230" s="2832">
        <f t="shared" si="128"/>
        <v>0</v>
      </c>
      <c r="E230" s="1285">
        <f t="shared" si="147"/>
        <v>0</v>
      </c>
      <c r="F230" s="2872">
        <f t="shared" si="148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8"/>
        <v/>
      </c>
      <c r="CC230" s="3419" t="str">
        <f t="shared" si="131"/>
        <v/>
      </c>
      <c r="CD230" s="3419"/>
      <c r="CE230" s="3419" t="str">
        <f t="shared" si="139"/>
        <v/>
      </c>
      <c r="CF230" s="3419" t="str">
        <f t="shared" si="140"/>
        <v/>
      </c>
      <c r="CG230" s="3419" t="str">
        <f t="shared" si="141"/>
        <v/>
      </c>
      <c r="CH230" s="3420"/>
      <c r="CI230" s="3420">
        <f t="shared" si="143"/>
        <v>0</v>
      </c>
      <c r="CJ230" s="3420">
        <f t="shared" si="133"/>
        <v>0</v>
      </c>
      <c r="CK230" s="3420"/>
      <c r="CL230" s="3420">
        <f t="shared" si="144"/>
        <v>0</v>
      </c>
      <c r="CM230" s="3420">
        <f t="shared" si="144"/>
        <v>0</v>
      </c>
      <c r="CN230" s="3420">
        <f t="shared" si="144"/>
        <v>0</v>
      </c>
    </row>
    <row r="231" spans="1:92" ht="16.350000000000001" customHeight="1">
      <c r="A231" s="4224"/>
      <c r="B231" s="4740" t="s">
        <v>1424</v>
      </c>
      <c r="C231" s="4740"/>
      <c r="D231" s="2860">
        <f t="shared" si="128"/>
        <v>0</v>
      </c>
      <c r="E231" s="2861">
        <f t="shared" si="147"/>
        <v>0</v>
      </c>
      <c r="F231" s="2862">
        <f t="shared" si="148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8"/>
        <v/>
      </c>
      <c r="CC231" s="3419" t="str">
        <f t="shared" si="131"/>
        <v/>
      </c>
      <c r="CD231" s="3419"/>
      <c r="CE231" s="3419" t="str">
        <f t="shared" si="139"/>
        <v/>
      </c>
      <c r="CF231" s="3419" t="str">
        <f t="shared" si="140"/>
        <v/>
      </c>
      <c r="CG231" s="3419" t="str">
        <f t="shared" si="141"/>
        <v/>
      </c>
      <c r="CH231" s="3420"/>
      <c r="CI231" s="3420">
        <f t="shared" si="143"/>
        <v>0</v>
      </c>
      <c r="CJ231" s="3420">
        <f t="shared" si="133"/>
        <v>0</v>
      </c>
      <c r="CK231" s="3420"/>
      <c r="CL231" s="3420">
        <f t="shared" si="144"/>
        <v>0</v>
      </c>
      <c r="CM231" s="3420">
        <f t="shared" si="144"/>
        <v>0</v>
      </c>
      <c r="CN231" s="3420">
        <f t="shared" si="144"/>
        <v>0</v>
      </c>
    </row>
    <row r="232" spans="1:92" ht="16.350000000000001" customHeight="1">
      <c r="A232" s="4224"/>
      <c r="B232" s="4740" t="s">
        <v>1423</v>
      </c>
      <c r="C232" s="4740"/>
      <c r="D232" s="2860">
        <f t="shared" si="128"/>
        <v>0</v>
      </c>
      <c r="E232" s="2861">
        <f t="shared" si="147"/>
        <v>0</v>
      </c>
      <c r="F232" s="2862">
        <f t="shared" si="148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8"/>
        <v/>
      </c>
      <c r="CC232" s="3419" t="str">
        <f t="shared" si="131"/>
        <v/>
      </c>
      <c r="CD232" s="3419"/>
      <c r="CE232" s="3419" t="str">
        <f t="shared" si="139"/>
        <v/>
      </c>
      <c r="CF232" s="3419" t="str">
        <f t="shared" si="140"/>
        <v/>
      </c>
      <c r="CG232" s="3419" t="str">
        <f t="shared" si="141"/>
        <v/>
      </c>
      <c r="CH232" s="3420"/>
      <c r="CI232" s="3420">
        <f t="shared" si="143"/>
        <v>0</v>
      </c>
      <c r="CJ232" s="3420">
        <f t="shared" si="133"/>
        <v>0</v>
      </c>
      <c r="CK232" s="3420"/>
      <c r="CL232" s="3420">
        <f t="shared" si="144"/>
        <v>0</v>
      </c>
      <c r="CM232" s="3420">
        <f t="shared" si="144"/>
        <v>0</v>
      </c>
      <c r="CN232" s="3420">
        <f t="shared" si="144"/>
        <v>0</v>
      </c>
    </row>
    <row r="233" spans="1:92" ht="16.350000000000001" customHeight="1">
      <c r="A233" s="4224"/>
      <c r="B233" s="4740" t="s">
        <v>1422</v>
      </c>
      <c r="C233" s="4740"/>
      <c r="D233" s="2860">
        <f t="shared" si="128"/>
        <v>0</v>
      </c>
      <c r="E233" s="2861">
        <f t="shared" si="147"/>
        <v>0</v>
      </c>
      <c r="F233" s="2862">
        <f t="shared" si="148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8"/>
        <v/>
      </c>
      <c r="CC233" s="3419" t="str">
        <f t="shared" si="131"/>
        <v/>
      </c>
      <c r="CD233" s="3419"/>
      <c r="CE233" s="3419" t="str">
        <f t="shared" si="139"/>
        <v/>
      </c>
      <c r="CF233" s="3419" t="str">
        <f t="shared" si="140"/>
        <v/>
      </c>
      <c r="CG233" s="3419" t="str">
        <f t="shared" si="141"/>
        <v/>
      </c>
      <c r="CH233" s="3420"/>
      <c r="CI233" s="3420">
        <f t="shared" si="143"/>
        <v>0</v>
      </c>
      <c r="CJ233" s="3420">
        <f t="shared" si="133"/>
        <v>0</v>
      </c>
      <c r="CK233" s="3420"/>
      <c r="CL233" s="3420">
        <f t="shared" si="144"/>
        <v>0</v>
      </c>
      <c r="CM233" s="3420">
        <f t="shared" si="144"/>
        <v>0</v>
      </c>
      <c r="CN233" s="3420">
        <f t="shared" si="144"/>
        <v>0</v>
      </c>
    </row>
    <row r="234" spans="1:92" ht="16.350000000000001" customHeight="1">
      <c r="A234" s="4585"/>
      <c r="B234" s="4741" t="s">
        <v>1421</v>
      </c>
      <c r="C234" s="4741"/>
      <c r="D234" s="2870">
        <f t="shared" si="128"/>
        <v>0</v>
      </c>
      <c r="E234" s="2871">
        <f t="shared" si="147"/>
        <v>0</v>
      </c>
      <c r="F234" s="1276">
        <f t="shared" si="148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8"/>
        <v/>
      </c>
      <c r="CC234" s="3419" t="str">
        <f t="shared" si="131"/>
        <v/>
      </c>
      <c r="CD234" s="3419"/>
      <c r="CE234" s="3419" t="str">
        <f t="shared" si="139"/>
        <v/>
      </c>
      <c r="CF234" s="3419" t="str">
        <f t="shared" si="140"/>
        <v/>
      </c>
      <c r="CG234" s="3419" t="str">
        <f t="shared" si="141"/>
        <v/>
      </c>
      <c r="CH234" s="3420"/>
      <c r="CI234" s="3420">
        <f t="shared" si="143"/>
        <v>0</v>
      </c>
      <c r="CJ234" s="3420">
        <f t="shared" si="133"/>
        <v>0</v>
      </c>
      <c r="CK234" s="3420"/>
      <c r="CL234" s="3420">
        <f t="shared" si="144"/>
        <v>0</v>
      </c>
      <c r="CM234" s="3420">
        <f t="shared" si="144"/>
        <v>0</v>
      </c>
      <c r="CN234" s="3420">
        <f t="shared" si="144"/>
        <v>0</v>
      </c>
    </row>
    <row r="235" spans="1:92" ht="16.350000000000001" customHeight="1">
      <c r="A235" s="4737" t="s">
        <v>1429</v>
      </c>
      <c r="B235" s="4742" t="s">
        <v>1425</v>
      </c>
      <c r="C235" s="4742"/>
      <c r="D235" s="2832">
        <f t="shared" si="128"/>
        <v>0</v>
      </c>
      <c r="E235" s="1285">
        <f t="shared" si="147"/>
        <v>0</v>
      </c>
      <c r="F235" s="2872">
        <f t="shared" si="148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8"/>
        <v/>
      </c>
      <c r="CC235" s="3419" t="str">
        <f t="shared" si="131"/>
        <v/>
      </c>
      <c r="CD235" s="3419"/>
      <c r="CE235" s="3419" t="str">
        <f t="shared" si="139"/>
        <v/>
      </c>
      <c r="CF235" s="3419" t="str">
        <f t="shared" si="140"/>
        <v/>
      </c>
      <c r="CG235" s="3419" t="str">
        <f t="shared" si="141"/>
        <v/>
      </c>
      <c r="CH235" s="3420"/>
      <c r="CI235" s="3420">
        <f t="shared" si="143"/>
        <v>0</v>
      </c>
      <c r="CJ235" s="3420">
        <f t="shared" si="133"/>
        <v>0</v>
      </c>
      <c r="CK235" s="3420"/>
      <c r="CL235" s="3420">
        <f t="shared" si="144"/>
        <v>0</v>
      </c>
      <c r="CM235" s="3420">
        <f t="shared" si="144"/>
        <v>0</v>
      </c>
      <c r="CN235" s="3420">
        <f t="shared" si="144"/>
        <v>0</v>
      </c>
    </row>
    <row r="236" spans="1:92" ht="16.350000000000001" customHeight="1">
      <c r="A236" s="4738"/>
      <c r="B236" s="4740" t="s">
        <v>1424</v>
      </c>
      <c r="C236" s="4740"/>
      <c r="D236" s="2860">
        <f t="shared" si="128"/>
        <v>0</v>
      </c>
      <c r="E236" s="2861">
        <f t="shared" si="147"/>
        <v>0</v>
      </c>
      <c r="F236" s="2862">
        <f t="shared" si="148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8"/>
        <v/>
      </c>
      <c r="CC236" s="3419" t="str">
        <f t="shared" si="131"/>
        <v/>
      </c>
      <c r="CD236" s="3419"/>
      <c r="CE236" s="3419" t="str">
        <f t="shared" si="139"/>
        <v/>
      </c>
      <c r="CF236" s="3419" t="str">
        <f t="shared" si="140"/>
        <v/>
      </c>
      <c r="CG236" s="3419" t="str">
        <f t="shared" si="141"/>
        <v/>
      </c>
      <c r="CH236" s="3420"/>
      <c r="CI236" s="3420">
        <f t="shared" si="143"/>
        <v>0</v>
      </c>
      <c r="CJ236" s="3420">
        <f t="shared" si="133"/>
        <v>0</v>
      </c>
      <c r="CK236" s="3420"/>
      <c r="CL236" s="3420">
        <f t="shared" si="144"/>
        <v>0</v>
      </c>
      <c r="CM236" s="3420">
        <f t="shared" si="144"/>
        <v>0</v>
      </c>
      <c r="CN236" s="3420">
        <f t="shared" si="144"/>
        <v>0</v>
      </c>
    </row>
    <row r="237" spans="1:92" ht="16.350000000000001" customHeight="1">
      <c r="A237" s="4738"/>
      <c r="B237" s="4740" t="s">
        <v>1423</v>
      </c>
      <c r="C237" s="4740"/>
      <c r="D237" s="2860">
        <f t="shared" si="128"/>
        <v>0</v>
      </c>
      <c r="E237" s="2861">
        <f t="shared" si="147"/>
        <v>0</v>
      </c>
      <c r="F237" s="2862">
        <f t="shared" si="148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8"/>
        <v/>
      </c>
      <c r="CC237" s="3419" t="str">
        <f t="shared" si="131"/>
        <v/>
      </c>
      <c r="CD237" s="3419"/>
      <c r="CE237" s="3419" t="str">
        <f t="shared" si="139"/>
        <v/>
      </c>
      <c r="CF237" s="3419" t="str">
        <f t="shared" si="140"/>
        <v/>
      </c>
      <c r="CG237" s="3419" t="str">
        <f t="shared" si="141"/>
        <v/>
      </c>
      <c r="CH237" s="3420"/>
      <c r="CI237" s="3420">
        <f t="shared" si="143"/>
        <v>0</v>
      </c>
      <c r="CJ237" s="3420">
        <f t="shared" si="133"/>
        <v>0</v>
      </c>
      <c r="CK237" s="3420"/>
      <c r="CL237" s="3420">
        <f t="shared" si="144"/>
        <v>0</v>
      </c>
      <c r="CM237" s="3420">
        <f t="shared" si="144"/>
        <v>0</v>
      </c>
      <c r="CN237" s="3420">
        <f t="shared" si="144"/>
        <v>0</v>
      </c>
    </row>
    <row r="238" spans="1:92" ht="16.350000000000001" customHeight="1">
      <c r="A238" s="4738"/>
      <c r="B238" s="4740" t="s">
        <v>1422</v>
      </c>
      <c r="C238" s="4740"/>
      <c r="D238" s="2860">
        <f t="shared" si="128"/>
        <v>0</v>
      </c>
      <c r="E238" s="2861">
        <f t="shared" si="147"/>
        <v>0</v>
      </c>
      <c r="F238" s="2862">
        <f t="shared" si="148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8"/>
        <v/>
      </c>
      <c r="CC238" s="3419" t="str">
        <f t="shared" si="131"/>
        <v/>
      </c>
      <c r="CD238" s="3419"/>
      <c r="CE238" s="3419" t="str">
        <f t="shared" si="139"/>
        <v/>
      </c>
      <c r="CF238" s="3419" t="str">
        <f t="shared" si="140"/>
        <v/>
      </c>
      <c r="CG238" s="3419" t="str">
        <f t="shared" si="141"/>
        <v/>
      </c>
      <c r="CH238" s="3420"/>
      <c r="CI238" s="3420">
        <f t="shared" si="143"/>
        <v>0</v>
      </c>
      <c r="CJ238" s="3420">
        <f t="shared" si="133"/>
        <v>0</v>
      </c>
      <c r="CK238" s="3420"/>
      <c r="CL238" s="3420">
        <f t="shared" si="144"/>
        <v>0</v>
      </c>
      <c r="CM238" s="3420">
        <f t="shared" si="144"/>
        <v>0</v>
      </c>
      <c r="CN238" s="3420">
        <f t="shared" si="144"/>
        <v>0</v>
      </c>
    </row>
    <row r="239" spans="1:92" ht="16.350000000000001" customHeight="1">
      <c r="A239" s="4739"/>
      <c r="B239" s="4741" t="s">
        <v>1421</v>
      </c>
      <c r="C239" s="4741"/>
      <c r="D239" s="2977">
        <f t="shared" si="128"/>
        <v>0</v>
      </c>
      <c r="E239" s="2984">
        <f>SUM(G239+I239+K239+M239+O239+Q239+S239+U239)</f>
        <v>0</v>
      </c>
      <c r="F239" s="2985">
        <f t="shared" si="148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8"/>
        <v/>
      </c>
      <c r="CC239" s="3419" t="str">
        <f t="shared" si="131"/>
        <v/>
      </c>
      <c r="CD239" s="3419"/>
      <c r="CE239" s="3419" t="str">
        <f t="shared" si="139"/>
        <v/>
      </c>
      <c r="CF239" s="3419" t="str">
        <f t="shared" si="140"/>
        <v/>
      </c>
      <c r="CG239" s="3419" t="str">
        <f t="shared" si="141"/>
        <v/>
      </c>
      <c r="CH239" s="3420"/>
      <c r="CI239" s="3420">
        <f t="shared" si="143"/>
        <v>0</v>
      </c>
      <c r="CJ239" s="3420">
        <f t="shared" si="133"/>
        <v>0</v>
      </c>
      <c r="CK239" s="3420"/>
      <c r="CL239" s="3420">
        <f t="shared" si="144"/>
        <v>0</v>
      </c>
      <c r="CM239" s="3420">
        <f t="shared" si="144"/>
        <v>0</v>
      </c>
      <c r="CN239" s="3420">
        <f t="shared" si="144"/>
        <v>0</v>
      </c>
    </row>
    <row r="240" spans="1:92" ht="16.350000000000001" customHeight="1">
      <c r="A240" s="4174" t="s">
        <v>1388</v>
      </c>
      <c r="B240" s="4742" t="s">
        <v>1425</v>
      </c>
      <c r="C240" s="4742"/>
      <c r="D240" s="2833">
        <f t="shared" si="128"/>
        <v>0</v>
      </c>
      <c r="E240" s="355">
        <f>SUM(G240+I240+K240+M240+O240+Q240+S240+U240)</f>
        <v>0</v>
      </c>
      <c r="F240" s="2855">
        <f t="shared" si="148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7"/>
        <v/>
      </c>
      <c r="CB240" s="3419" t="str">
        <f t="shared" si="138"/>
        <v/>
      </c>
      <c r="CC240" s="3419" t="str">
        <f t="shared" si="131"/>
        <v/>
      </c>
      <c r="CD240" s="3419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39"/>
        <v/>
      </c>
      <c r="CF240" s="3419" t="str">
        <f t="shared" si="140"/>
        <v/>
      </c>
      <c r="CG240" s="3419" t="str">
        <f t="shared" si="141"/>
        <v/>
      </c>
      <c r="CH240" s="3420">
        <f t="shared" ref="CH240:CH278" si="151">IF((S240+T240)&lt;X240,1,0)</f>
        <v>0</v>
      </c>
      <c r="CI240" s="3420">
        <f t="shared" si="143"/>
        <v>0</v>
      </c>
      <c r="CJ240" s="3420">
        <f t="shared" si="133"/>
        <v>0</v>
      </c>
      <c r="CK240" s="3420">
        <f t="shared" ref="CK240:CK278" si="152">IF(AND(D240&lt;&gt;0,W240=""),1,IF(F240&lt;W240,1,0))</f>
        <v>0</v>
      </c>
      <c r="CL240" s="3420">
        <f t="shared" si="144"/>
        <v>0</v>
      </c>
      <c r="CM240" s="3420">
        <f t="shared" si="144"/>
        <v>0</v>
      </c>
      <c r="CN240" s="3420">
        <f t="shared" si="144"/>
        <v>0</v>
      </c>
    </row>
    <row r="241" spans="1:92" ht="16.350000000000001" customHeight="1">
      <c r="A241" s="4224"/>
      <c r="B241" s="4740" t="s">
        <v>1424</v>
      </c>
      <c r="C241" s="4740"/>
      <c r="D241" s="2860">
        <f t="shared" si="128"/>
        <v>0</v>
      </c>
      <c r="E241" s="2861">
        <f t="shared" si="147"/>
        <v>0</v>
      </c>
      <c r="F241" s="2862">
        <f t="shared" si="148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7"/>
        <v/>
      </c>
      <c r="CB241" s="3419" t="str">
        <f t="shared" si="138"/>
        <v/>
      </c>
      <c r="CC241" s="3419" t="str">
        <f t="shared" si="131"/>
        <v/>
      </c>
      <c r="CD241" s="3419" t="str">
        <f t="shared" si="150"/>
        <v/>
      </c>
      <c r="CE241" s="3419" t="str">
        <f t="shared" si="139"/>
        <v/>
      </c>
      <c r="CF241" s="3419" t="str">
        <f t="shared" si="140"/>
        <v/>
      </c>
      <c r="CG241" s="3419" t="str">
        <f t="shared" si="141"/>
        <v/>
      </c>
      <c r="CH241" s="3420">
        <f t="shared" si="151"/>
        <v>0</v>
      </c>
      <c r="CI241" s="3420">
        <f t="shared" si="143"/>
        <v>0</v>
      </c>
      <c r="CJ241" s="3420">
        <f t="shared" si="133"/>
        <v>0</v>
      </c>
      <c r="CK241" s="3420">
        <f t="shared" si="152"/>
        <v>0</v>
      </c>
      <c r="CL241" s="3420">
        <f t="shared" si="144"/>
        <v>0</v>
      </c>
      <c r="CM241" s="3420">
        <f t="shared" si="144"/>
        <v>0</v>
      </c>
      <c r="CN241" s="3420">
        <f t="shared" si="144"/>
        <v>0</v>
      </c>
    </row>
    <row r="242" spans="1:92" ht="16.350000000000001" customHeight="1">
      <c r="A242" s="4224"/>
      <c r="B242" s="4740" t="s">
        <v>1423</v>
      </c>
      <c r="C242" s="4740"/>
      <c r="D242" s="2860">
        <f t="shared" si="128"/>
        <v>0</v>
      </c>
      <c r="E242" s="2861">
        <f t="shared" si="147"/>
        <v>0</v>
      </c>
      <c r="F242" s="2862">
        <f t="shared" si="148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7"/>
        <v/>
      </c>
      <c r="CB242" s="3419" t="str">
        <f t="shared" si="138"/>
        <v/>
      </c>
      <c r="CC242" s="3419" t="str">
        <f t="shared" si="131"/>
        <v/>
      </c>
      <c r="CD242" s="3419" t="str">
        <f t="shared" si="150"/>
        <v/>
      </c>
      <c r="CE242" s="3419" t="str">
        <f t="shared" si="139"/>
        <v/>
      </c>
      <c r="CF242" s="3419" t="str">
        <f t="shared" si="140"/>
        <v/>
      </c>
      <c r="CG242" s="3419" t="str">
        <f t="shared" si="141"/>
        <v/>
      </c>
      <c r="CH242" s="3420">
        <f t="shared" si="151"/>
        <v>0</v>
      </c>
      <c r="CI242" s="3420">
        <f t="shared" si="143"/>
        <v>0</v>
      </c>
      <c r="CJ242" s="3420">
        <f t="shared" si="133"/>
        <v>0</v>
      </c>
      <c r="CK242" s="3420">
        <f t="shared" si="152"/>
        <v>0</v>
      </c>
      <c r="CL242" s="3420">
        <f t="shared" si="144"/>
        <v>0</v>
      </c>
      <c r="CM242" s="3420">
        <f t="shared" si="144"/>
        <v>0</v>
      </c>
      <c r="CN242" s="3420">
        <f t="shared" si="144"/>
        <v>0</v>
      </c>
    </row>
    <row r="243" spans="1:92" ht="16.350000000000001" customHeight="1">
      <c r="A243" s="4224"/>
      <c r="B243" s="4746" t="s">
        <v>1422</v>
      </c>
      <c r="C243" s="4746"/>
      <c r="D243" s="2860">
        <f t="shared" si="128"/>
        <v>0</v>
      </c>
      <c r="E243" s="2861">
        <f t="shared" si="147"/>
        <v>0</v>
      </c>
      <c r="F243" s="2862">
        <f t="shared" si="148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7"/>
        <v/>
      </c>
      <c r="CB243" s="3419" t="str">
        <f t="shared" si="138"/>
        <v/>
      </c>
      <c r="CC243" s="3419" t="str">
        <f t="shared" si="131"/>
        <v/>
      </c>
      <c r="CD243" s="3419" t="str">
        <f t="shared" si="150"/>
        <v/>
      </c>
      <c r="CE243" s="3419" t="str">
        <f t="shared" si="139"/>
        <v/>
      </c>
      <c r="CF243" s="3419" t="str">
        <f t="shared" si="140"/>
        <v/>
      </c>
      <c r="CG243" s="3419" t="str">
        <f t="shared" si="141"/>
        <v/>
      </c>
      <c r="CH243" s="3420">
        <f t="shared" si="151"/>
        <v>0</v>
      </c>
      <c r="CI243" s="3420">
        <f t="shared" si="143"/>
        <v>0</v>
      </c>
      <c r="CJ243" s="3420">
        <f t="shared" si="133"/>
        <v>0</v>
      </c>
      <c r="CK243" s="3420">
        <f t="shared" si="152"/>
        <v>0</v>
      </c>
      <c r="CL243" s="3420">
        <f t="shared" si="144"/>
        <v>0</v>
      </c>
      <c r="CM243" s="3420">
        <f t="shared" si="144"/>
        <v>0</v>
      </c>
      <c r="CN243" s="3420">
        <f t="shared" si="144"/>
        <v>0</v>
      </c>
    </row>
    <row r="244" spans="1:92" ht="16.350000000000001" customHeight="1">
      <c r="A244" s="4585"/>
      <c r="B244" s="4745" t="s">
        <v>1421</v>
      </c>
      <c r="C244" s="4745"/>
      <c r="D244" s="2873">
        <f t="shared" si="128"/>
        <v>0</v>
      </c>
      <c r="E244" s="1260">
        <f t="shared" si="147"/>
        <v>0</v>
      </c>
      <c r="F244" s="1286">
        <f t="shared" si="148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7"/>
        <v/>
      </c>
      <c r="CB244" s="3419" t="str">
        <f t="shared" si="138"/>
        <v/>
      </c>
      <c r="CC244" s="3419" t="str">
        <f t="shared" si="131"/>
        <v/>
      </c>
      <c r="CD244" s="3419" t="str">
        <f t="shared" si="150"/>
        <v/>
      </c>
      <c r="CE244" s="3419" t="str">
        <f t="shared" si="139"/>
        <v/>
      </c>
      <c r="CF244" s="3419" t="str">
        <f t="shared" si="140"/>
        <v/>
      </c>
      <c r="CG244" s="3419" t="str">
        <f t="shared" si="141"/>
        <v/>
      </c>
      <c r="CH244" s="3420">
        <f t="shared" si="151"/>
        <v>0</v>
      </c>
      <c r="CI244" s="3420">
        <f t="shared" si="143"/>
        <v>0</v>
      </c>
      <c r="CJ244" s="3420">
        <f t="shared" si="133"/>
        <v>0</v>
      </c>
      <c r="CK244" s="3420">
        <f t="shared" si="152"/>
        <v>0</v>
      </c>
      <c r="CL244" s="3420">
        <f t="shared" si="144"/>
        <v>0</v>
      </c>
      <c r="CM244" s="3420">
        <f t="shared" si="144"/>
        <v>0</v>
      </c>
      <c r="CN244" s="3420">
        <f t="shared" si="144"/>
        <v>0</v>
      </c>
    </row>
    <row r="245" spans="1:92" ht="16.350000000000001" customHeight="1">
      <c r="A245" s="4174" t="s">
        <v>1428</v>
      </c>
      <c r="B245" s="4742" t="s">
        <v>1425</v>
      </c>
      <c r="C245" s="4742"/>
      <c r="D245" s="2832">
        <f t="shared" si="128"/>
        <v>0</v>
      </c>
      <c r="E245" s="1285">
        <f>SUM(G245+I245+K245+M245+O245+Q245+S245+U245)</f>
        <v>0</v>
      </c>
      <c r="F245" s="2872">
        <f t="shared" si="148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7"/>
        <v/>
      </c>
      <c r="CB245" s="3419" t="str">
        <f t="shared" si="138"/>
        <v/>
      </c>
      <c r="CC245" s="3419" t="str">
        <f t="shared" si="131"/>
        <v/>
      </c>
      <c r="CD245" s="3419" t="str">
        <f t="shared" si="150"/>
        <v/>
      </c>
      <c r="CE245" s="3419" t="str">
        <f t="shared" si="139"/>
        <v/>
      </c>
      <c r="CF245" s="3419" t="str">
        <f t="shared" si="140"/>
        <v/>
      </c>
      <c r="CG245" s="3419" t="str">
        <f t="shared" si="141"/>
        <v/>
      </c>
      <c r="CH245" s="3420">
        <f t="shared" si="151"/>
        <v>0</v>
      </c>
      <c r="CI245" s="3420">
        <f t="shared" si="143"/>
        <v>0</v>
      </c>
      <c r="CJ245" s="3420">
        <f t="shared" si="133"/>
        <v>0</v>
      </c>
      <c r="CK245" s="3420">
        <f t="shared" si="152"/>
        <v>0</v>
      </c>
      <c r="CL245" s="3420">
        <f t="shared" si="144"/>
        <v>0</v>
      </c>
      <c r="CM245" s="3420">
        <f t="shared" si="144"/>
        <v>0</v>
      </c>
      <c r="CN245" s="3420">
        <f t="shared" si="144"/>
        <v>0</v>
      </c>
    </row>
    <row r="246" spans="1:92" ht="16.350000000000001" customHeight="1">
      <c r="A246" s="4224"/>
      <c r="B246" s="4740" t="s">
        <v>1424</v>
      </c>
      <c r="C246" s="4740"/>
      <c r="D246" s="2860">
        <f>SUM(E246+F246)</f>
        <v>0</v>
      </c>
      <c r="E246" s="2874">
        <f t="shared" si="147"/>
        <v>0</v>
      </c>
      <c r="F246" s="2875">
        <f t="shared" si="148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7"/>
        <v/>
      </c>
      <c r="CB246" s="3419" t="str">
        <f t="shared" si="138"/>
        <v/>
      </c>
      <c r="CC246" s="3419" t="str">
        <f t="shared" si="131"/>
        <v/>
      </c>
      <c r="CD246" s="3419" t="str">
        <f t="shared" si="150"/>
        <v/>
      </c>
      <c r="CE246" s="3419" t="str">
        <f t="shared" si="139"/>
        <v/>
      </c>
      <c r="CF246" s="3419" t="str">
        <f t="shared" si="140"/>
        <v/>
      </c>
      <c r="CG246" s="3419" t="str">
        <f t="shared" si="141"/>
        <v/>
      </c>
      <c r="CH246" s="3420">
        <f t="shared" si="151"/>
        <v>0</v>
      </c>
      <c r="CI246" s="3420">
        <f t="shared" si="143"/>
        <v>0</v>
      </c>
      <c r="CJ246" s="3420">
        <f t="shared" si="133"/>
        <v>0</v>
      </c>
      <c r="CK246" s="3420">
        <f t="shared" si="152"/>
        <v>0</v>
      </c>
      <c r="CL246" s="3420">
        <f t="shared" si="144"/>
        <v>0</v>
      </c>
      <c r="CM246" s="3420">
        <f t="shared" si="144"/>
        <v>0</v>
      </c>
      <c r="CN246" s="3420">
        <f t="shared" si="144"/>
        <v>0</v>
      </c>
    </row>
    <row r="247" spans="1:92" ht="16.350000000000001" customHeight="1">
      <c r="A247" s="4224"/>
      <c r="B247" s="4740" t="s">
        <v>1423</v>
      </c>
      <c r="C247" s="4740"/>
      <c r="D247" s="2860">
        <f t="shared" ref="D247:D274" si="153">SUM(E247+F247)</f>
        <v>0</v>
      </c>
      <c r="E247" s="2874">
        <f t="shared" si="147"/>
        <v>0</v>
      </c>
      <c r="F247" s="2875">
        <f t="shared" si="148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7"/>
        <v/>
      </c>
      <c r="CB247" s="3419" t="str">
        <f t="shared" si="138"/>
        <v/>
      </c>
      <c r="CC247" s="3419" t="str">
        <f t="shared" si="131"/>
        <v/>
      </c>
      <c r="CD247" s="3419" t="str">
        <f t="shared" si="150"/>
        <v/>
      </c>
      <c r="CE247" s="3419" t="str">
        <f t="shared" si="139"/>
        <v/>
      </c>
      <c r="CF247" s="3419" t="str">
        <f t="shared" si="140"/>
        <v/>
      </c>
      <c r="CG247" s="3419" t="str">
        <f t="shared" si="141"/>
        <v/>
      </c>
      <c r="CH247" s="3420">
        <f t="shared" si="151"/>
        <v>0</v>
      </c>
      <c r="CI247" s="3420">
        <f t="shared" si="143"/>
        <v>0</v>
      </c>
      <c r="CJ247" s="3420">
        <f t="shared" si="133"/>
        <v>0</v>
      </c>
      <c r="CK247" s="3420">
        <f t="shared" si="152"/>
        <v>0</v>
      </c>
      <c r="CL247" s="3420">
        <f t="shared" si="144"/>
        <v>0</v>
      </c>
      <c r="CM247" s="3420">
        <f t="shared" si="144"/>
        <v>0</v>
      </c>
      <c r="CN247" s="3420">
        <f t="shared" si="144"/>
        <v>0</v>
      </c>
    </row>
    <row r="248" spans="1:92" ht="16.350000000000001" customHeight="1">
      <c r="A248" s="4224"/>
      <c r="B248" s="4740" t="s">
        <v>1422</v>
      </c>
      <c r="C248" s="4740"/>
      <c r="D248" s="2860">
        <f t="shared" si="153"/>
        <v>0</v>
      </c>
      <c r="E248" s="2874">
        <f t="shared" si="147"/>
        <v>0</v>
      </c>
      <c r="F248" s="2875">
        <f t="shared" si="148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7"/>
        <v/>
      </c>
      <c r="CB248" s="3419" t="str">
        <f t="shared" si="138"/>
        <v/>
      </c>
      <c r="CC248" s="3419" t="str">
        <f t="shared" si="131"/>
        <v/>
      </c>
      <c r="CD248" s="3419" t="str">
        <f t="shared" si="150"/>
        <v/>
      </c>
      <c r="CE248" s="3419" t="str">
        <f t="shared" si="139"/>
        <v/>
      </c>
      <c r="CF248" s="3419" t="str">
        <f t="shared" si="140"/>
        <v/>
      </c>
      <c r="CG248" s="3419" t="str">
        <f t="shared" si="141"/>
        <v/>
      </c>
      <c r="CH248" s="3420">
        <f t="shared" si="151"/>
        <v>0</v>
      </c>
      <c r="CI248" s="3420">
        <f t="shared" si="143"/>
        <v>0</v>
      </c>
      <c r="CJ248" s="3420">
        <f t="shared" si="133"/>
        <v>0</v>
      </c>
      <c r="CK248" s="3420">
        <f t="shared" si="152"/>
        <v>0</v>
      </c>
      <c r="CL248" s="3420">
        <f t="shared" si="144"/>
        <v>0</v>
      </c>
      <c r="CM248" s="3420">
        <f t="shared" si="144"/>
        <v>0</v>
      </c>
      <c r="CN248" s="3420">
        <f t="shared" si="144"/>
        <v>0</v>
      </c>
    </row>
    <row r="249" spans="1:92" ht="16.350000000000001" customHeight="1">
      <c r="A249" s="4585"/>
      <c r="B249" s="4741" t="s">
        <v>1421</v>
      </c>
      <c r="C249" s="4741"/>
      <c r="D249" s="2870">
        <f t="shared" si="153"/>
        <v>0</v>
      </c>
      <c r="E249" s="2876">
        <f t="shared" si="147"/>
        <v>0</v>
      </c>
      <c r="F249" s="2877">
        <f t="shared" si="148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7"/>
        <v/>
      </c>
      <c r="CB249" s="3419" t="str">
        <f t="shared" si="138"/>
        <v/>
      </c>
      <c r="CC249" s="3419" t="str">
        <f t="shared" si="131"/>
        <v/>
      </c>
      <c r="CD249" s="3419" t="str">
        <f t="shared" si="150"/>
        <v/>
      </c>
      <c r="CE249" s="3419" t="str">
        <f t="shared" si="139"/>
        <v/>
      </c>
      <c r="CF249" s="3419" t="str">
        <f t="shared" si="140"/>
        <v/>
      </c>
      <c r="CG249" s="3419" t="str">
        <f t="shared" si="141"/>
        <v/>
      </c>
      <c r="CH249" s="3420">
        <f t="shared" si="151"/>
        <v>0</v>
      </c>
      <c r="CI249" s="3420">
        <f t="shared" si="143"/>
        <v>0</v>
      </c>
      <c r="CJ249" s="3420">
        <f t="shared" si="133"/>
        <v>0</v>
      </c>
      <c r="CK249" s="3420">
        <f t="shared" si="152"/>
        <v>0</v>
      </c>
      <c r="CL249" s="3420">
        <f t="shared" si="144"/>
        <v>0</v>
      </c>
      <c r="CM249" s="3420">
        <f t="shared" si="144"/>
        <v>0</v>
      </c>
      <c r="CN249" s="3420">
        <f t="shared" si="144"/>
        <v>0</v>
      </c>
    </row>
    <row r="250" spans="1:92" ht="16.350000000000001" customHeight="1">
      <c r="A250" s="4174" t="s">
        <v>1427</v>
      </c>
      <c r="B250" s="4742" t="s">
        <v>1425</v>
      </c>
      <c r="C250" s="4742"/>
      <c r="D250" s="2833">
        <f t="shared" si="153"/>
        <v>0</v>
      </c>
      <c r="E250" s="2878">
        <f t="shared" si="147"/>
        <v>0</v>
      </c>
      <c r="F250" s="2879">
        <f t="shared" si="148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7"/>
        <v/>
      </c>
      <c r="CB250" s="3419" t="str">
        <f t="shared" si="138"/>
        <v/>
      </c>
      <c r="CC250" s="3419" t="str">
        <f t="shared" si="131"/>
        <v/>
      </c>
      <c r="CD250" s="3419" t="str">
        <f t="shared" si="150"/>
        <v/>
      </c>
      <c r="CE250" s="3419" t="str">
        <f t="shared" si="139"/>
        <v/>
      </c>
      <c r="CF250" s="3419" t="str">
        <f t="shared" si="140"/>
        <v/>
      </c>
      <c r="CG250" s="3419" t="str">
        <f t="shared" si="141"/>
        <v/>
      </c>
      <c r="CH250" s="3420">
        <f t="shared" si="151"/>
        <v>0</v>
      </c>
      <c r="CI250" s="3420">
        <f t="shared" si="143"/>
        <v>0</v>
      </c>
      <c r="CJ250" s="3420">
        <f t="shared" si="133"/>
        <v>0</v>
      </c>
      <c r="CK250" s="3420">
        <f t="shared" si="152"/>
        <v>0</v>
      </c>
      <c r="CL250" s="3420">
        <f t="shared" si="144"/>
        <v>0</v>
      </c>
      <c r="CM250" s="3420">
        <f t="shared" si="144"/>
        <v>0</v>
      </c>
      <c r="CN250" s="3420">
        <f t="shared" si="144"/>
        <v>0</v>
      </c>
    </row>
    <row r="251" spans="1:92" ht="16.350000000000001" customHeight="1">
      <c r="A251" s="4224"/>
      <c r="B251" s="4740" t="s">
        <v>1424</v>
      </c>
      <c r="C251" s="4740"/>
      <c r="D251" s="2860">
        <f t="shared" si="153"/>
        <v>0</v>
      </c>
      <c r="E251" s="2874">
        <f t="shared" si="147"/>
        <v>0</v>
      </c>
      <c r="F251" s="2875">
        <f t="shared" si="148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7"/>
        <v/>
      </c>
      <c r="CB251" s="3419" t="str">
        <f t="shared" si="138"/>
        <v/>
      </c>
      <c r="CC251" s="3419" t="str">
        <f t="shared" si="131"/>
        <v/>
      </c>
      <c r="CD251" s="3419" t="str">
        <f t="shared" si="150"/>
        <v/>
      </c>
      <c r="CE251" s="3419" t="str">
        <f t="shared" si="139"/>
        <v/>
      </c>
      <c r="CF251" s="3419" t="str">
        <f t="shared" si="140"/>
        <v/>
      </c>
      <c r="CG251" s="3419" t="str">
        <f t="shared" si="141"/>
        <v/>
      </c>
      <c r="CH251" s="3420">
        <f t="shared" si="151"/>
        <v>0</v>
      </c>
      <c r="CI251" s="3420">
        <f t="shared" si="143"/>
        <v>0</v>
      </c>
      <c r="CJ251" s="3420">
        <f t="shared" si="133"/>
        <v>0</v>
      </c>
      <c r="CK251" s="3420">
        <f t="shared" si="152"/>
        <v>0</v>
      </c>
      <c r="CL251" s="3420">
        <f t="shared" si="144"/>
        <v>0</v>
      </c>
      <c r="CM251" s="3420">
        <f t="shared" si="144"/>
        <v>0</v>
      </c>
      <c r="CN251" s="3420">
        <f t="shared" si="144"/>
        <v>0</v>
      </c>
    </row>
    <row r="252" spans="1:92" ht="16.350000000000001" customHeight="1">
      <c r="A252" s="4224"/>
      <c r="B252" s="4740" t="s">
        <v>1423</v>
      </c>
      <c r="C252" s="4740"/>
      <c r="D252" s="2860">
        <f t="shared" si="153"/>
        <v>0</v>
      </c>
      <c r="E252" s="2874">
        <f t="shared" si="147"/>
        <v>0</v>
      </c>
      <c r="F252" s="2875">
        <f t="shared" si="148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7"/>
        <v/>
      </c>
      <c r="CB252" s="3419" t="str">
        <f t="shared" si="138"/>
        <v/>
      </c>
      <c r="CC252" s="3419" t="str">
        <f t="shared" si="131"/>
        <v/>
      </c>
      <c r="CD252" s="3419" t="str">
        <f t="shared" si="150"/>
        <v/>
      </c>
      <c r="CE252" s="3419" t="str">
        <f t="shared" si="139"/>
        <v/>
      </c>
      <c r="CF252" s="3419" t="str">
        <f t="shared" si="140"/>
        <v/>
      </c>
      <c r="CG252" s="3419" t="str">
        <f t="shared" si="141"/>
        <v/>
      </c>
      <c r="CH252" s="3420">
        <f t="shared" si="151"/>
        <v>0</v>
      </c>
      <c r="CI252" s="3420">
        <f t="shared" si="143"/>
        <v>0</v>
      </c>
      <c r="CJ252" s="3420">
        <f t="shared" si="133"/>
        <v>0</v>
      </c>
      <c r="CK252" s="3420">
        <f t="shared" si="152"/>
        <v>0</v>
      </c>
      <c r="CL252" s="3420">
        <f t="shared" si="144"/>
        <v>0</v>
      </c>
      <c r="CM252" s="3420">
        <f t="shared" si="144"/>
        <v>0</v>
      </c>
      <c r="CN252" s="3420">
        <f t="shared" si="144"/>
        <v>0</v>
      </c>
    </row>
    <row r="253" spans="1:92" ht="16.350000000000001" customHeight="1">
      <c r="A253" s="4224"/>
      <c r="B253" s="4740" t="s">
        <v>1422</v>
      </c>
      <c r="C253" s="4740"/>
      <c r="D253" s="2860">
        <f t="shared" si="153"/>
        <v>0</v>
      </c>
      <c r="E253" s="2874">
        <f t="shared" si="147"/>
        <v>0</v>
      </c>
      <c r="F253" s="2875">
        <f t="shared" si="148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7"/>
        <v/>
      </c>
      <c r="CB253" s="3419" t="str">
        <f t="shared" si="138"/>
        <v/>
      </c>
      <c r="CC253" s="3419" t="str">
        <f t="shared" si="131"/>
        <v/>
      </c>
      <c r="CD253" s="3419" t="str">
        <f t="shared" si="150"/>
        <v/>
      </c>
      <c r="CE253" s="3419" t="str">
        <f t="shared" si="139"/>
        <v/>
      </c>
      <c r="CF253" s="3419" t="str">
        <f t="shared" si="140"/>
        <v/>
      </c>
      <c r="CG253" s="3419" t="str">
        <f t="shared" si="141"/>
        <v/>
      </c>
      <c r="CH253" s="3420">
        <f t="shared" si="151"/>
        <v>0</v>
      </c>
      <c r="CI253" s="3420">
        <f t="shared" si="143"/>
        <v>0</v>
      </c>
      <c r="CJ253" s="3420">
        <f t="shared" si="133"/>
        <v>0</v>
      </c>
      <c r="CK253" s="3420">
        <f t="shared" si="152"/>
        <v>0</v>
      </c>
      <c r="CL253" s="3420">
        <f t="shared" si="144"/>
        <v>0</v>
      </c>
      <c r="CM253" s="3420">
        <f t="shared" si="144"/>
        <v>0</v>
      </c>
      <c r="CN253" s="3420">
        <f t="shared" si="144"/>
        <v>0</v>
      </c>
    </row>
    <row r="254" spans="1:92" ht="16.350000000000001" customHeight="1">
      <c r="A254" s="4585"/>
      <c r="B254" s="4741" t="s">
        <v>1421</v>
      </c>
      <c r="C254" s="4741"/>
      <c r="D254" s="2870">
        <f t="shared" si="153"/>
        <v>0</v>
      </c>
      <c r="E254" s="2876">
        <f t="shared" si="147"/>
        <v>0</v>
      </c>
      <c r="F254" s="2877">
        <f t="shared" si="148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7"/>
        <v/>
      </c>
      <c r="CB254" s="3419" t="str">
        <f t="shared" si="138"/>
        <v/>
      </c>
      <c r="CC254" s="3419" t="str">
        <f t="shared" si="131"/>
        <v/>
      </c>
      <c r="CD254" s="3419" t="str">
        <f t="shared" si="150"/>
        <v/>
      </c>
      <c r="CE254" s="3419" t="str">
        <f t="shared" si="139"/>
        <v/>
      </c>
      <c r="CF254" s="3419" t="str">
        <f t="shared" si="140"/>
        <v/>
      </c>
      <c r="CG254" s="3419" t="str">
        <f t="shared" si="141"/>
        <v/>
      </c>
      <c r="CH254" s="3420">
        <f t="shared" si="151"/>
        <v>0</v>
      </c>
      <c r="CI254" s="3420">
        <f t="shared" si="143"/>
        <v>0</v>
      </c>
      <c r="CJ254" s="3420">
        <f t="shared" si="133"/>
        <v>0</v>
      </c>
      <c r="CK254" s="3420">
        <f t="shared" si="152"/>
        <v>0</v>
      </c>
      <c r="CL254" s="3420">
        <f t="shared" si="144"/>
        <v>0</v>
      </c>
      <c r="CM254" s="3420">
        <f t="shared" si="144"/>
        <v>0</v>
      </c>
      <c r="CN254" s="3420">
        <f t="shared" si="144"/>
        <v>0</v>
      </c>
    </row>
    <row r="255" spans="1:92" ht="16.350000000000001" customHeight="1">
      <c r="A255" s="4737" t="s">
        <v>1426</v>
      </c>
      <c r="B255" s="4742" t="s">
        <v>1425</v>
      </c>
      <c r="C255" s="4742"/>
      <c r="D255" s="2833">
        <f t="shared" si="153"/>
        <v>0</v>
      </c>
      <c r="E255" s="2878">
        <f t="shared" si="147"/>
        <v>0</v>
      </c>
      <c r="F255" s="2879">
        <f t="shared" si="147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7"/>
        <v/>
      </c>
      <c r="CB255" s="3419" t="str">
        <f t="shared" si="138"/>
        <v/>
      </c>
      <c r="CC255" s="3419" t="str">
        <f t="shared" si="131"/>
        <v/>
      </c>
      <c r="CD255" s="3419" t="str">
        <f t="shared" si="150"/>
        <v/>
      </c>
      <c r="CE255" s="3419" t="str">
        <f t="shared" si="139"/>
        <v/>
      </c>
      <c r="CF255" s="3419" t="str">
        <f t="shared" si="140"/>
        <v/>
      </c>
      <c r="CG255" s="3419" t="str">
        <f t="shared" si="141"/>
        <v/>
      </c>
      <c r="CH255" s="3420">
        <f t="shared" si="151"/>
        <v>0</v>
      </c>
      <c r="CI255" s="3420">
        <f t="shared" si="143"/>
        <v>0</v>
      </c>
      <c r="CJ255" s="3420">
        <f t="shared" si="133"/>
        <v>0</v>
      </c>
      <c r="CK255" s="3420">
        <f t="shared" si="152"/>
        <v>0</v>
      </c>
      <c r="CL255" s="3420">
        <f t="shared" si="144"/>
        <v>0</v>
      </c>
      <c r="CM255" s="3420">
        <f t="shared" si="144"/>
        <v>0</v>
      </c>
      <c r="CN255" s="3420">
        <f t="shared" si="144"/>
        <v>0</v>
      </c>
    </row>
    <row r="256" spans="1:92" ht="16.350000000000001" customHeight="1">
      <c r="A256" s="4738"/>
      <c r="B256" s="4740" t="s">
        <v>1424</v>
      </c>
      <c r="C256" s="4740"/>
      <c r="D256" s="2860">
        <f t="shared" si="153"/>
        <v>0</v>
      </c>
      <c r="E256" s="2874">
        <f t="shared" si="147"/>
        <v>0</v>
      </c>
      <c r="F256" s="2875">
        <f t="shared" si="147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7"/>
        <v/>
      </c>
      <c r="CB256" s="3419" t="str">
        <f t="shared" si="138"/>
        <v/>
      </c>
      <c r="CC256" s="3419" t="str">
        <f t="shared" si="131"/>
        <v/>
      </c>
      <c r="CD256" s="3419" t="str">
        <f t="shared" si="150"/>
        <v/>
      </c>
      <c r="CE256" s="3419" t="str">
        <f t="shared" si="139"/>
        <v/>
      </c>
      <c r="CF256" s="3419" t="str">
        <f t="shared" si="140"/>
        <v/>
      </c>
      <c r="CG256" s="3419" t="str">
        <f t="shared" si="141"/>
        <v/>
      </c>
      <c r="CH256" s="3420">
        <f t="shared" si="151"/>
        <v>0</v>
      </c>
      <c r="CI256" s="3420">
        <f t="shared" si="143"/>
        <v>0</v>
      </c>
      <c r="CJ256" s="3420">
        <f t="shared" si="133"/>
        <v>0</v>
      </c>
      <c r="CK256" s="3420">
        <f t="shared" si="152"/>
        <v>0</v>
      </c>
      <c r="CL256" s="3420">
        <f t="shared" si="144"/>
        <v>0</v>
      </c>
      <c r="CM256" s="3420">
        <f t="shared" si="144"/>
        <v>0</v>
      </c>
      <c r="CN256" s="3420">
        <f t="shared" si="144"/>
        <v>0</v>
      </c>
    </row>
    <row r="257" spans="1:92" ht="16.350000000000001" customHeight="1">
      <c r="A257" s="4738"/>
      <c r="B257" s="4740" t="s">
        <v>1423</v>
      </c>
      <c r="C257" s="4740"/>
      <c r="D257" s="2860">
        <f t="shared" si="153"/>
        <v>0</v>
      </c>
      <c r="E257" s="2874">
        <f t="shared" si="147"/>
        <v>0</v>
      </c>
      <c r="F257" s="2875">
        <f t="shared" si="147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7"/>
        <v/>
      </c>
      <c r="CB257" s="3419" t="str">
        <f t="shared" si="138"/>
        <v/>
      </c>
      <c r="CC257" s="3419" t="str">
        <f t="shared" si="131"/>
        <v/>
      </c>
      <c r="CD257" s="3419" t="str">
        <f t="shared" si="150"/>
        <v/>
      </c>
      <c r="CE257" s="3419" t="str">
        <f t="shared" si="139"/>
        <v/>
      </c>
      <c r="CF257" s="3419" t="str">
        <f t="shared" si="140"/>
        <v/>
      </c>
      <c r="CG257" s="3419" t="str">
        <f t="shared" si="141"/>
        <v/>
      </c>
      <c r="CH257" s="3420">
        <f t="shared" si="151"/>
        <v>0</v>
      </c>
      <c r="CI257" s="3420">
        <f t="shared" si="143"/>
        <v>0</v>
      </c>
      <c r="CJ257" s="3420">
        <f t="shared" si="133"/>
        <v>0</v>
      </c>
      <c r="CK257" s="3420">
        <f t="shared" si="152"/>
        <v>0</v>
      </c>
      <c r="CL257" s="3420">
        <f t="shared" si="144"/>
        <v>0</v>
      </c>
      <c r="CM257" s="3420">
        <f t="shared" si="144"/>
        <v>0</v>
      </c>
      <c r="CN257" s="3420">
        <f t="shared" si="144"/>
        <v>0</v>
      </c>
    </row>
    <row r="258" spans="1:92" ht="16.350000000000001" customHeight="1">
      <c r="A258" s="4738"/>
      <c r="B258" s="4740" t="s">
        <v>1422</v>
      </c>
      <c r="C258" s="4740"/>
      <c r="D258" s="2860">
        <f t="shared" si="153"/>
        <v>0</v>
      </c>
      <c r="E258" s="2986">
        <f t="shared" si="147"/>
        <v>0</v>
      </c>
      <c r="F258" s="2987">
        <f t="shared" si="147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7"/>
        <v/>
      </c>
      <c r="CB258" s="3419" t="str">
        <f t="shared" si="138"/>
        <v/>
      </c>
      <c r="CC258" s="3419" t="str">
        <f t="shared" si="131"/>
        <v/>
      </c>
      <c r="CD258" s="3419" t="str">
        <f t="shared" si="150"/>
        <v/>
      </c>
      <c r="CE258" s="3419" t="str">
        <f t="shared" si="139"/>
        <v/>
      </c>
      <c r="CF258" s="3419" t="str">
        <f t="shared" si="140"/>
        <v/>
      </c>
      <c r="CG258" s="3419" t="str">
        <f t="shared" si="141"/>
        <v/>
      </c>
      <c r="CH258" s="3420">
        <f t="shared" si="151"/>
        <v>0</v>
      </c>
      <c r="CI258" s="3420">
        <f t="shared" si="143"/>
        <v>0</v>
      </c>
      <c r="CJ258" s="3420">
        <f t="shared" si="133"/>
        <v>0</v>
      </c>
      <c r="CK258" s="3420">
        <f t="shared" si="152"/>
        <v>0</v>
      </c>
      <c r="CL258" s="3420">
        <f t="shared" si="144"/>
        <v>0</v>
      </c>
      <c r="CM258" s="3420">
        <f t="shared" si="144"/>
        <v>0</v>
      </c>
      <c r="CN258" s="3420">
        <f t="shared" si="144"/>
        <v>0</v>
      </c>
    </row>
    <row r="259" spans="1:92" ht="16.350000000000001" customHeight="1">
      <c r="A259" s="4739"/>
      <c r="B259" s="4741" t="s">
        <v>1421</v>
      </c>
      <c r="C259" s="4741"/>
      <c r="D259" s="2977">
        <f t="shared" si="153"/>
        <v>0</v>
      </c>
      <c r="E259" s="2984">
        <f t="shared" si="147"/>
        <v>0</v>
      </c>
      <c r="F259" s="2985">
        <f t="shared" si="147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7"/>
        <v/>
      </c>
      <c r="CB259" s="3419" t="str">
        <f t="shared" si="138"/>
        <v/>
      </c>
      <c r="CC259" s="3419" t="str">
        <f t="shared" si="131"/>
        <v/>
      </c>
      <c r="CD259" s="3419" t="str">
        <f t="shared" si="150"/>
        <v/>
      </c>
      <c r="CE259" s="3419" t="str">
        <f t="shared" si="139"/>
        <v/>
      </c>
      <c r="CF259" s="3419" t="str">
        <f t="shared" si="140"/>
        <v/>
      </c>
      <c r="CG259" s="3419" t="str">
        <f t="shared" si="141"/>
        <v/>
      </c>
      <c r="CH259" s="3420">
        <f t="shared" si="151"/>
        <v>0</v>
      </c>
      <c r="CI259" s="3420">
        <f t="shared" si="143"/>
        <v>0</v>
      </c>
      <c r="CJ259" s="3420">
        <f t="shared" si="133"/>
        <v>0</v>
      </c>
      <c r="CK259" s="3420">
        <f t="shared" si="152"/>
        <v>0</v>
      </c>
      <c r="CL259" s="3420">
        <f t="shared" si="144"/>
        <v>0</v>
      </c>
      <c r="CM259" s="3420">
        <f t="shared" si="144"/>
        <v>0</v>
      </c>
      <c r="CN259" s="3420">
        <f t="shared" si="144"/>
        <v>0</v>
      </c>
    </row>
    <row r="260" spans="1:92" ht="16.350000000000001" customHeight="1">
      <c r="A260" s="4174" t="s">
        <v>1384</v>
      </c>
      <c r="B260" s="4742" t="s">
        <v>1425</v>
      </c>
      <c r="C260" s="4742"/>
      <c r="D260" s="2833">
        <f t="shared" si="153"/>
        <v>0</v>
      </c>
      <c r="E260" s="355">
        <f t="shared" si="147"/>
        <v>0</v>
      </c>
      <c r="F260" s="2855">
        <f t="shared" si="148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7"/>
        <v/>
      </c>
      <c r="CB260" s="3419" t="str">
        <f t="shared" si="138"/>
        <v/>
      </c>
      <c r="CC260" s="3419" t="str">
        <f t="shared" si="131"/>
        <v/>
      </c>
      <c r="CD260" s="3419" t="str">
        <f t="shared" si="150"/>
        <v/>
      </c>
      <c r="CE260" s="3419" t="str">
        <f t="shared" si="139"/>
        <v/>
      </c>
      <c r="CF260" s="3419" t="str">
        <f t="shared" si="140"/>
        <v/>
      </c>
      <c r="CG260" s="3419" t="str">
        <f t="shared" si="141"/>
        <v/>
      </c>
      <c r="CH260" s="3420">
        <f t="shared" si="151"/>
        <v>0</v>
      </c>
      <c r="CI260" s="3420">
        <f t="shared" si="143"/>
        <v>0</v>
      </c>
      <c r="CJ260" s="3420">
        <f t="shared" si="133"/>
        <v>0</v>
      </c>
      <c r="CK260" s="3420">
        <f t="shared" si="152"/>
        <v>0</v>
      </c>
      <c r="CL260" s="3420">
        <f t="shared" si="144"/>
        <v>0</v>
      </c>
      <c r="CM260" s="3420">
        <f t="shared" si="144"/>
        <v>0</v>
      </c>
      <c r="CN260" s="3420">
        <f t="shared" si="144"/>
        <v>0</v>
      </c>
    </row>
    <row r="261" spans="1:92" ht="16.350000000000001" customHeight="1">
      <c r="A261" s="4224"/>
      <c r="B261" s="4740" t="s">
        <v>1424</v>
      </c>
      <c r="C261" s="4740"/>
      <c r="D261" s="2860">
        <f t="shared" si="153"/>
        <v>0</v>
      </c>
      <c r="E261" s="2861">
        <f t="shared" si="147"/>
        <v>0</v>
      </c>
      <c r="F261" s="2862">
        <f t="shared" si="148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7"/>
        <v/>
      </c>
      <c r="CB261" s="3419" t="str">
        <f t="shared" si="138"/>
        <v/>
      </c>
      <c r="CC261" s="3419" t="str">
        <f t="shared" si="131"/>
        <v/>
      </c>
      <c r="CD261" s="3419" t="str">
        <f t="shared" si="150"/>
        <v/>
      </c>
      <c r="CE261" s="3419" t="str">
        <f t="shared" si="139"/>
        <v/>
      </c>
      <c r="CF261" s="3419" t="str">
        <f t="shared" si="140"/>
        <v/>
      </c>
      <c r="CG261" s="3419" t="str">
        <f t="shared" si="141"/>
        <v/>
      </c>
      <c r="CH261" s="3420">
        <f t="shared" si="151"/>
        <v>0</v>
      </c>
      <c r="CI261" s="3420">
        <f t="shared" si="143"/>
        <v>0</v>
      </c>
      <c r="CJ261" s="3420">
        <f t="shared" si="133"/>
        <v>0</v>
      </c>
      <c r="CK261" s="3420">
        <f t="shared" si="152"/>
        <v>0</v>
      </c>
      <c r="CL261" s="3420">
        <f t="shared" si="144"/>
        <v>0</v>
      </c>
      <c r="CM261" s="3420">
        <f t="shared" si="144"/>
        <v>0</v>
      </c>
      <c r="CN261" s="3420">
        <f t="shared" si="144"/>
        <v>0</v>
      </c>
    </row>
    <row r="262" spans="1:92" ht="16.350000000000001" customHeight="1">
      <c r="A262" s="4224"/>
      <c r="B262" s="4740" t="s">
        <v>1423</v>
      </c>
      <c r="C262" s="4740"/>
      <c r="D262" s="2860">
        <f t="shared" si="153"/>
        <v>0</v>
      </c>
      <c r="E262" s="2861">
        <f t="shared" si="147"/>
        <v>0</v>
      </c>
      <c r="F262" s="2862">
        <f t="shared" si="148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7"/>
        <v/>
      </c>
      <c r="CB262" s="3419" t="str">
        <f t="shared" si="138"/>
        <v/>
      </c>
      <c r="CC262" s="3419" t="str">
        <f t="shared" si="131"/>
        <v/>
      </c>
      <c r="CD262" s="3419" t="str">
        <f t="shared" si="150"/>
        <v/>
      </c>
      <c r="CE262" s="3419" t="str">
        <f t="shared" si="139"/>
        <v/>
      </c>
      <c r="CF262" s="3419" t="str">
        <f t="shared" si="140"/>
        <v/>
      </c>
      <c r="CG262" s="3419" t="str">
        <f t="shared" si="141"/>
        <v/>
      </c>
      <c r="CH262" s="3420">
        <f t="shared" si="151"/>
        <v>0</v>
      </c>
      <c r="CI262" s="3420">
        <f t="shared" si="143"/>
        <v>0</v>
      </c>
      <c r="CJ262" s="3420">
        <f t="shared" si="133"/>
        <v>0</v>
      </c>
      <c r="CK262" s="3420">
        <f t="shared" si="152"/>
        <v>0</v>
      </c>
      <c r="CL262" s="3420">
        <f t="shared" si="144"/>
        <v>0</v>
      </c>
      <c r="CM262" s="3420">
        <f t="shared" si="144"/>
        <v>0</v>
      </c>
      <c r="CN262" s="3420">
        <f t="shared" si="144"/>
        <v>0</v>
      </c>
    </row>
    <row r="263" spans="1:92" ht="16.350000000000001" customHeight="1">
      <c r="A263" s="4224"/>
      <c r="B263" s="4740" t="s">
        <v>1422</v>
      </c>
      <c r="C263" s="4740"/>
      <c r="D263" s="2860">
        <f t="shared" si="153"/>
        <v>0</v>
      </c>
      <c r="E263" s="2861">
        <f t="shared" si="147"/>
        <v>0</v>
      </c>
      <c r="F263" s="2862">
        <f t="shared" si="148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7"/>
        <v/>
      </c>
      <c r="CB263" s="3419" t="str">
        <f t="shared" si="138"/>
        <v/>
      </c>
      <c r="CC263" s="3419" t="str">
        <f t="shared" si="131"/>
        <v/>
      </c>
      <c r="CD263" s="3419" t="str">
        <f t="shared" si="150"/>
        <v/>
      </c>
      <c r="CE263" s="3419" t="str">
        <f t="shared" si="139"/>
        <v/>
      </c>
      <c r="CF263" s="3419" t="str">
        <f t="shared" si="140"/>
        <v/>
      </c>
      <c r="CG263" s="3419" t="str">
        <f t="shared" si="141"/>
        <v/>
      </c>
      <c r="CH263" s="3420">
        <f t="shared" si="151"/>
        <v>0</v>
      </c>
      <c r="CI263" s="3420">
        <f t="shared" si="143"/>
        <v>0</v>
      </c>
      <c r="CJ263" s="3420">
        <f t="shared" si="133"/>
        <v>0</v>
      </c>
      <c r="CK263" s="3420">
        <f t="shared" si="152"/>
        <v>0</v>
      </c>
      <c r="CL263" s="3420">
        <f t="shared" si="144"/>
        <v>0</v>
      </c>
      <c r="CM263" s="3420">
        <f t="shared" si="144"/>
        <v>0</v>
      </c>
      <c r="CN263" s="3420">
        <f t="shared" si="144"/>
        <v>0</v>
      </c>
    </row>
    <row r="264" spans="1:92" ht="16.350000000000001" customHeight="1">
      <c r="A264" s="4585"/>
      <c r="B264" s="4741" t="s">
        <v>1421</v>
      </c>
      <c r="C264" s="4741"/>
      <c r="D264" s="2870">
        <f t="shared" si="153"/>
        <v>0</v>
      </c>
      <c r="E264" s="2871">
        <f t="shared" si="147"/>
        <v>0</v>
      </c>
      <c r="F264" s="1276">
        <f t="shared" si="148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7"/>
        <v/>
      </c>
      <c r="CB264" s="3419" t="str">
        <f t="shared" si="138"/>
        <v/>
      </c>
      <c r="CC264" s="3419" t="str">
        <f t="shared" si="131"/>
        <v/>
      </c>
      <c r="CD264" s="3419" t="str">
        <f t="shared" si="150"/>
        <v/>
      </c>
      <c r="CE264" s="3419" t="str">
        <f t="shared" si="139"/>
        <v/>
      </c>
      <c r="CF264" s="3419" t="str">
        <f t="shared" si="140"/>
        <v/>
      </c>
      <c r="CG264" s="3419" t="str">
        <f t="shared" si="141"/>
        <v/>
      </c>
      <c r="CH264" s="3420">
        <f t="shared" si="151"/>
        <v>0</v>
      </c>
      <c r="CI264" s="3420">
        <f t="shared" si="143"/>
        <v>0</v>
      </c>
      <c r="CJ264" s="3420">
        <f t="shared" si="133"/>
        <v>0</v>
      </c>
      <c r="CK264" s="3420">
        <f t="shared" si="152"/>
        <v>0</v>
      </c>
      <c r="CL264" s="3420">
        <f t="shared" si="144"/>
        <v>0</v>
      </c>
      <c r="CM264" s="3420">
        <f t="shared" si="144"/>
        <v>0</v>
      </c>
      <c r="CN264" s="3420">
        <f t="shared" si="144"/>
        <v>0</v>
      </c>
    </row>
    <row r="265" spans="1:92" ht="16.350000000000001" customHeight="1">
      <c r="A265" s="4174" t="s">
        <v>1385</v>
      </c>
      <c r="B265" s="4797" t="s">
        <v>1425</v>
      </c>
      <c r="C265" s="4799"/>
      <c r="D265" s="2833">
        <f t="shared" si="153"/>
        <v>0</v>
      </c>
      <c r="E265" s="355">
        <f t="shared" si="147"/>
        <v>0</v>
      </c>
      <c r="F265" s="2855">
        <f t="shared" si="148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7"/>
        <v/>
      </c>
      <c r="CB265" s="3419" t="str">
        <f t="shared" si="138"/>
        <v/>
      </c>
      <c r="CC265" s="3419" t="str">
        <f t="shared" si="131"/>
        <v/>
      </c>
      <c r="CD265" s="3419" t="str">
        <f t="shared" si="150"/>
        <v/>
      </c>
      <c r="CE265" s="3419" t="str">
        <f t="shared" si="139"/>
        <v/>
      </c>
      <c r="CF265" s="3419" t="str">
        <f t="shared" si="140"/>
        <v/>
      </c>
      <c r="CG265" s="3419" t="str">
        <f t="shared" si="141"/>
        <v/>
      </c>
      <c r="CH265" s="3420">
        <f t="shared" si="151"/>
        <v>0</v>
      </c>
      <c r="CI265" s="3420">
        <f t="shared" si="143"/>
        <v>0</v>
      </c>
      <c r="CJ265" s="3420">
        <f t="shared" si="133"/>
        <v>0</v>
      </c>
      <c r="CK265" s="3420">
        <f t="shared" si="152"/>
        <v>0</v>
      </c>
      <c r="CL265" s="3420">
        <f t="shared" si="144"/>
        <v>0</v>
      </c>
      <c r="CM265" s="3420">
        <f t="shared" si="144"/>
        <v>0</v>
      </c>
      <c r="CN265" s="3420">
        <f t="shared" si="144"/>
        <v>0</v>
      </c>
    </row>
    <row r="266" spans="1:92" ht="16.350000000000001" customHeight="1">
      <c r="A266" s="4224"/>
      <c r="B266" s="4740" t="s">
        <v>1424</v>
      </c>
      <c r="C266" s="4740"/>
      <c r="D266" s="2860">
        <f t="shared" si="153"/>
        <v>0</v>
      </c>
      <c r="E266" s="2861">
        <f t="shared" si="147"/>
        <v>0</v>
      </c>
      <c r="F266" s="2862">
        <f t="shared" si="148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7"/>
        <v/>
      </c>
      <c r="CB266" s="3419" t="str">
        <f t="shared" si="138"/>
        <v/>
      </c>
      <c r="CC266" s="3419" t="str">
        <f t="shared" si="131"/>
        <v/>
      </c>
      <c r="CD266" s="3419" t="str">
        <f t="shared" si="150"/>
        <v/>
      </c>
      <c r="CE266" s="3419" t="str">
        <f t="shared" si="139"/>
        <v/>
      </c>
      <c r="CF266" s="3419" t="str">
        <f t="shared" si="140"/>
        <v/>
      </c>
      <c r="CG266" s="3419" t="str">
        <f t="shared" si="141"/>
        <v/>
      </c>
      <c r="CH266" s="3420">
        <f t="shared" si="151"/>
        <v>0</v>
      </c>
      <c r="CI266" s="3420">
        <f t="shared" si="143"/>
        <v>0</v>
      </c>
      <c r="CJ266" s="3420">
        <f t="shared" si="133"/>
        <v>0</v>
      </c>
      <c r="CK266" s="3420">
        <f t="shared" si="152"/>
        <v>0</v>
      </c>
      <c r="CL266" s="3420">
        <f t="shared" si="144"/>
        <v>0</v>
      </c>
      <c r="CM266" s="3420">
        <f t="shared" si="144"/>
        <v>0</v>
      </c>
      <c r="CN266" s="3420">
        <f t="shared" si="144"/>
        <v>0</v>
      </c>
    </row>
    <row r="267" spans="1:92" ht="16.350000000000001" customHeight="1">
      <c r="A267" s="4224"/>
      <c r="B267" s="4740" t="s">
        <v>1423</v>
      </c>
      <c r="C267" s="4740"/>
      <c r="D267" s="2860">
        <f t="shared" si="153"/>
        <v>0</v>
      </c>
      <c r="E267" s="2861">
        <f t="shared" si="147"/>
        <v>0</v>
      </c>
      <c r="F267" s="2862">
        <f t="shared" si="148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7"/>
        <v/>
      </c>
      <c r="CB267" s="3419" t="str">
        <f t="shared" si="138"/>
        <v/>
      </c>
      <c r="CC267" s="3419" t="str">
        <f t="shared" ref="CC267:CC278" si="154">IF(CJ267=1,"* La consulta pertinente según condición clínica NO DEBE ser mayor al Total registrado. ","")</f>
        <v/>
      </c>
      <c r="CD267" s="3419" t="str">
        <f t="shared" si="150"/>
        <v/>
      </c>
      <c r="CE267" s="3419" t="str">
        <f t="shared" si="139"/>
        <v/>
      </c>
      <c r="CF267" s="3419" t="str">
        <f t="shared" si="140"/>
        <v/>
      </c>
      <c r="CG267" s="3419" t="str">
        <f t="shared" si="141"/>
        <v/>
      </c>
      <c r="CH267" s="3420">
        <f t="shared" si="151"/>
        <v>0</v>
      </c>
      <c r="CI267" s="3420">
        <f t="shared" si="143"/>
        <v>0</v>
      </c>
      <c r="CJ267" s="3420">
        <f t="shared" ref="CJ267:CJ278" si="155">IF(D269&lt;Z269,1,0)</f>
        <v>0</v>
      </c>
      <c r="CK267" s="3420">
        <f t="shared" si="152"/>
        <v>0</v>
      </c>
      <c r="CL267" s="3420">
        <f t="shared" si="144"/>
        <v>0</v>
      </c>
      <c r="CM267" s="3420">
        <f t="shared" si="144"/>
        <v>0</v>
      </c>
      <c r="CN267" s="3420">
        <f t="shared" si="144"/>
        <v>0</v>
      </c>
    </row>
    <row r="268" spans="1:92" ht="16.350000000000001" customHeight="1">
      <c r="A268" s="4224"/>
      <c r="B268" s="4740" t="s">
        <v>1422</v>
      </c>
      <c r="C268" s="4740"/>
      <c r="D268" s="2860">
        <f t="shared" si="153"/>
        <v>0</v>
      </c>
      <c r="E268" s="2861">
        <f t="shared" si="147"/>
        <v>0</v>
      </c>
      <c r="F268" s="2862">
        <f t="shared" si="148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7">IF(CH268=1,"* El número de pacientes de 60 años NO DEBE Ser mayor a lo registrado en el grupo Etario 20-64 años. ","")</f>
        <v/>
      </c>
      <c r="CB268" s="3419" t="str">
        <f t="shared" ref="CB268:CB278" si="158">IF(CI268=1,"* La consulta pertinente según Protocolo de Referencia NO DEBE ser mayor al Total registrado. ","")</f>
        <v/>
      </c>
      <c r="CC268" s="3419" t="str">
        <f t="shared" si="154"/>
        <v/>
      </c>
      <c r="CD268" s="3419" t="str">
        <f t="shared" si="150"/>
        <v/>
      </c>
      <c r="CE268" s="3419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20">
        <f t="shared" si="151"/>
        <v>0</v>
      </c>
      <c r="CI268" s="3420">
        <f t="shared" ref="CI268:CI278" si="162">IF(D268&lt;Y268,1,0)</f>
        <v>0</v>
      </c>
      <c r="CJ268" s="3420">
        <f t="shared" si="155"/>
        <v>0</v>
      </c>
      <c r="CK268" s="3420">
        <f t="shared" si="152"/>
        <v>0</v>
      </c>
      <c r="CL268" s="3420">
        <f t="shared" ref="CL268:CN278" si="163">IF(AND($D268&lt;&gt;0,AC268=""),1,IF($D268&lt;AC268,1,0))</f>
        <v>0</v>
      </c>
      <c r="CM268" s="3420">
        <f t="shared" si="163"/>
        <v>0</v>
      </c>
      <c r="CN268" s="3420">
        <f t="shared" si="163"/>
        <v>0</v>
      </c>
    </row>
    <row r="269" spans="1:92" ht="16.350000000000001" customHeight="1">
      <c r="A269" s="4585"/>
      <c r="B269" s="4741" t="s">
        <v>1421</v>
      </c>
      <c r="C269" s="4741"/>
      <c r="D269" s="2870">
        <f t="shared" si="153"/>
        <v>0</v>
      </c>
      <c r="E269" s="2871">
        <f t="shared" si="147"/>
        <v>0</v>
      </c>
      <c r="F269" s="1276">
        <f t="shared" si="148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7"/>
        <v/>
      </c>
      <c r="CB269" s="3419" t="str">
        <f t="shared" si="158"/>
        <v/>
      </c>
      <c r="CC269" s="3419" t="str">
        <f t="shared" si="154"/>
        <v/>
      </c>
      <c r="CD269" s="3419" t="str">
        <f t="shared" si="150"/>
        <v/>
      </c>
      <c r="CE269" s="3419" t="str">
        <f t="shared" si="159"/>
        <v/>
      </c>
      <c r="CF269" s="3419" t="str">
        <f t="shared" si="160"/>
        <v/>
      </c>
      <c r="CG269" s="3419" t="str">
        <f t="shared" si="161"/>
        <v/>
      </c>
      <c r="CH269" s="3420">
        <f t="shared" si="151"/>
        <v>0</v>
      </c>
      <c r="CI269" s="3420">
        <f t="shared" si="162"/>
        <v>0</v>
      </c>
      <c r="CJ269" s="3420">
        <f t="shared" si="155"/>
        <v>0</v>
      </c>
      <c r="CK269" s="3420">
        <f t="shared" si="152"/>
        <v>0</v>
      </c>
      <c r="CL269" s="3420">
        <f t="shared" si="163"/>
        <v>0</v>
      </c>
      <c r="CM269" s="3420">
        <f t="shared" si="163"/>
        <v>0</v>
      </c>
      <c r="CN269" s="3420">
        <f t="shared" si="163"/>
        <v>0</v>
      </c>
    </row>
    <row r="270" spans="1:92" ht="16.350000000000001" customHeight="1">
      <c r="A270" s="4734" t="s">
        <v>1386</v>
      </c>
      <c r="B270" s="4896" t="s">
        <v>1425</v>
      </c>
      <c r="C270" s="4896"/>
      <c r="D270" s="3652">
        <f t="shared" si="153"/>
        <v>0</v>
      </c>
      <c r="E270" s="3653">
        <f t="shared" si="147"/>
        <v>0</v>
      </c>
      <c r="F270" s="3654">
        <f t="shared" si="148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7"/>
        <v/>
      </c>
      <c r="CB270" s="3419" t="str">
        <f t="shared" si="158"/>
        <v/>
      </c>
      <c r="CC270" s="3419" t="str">
        <f t="shared" si="154"/>
        <v/>
      </c>
      <c r="CD270" s="3419" t="str">
        <f t="shared" si="150"/>
        <v/>
      </c>
      <c r="CE270" s="3419" t="str">
        <f t="shared" si="159"/>
        <v/>
      </c>
      <c r="CF270" s="3419" t="str">
        <f t="shared" si="160"/>
        <v/>
      </c>
      <c r="CG270" s="3419" t="str">
        <f t="shared" si="161"/>
        <v/>
      </c>
      <c r="CH270" s="3420">
        <f t="shared" si="151"/>
        <v>0</v>
      </c>
      <c r="CI270" s="3420">
        <f t="shared" si="162"/>
        <v>0</v>
      </c>
      <c r="CJ270" s="3420">
        <f t="shared" si="155"/>
        <v>0</v>
      </c>
      <c r="CK270" s="3420">
        <f t="shared" si="152"/>
        <v>0</v>
      </c>
      <c r="CL270" s="3420">
        <f t="shared" si="163"/>
        <v>0</v>
      </c>
      <c r="CM270" s="3420">
        <f t="shared" si="163"/>
        <v>0</v>
      </c>
      <c r="CN270" s="3420">
        <f t="shared" si="163"/>
        <v>0</v>
      </c>
    </row>
    <row r="271" spans="1:92" ht="16.350000000000001" customHeight="1">
      <c r="A271" s="4171"/>
      <c r="B271" s="4740" t="s">
        <v>1424</v>
      </c>
      <c r="C271" s="4740"/>
      <c r="D271" s="1704">
        <f t="shared" si="153"/>
        <v>0</v>
      </c>
      <c r="E271" s="3659">
        <f t="shared" si="147"/>
        <v>0</v>
      </c>
      <c r="F271" s="3660">
        <f t="shared" si="148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7"/>
        <v/>
      </c>
      <c r="CB271" s="3419" t="str">
        <f t="shared" si="158"/>
        <v/>
      </c>
      <c r="CC271" s="3419" t="str">
        <f t="shared" si="154"/>
        <v/>
      </c>
      <c r="CD271" s="3419" t="str">
        <f t="shared" si="150"/>
        <v/>
      </c>
      <c r="CE271" s="3419" t="str">
        <f t="shared" si="159"/>
        <v/>
      </c>
      <c r="CF271" s="3419" t="str">
        <f t="shared" si="160"/>
        <v/>
      </c>
      <c r="CG271" s="3419" t="str">
        <f t="shared" si="161"/>
        <v/>
      </c>
      <c r="CH271" s="3420">
        <f t="shared" si="151"/>
        <v>0</v>
      </c>
      <c r="CI271" s="3420">
        <f t="shared" si="162"/>
        <v>0</v>
      </c>
      <c r="CJ271" s="3420">
        <f t="shared" si="155"/>
        <v>0</v>
      </c>
      <c r="CK271" s="3420">
        <f t="shared" si="152"/>
        <v>0</v>
      </c>
      <c r="CL271" s="3420">
        <f t="shared" si="163"/>
        <v>0</v>
      </c>
      <c r="CM271" s="3420">
        <f t="shared" si="163"/>
        <v>0</v>
      </c>
      <c r="CN271" s="3420">
        <f t="shared" si="163"/>
        <v>0</v>
      </c>
    </row>
    <row r="272" spans="1:92" ht="16.350000000000001" customHeight="1">
      <c r="A272" s="4171"/>
      <c r="B272" s="4870" t="s">
        <v>1423</v>
      </c>
      <c r="C272" s="4871"/>
      <c r="D272" s="1704">
        <f t="shared" si="153"/>
        <v>0</v>
      </c>
      <c r="E272" s="3659">
        <f t="shared" si="147"/>
        <v>0</v>
      </c>
      <c r="F272" s="3660">
        <f t="shared" si="148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7"/>
        <v/>
      </c>
      <c r="CB272" s="3419" t="str">
        <f t="shared" si="158"/>
        <v/>
      </c>
      <c r="CC272" s="3419" t="str">
        <f t="shared" si="154"/>
        <v/>
      </c>
      <c r="CD272" s="3419" t="str">
        <f t="shared" si="150"/>
        <v/>
      </c>
      <c r="CE272" s="3419" t="str">
        <f t="shared" si="159"/>
        <v/>
      </c>
      <c r="CF272" s="3419" t="str">
        <f t="shared" si="160"/>
        <v/>
      </c>
      <c r="CG272" s="3419" t="str">
        <f t="shared" si="161"/>
        <v/>
      </c>
      <c r="CH272" s="3420">
        <f t="shared" si="151"/>
        <v>0</v>
      </c>
      <c r="CI272" s="3420">
        <f t="shared" si="162"/>
        <v>0</v>
      </c>
      <c r="CJ272" s="3420">
        <f t="shared" si="155"/>
        <v>0</v>
      </c>
      <c r="CK272" s="3420">
        <f t="shared" si="152"/>
        <v>0</v>
      </c>
      <c r="CL272" s="3420">
        <f t="shared" si="163"/>
        <v>0</v>
      </c>
      <c r="CM272" s="3420">
        <f t="shared" si="163"/>
        <v>0</v>
      </c>
      <c r="CN272" s="3420">
        <f t="shared" si="163"/>
        <v>0</v>
      </c>
    </row>
    <row r="273" spans="1:92" ht="16.350000000000001" customHeight="1">
      <c r="A273" s="4171"/>
      <c r="B273" s="4870" t="s">
        <v>1422</v>
      </c>
      <c r="C273" s="4871"/>
      <c r="D273" s="1704">
        <f t="shared" si="153"/>
        <v>0</v>
      </c>
      <c r="E273" s="3659">
        <f t="shared" si="147"/>
        <v>0</v>
      </c>
      <c r="F273" s="3660">
        <f t="shared" si="148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7"/>
        <v/>
      </c>
      <c r="CB273" s="3419" t="str">
        <f t="shared" si="158"/>
        <v/>
      </c>
      <c r="CC273" s="3419" t="str">
        <f t="shared" si="154"/>
        <v/>
      </c>
      <c r="CD273" s="3419" t="str">
        <f t="shared" si="150"/>
        <v/>
      </c>
      <c r="CE273" s="3419" t="str">
        <f t="shared" si="159"/>
        <v/>
      </c>
      <c r="CF273" s="3419" t="str">
        <f t="shared" si="160"/>
        <v/>
      </c>
      <c r="CG273" s="3419" t="str">
        <f t="shared" si="161"/>
        <v/>
      </c>
      <c r="CH273" s="3420">
        <f t="shared" si="151"/>
        <v>0</v>
      </c>
      <c r="CI273" s="3420">
        <f t="shared" si="162"/>
        <v>0</v>
      </c>
      <c r="CJ273" s="3420">
        <f t="shared" si="155"/>
        <v>0</v>
      </c>
      <c r="CK273" s="3420">
        <f t="shared" si="152"/>
        <v>0</v>
      </c>
      <c r="CL273" s="3420">
        <f t="shared" si="163"/>
        <v>0</v>
      </c>
      <c r="CM273" s="3420">
        <f t="shared" si="163"/>
        <v>0</v>
      </c>
      <c r="CN273" s="3420">
        <f t="shared" si="163"/>
        <v>0</v>
      </c>
    </row>
    <row r="274" spans="1:92" ht="16.350000000000001" customHeight="1" thickBot="1">
      <c r="A274" s="4862"/>
      <c r="B274" s="4891" t="s">
        <v>1421</v>
      </c>
      <c r="C274" s="4891"/>
      <c r="D274" s="1245">
        <f t="shared" si="153"/>
        <v>0</v>
      </c>
      <c r="E274" s="3669">
        <f t="shared" si="147"/>
        <v>0</v>
      </c>
      <c r="F274" s="3670">
        <f t="shared" si="148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7"/>
        <v/>
      </c>
      <c r="CB274" s="3419" t="str">
        <f t="shared" si="158"/>
        <v/>
      </c>
      <c r="CC274" s="3419" t="str">
        <f t="shared" si="154"/>
        <v/>
      </c>
      <c r="CD274" s="3419" t="str">
        <f t="shared" si="150"/>
        <v/>
      </c>
      <c r="CE274" s="3419" t="str">
        <f t="shared" si="159"/>
        <v/>
      </c>
      <c r="CF274" s="3419" t="str">
        <f t="shared" si="160"/>
        <v/>
      </c>
      <c r="CG274" s="3419" t="str">
        <f t="shared" si="161"/>
        <v/>
      </c>
      <c r="CH274" s="3420">
        <f t="shared" si="151"/>
        <v>0</v>
      </c>
      <c r="CI274" s="3420">
        <f t="shared" si="162"/>
        <v>0</v>
      </c>
      <c r="CJ274" s="3420">
        <f t="shared" si="155"/>
        <v>0</v>
      </c>
      <c r="CK274" s="3420">
        <f t="shared" si="152"/>
        <v>0</v>
      </c>
      <c r="CL274" s="3420">
        <f t="shared" si="163"/>
        <v>0</v>
      </c>
      <c r="CM274" s="3420">
        <f t="shared" si="163"/>
        <v>0</v>
      </c>
      <c r="CN274" s="3420">
        <f t="shared" si="163"/>
        <v>0</v>
      </c>
    </row>
    <row r="275" spans="1:92" ht="16.350000000000001" customHeight="1" thickTop="1">
      <c r="A275" s="4902" t="s">
        <v>27</v>
      </c>
      <c r="B275" s="4897" t="s">
        <v>1425</v>
      </c>
      <c r="C275" s="4897"/>
      <c r="D275" s="2966">
        <f>SUM(E275+F275)</f>
        <v>0</v>
      </c>
      <c r="E275" s="2967">
        <f t="shared" si="147"/>
        <v>0</v>
      </c>
      <c r="F275" s="2968">
        <f t="shared" si="148"/>
        <v>0</v>
      </c>
      <c r="G275" s="2966">
        <f>+G205+G210+G215+G220+G225+G230+G235+G240+G260+G265+G270</f>
        <v>0</v>
      </c>
      <c r="H275" s="2968">
        <f t="shared" ref="H275:O275" si="164">+H205+H210+H215+H220+H225+H230+H235+H240+H260+H265+H270</f>
        <v>0</v>
      </c>
      <c r="I275" s="2999">
        <f t="shared" si="164"/>
        <v>0</v>
      </c>
      <c r="J275" s="2968">
        <f t="shared" si="164"/>
        <v>0</v>
      </c>
      <c r="K275" s="2999">
        <f t="shared" si="164"/>
        <v>0</v>
      </c>
      <c r="L275" s="2968">
        <f t="shared" si="164"/>
        <v>0</v>
      </c>
      <c r="M275" s="2999">
        <f t="shared" si="164"/>
        <v>0</v>
      </c>
      <c r="N275" s="2968">
        <f t="shared" si="164"/>
        <v>0</v>
      </c>
      <c r="O275" s="2999">
        <f t="shared" si="164"/>
        <v>0</v>
      </c>
      <c r="P275" s="2968">
        <f>+P205+P210+P215+P220+P225+P230+P235+P240+P260+P265+P270</f>
        <v>0</v>
      </c>
      <c r="Q275" s="2966">
        <f t="shared" ref="Q275:V275" si="165">+Q205+Q210+Q215+Q220+Q225+Q230+Q235+Q240+Q245+Q250+Q255+Q260+Q265+Q270</f>
        <v>0</v>
      </c>
      <c r="R275" s="3000">
        <f t="shared" si="165"/>
        <v>0</v>
      </c>
      <c r="S275" s="2966">
        <f t="shared" si="165"/>
        <v>0</v>
      </c>
      <c r="T275" s="3000">
        <f t="shared" si="165"/>
        <v>0</v>
      </c>
      <c r="U275" s="2966">
        <f t="shared" si="165"/>
        <v>0</v>
      </c>
      <c r="V275" s="3001">
        <f t="shared" si="165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6">+AA205+AA210+AA215+AA220+AA225+AA230+AA235+AA240+AA245+AA250+AA255+AA260+AA265+AA270</f>
        <v>0</v>
      </c>
      <c r="AB275" s="2967">
        <f t="shared" si="166"/>
        <v>0</v>
      </c>
      <c r="AC275" s="2999">
        <f t="shared" si="166"/>
        <v>0</v>
      </c>
      <c r="AD275" s="2999">
        <f t="shared" si="166"/>
        <v>0</v>
      </c>
      <c r="AE275" s="2968">
        <f t="shared" si="166"/>
        <v>0</v>
      </c>
      <c r="AF275" s="2272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7"/>
        <v/>
      </c>
      <c r="CB275" s="3419" t="str">
        <f t="shared" si="158"/>
        <v/>
      </c>
      <c r="CC275" s="3419" t="str">
        <f t="shared" si="154"/>
        <v/>
      </c>
      <c r="CD275" s="3419" t="str">
        <f t="shared" si="150"/>
        <v/>
      </c>
      <c r="CE275" s="3419" t="str">
        <f t="shared" si="159"/>
        <v/>
      </c>
      <c r="CF275" s="3419" t="str">
        <f t="shared" si="160"/>
        <v/>
      </c>
      <c r="CG275" s="3419" t="str">
        <f t="shared" si="161"/>
        <v/>
      </c>
      <c r="CH275" s="3420">
        <f t="shared" si="151"/>
        <v>0</v>
      </c>
      <c r="CI275" s="3420">
        <f t="shared" si="162"/>
        <v>0</v>
      </c>
      <c r="CJ275" s="3420">
        <f t="shared" si="155"/>
        <v>0</v>
      </c>
      <c r="CK275" s="3420">
        <f t="shared" si="152"/>
        <v>0</v>
      </c>
      <c r="CL275" s="3420">
        <f t="shared" si="163"/>
        <v>0</v>
      </c>
      <c r="CM275" s="3420">
        <f t="shared" si="163"/>
        <v>0</v>
      </c>
      <c r="CN275" s="3420">
        <f t="shared" si="163"/>
        <v>0</v>
      </c>
    </row>
    <row r="276" spans="1:92" ht="16.350000000000001" customHeight="1">
      <c r="A276" s="4902"/>
      <c r="B276" s="4740" t="s">
        <v>1424</v>
      </c>
      <c r="C276" s="4740"/>
      <c r="D276" s="2860">
        <f>SUM(E276+F276)</f>
        <v>0</v>
      </c>
      <c r="E276" s="2884">
        <f t="shared" si="147"/>
        <v>0</v>
      </c>
      <c r="F276" s="2885">
        <f t="shared" si="148"/>
        <v>0</v>
      </c>
      <c r="G276" s="2860">
        <f>+G206+G211+G216+G221+G226+G231+G236+G241+G261+G266+G271</f>
        <v>0</v>
      </c>
      <c r="H276" s="2885">
        <f t="shared" ref="H276:P276" si="167">+H206+H211+H216+H221+H226+H231+H236+H241+H261+H266+H271</f>
        <v>0</v>
      </c>
      <c r="I276" s="2981">
        <f t="shared" si="167"/>
        <v>0</v>
      </c>
      <c r="J276" s="2885">
        <f t="shared" si="167"/>
        <v>0</v>
      </c>
      <c r="K276" s="2981">
        <f t="shared" si="167"/>
        <v>0</v>
      </c>
      <c r="L276" s="2885">
        <f t="shared" si="167"/>
        <v>0</v>
      </c>
      <c r="M276" s="2981">
        <f t="shared" si="167"/>
        <v>0</v>
      </c>
      <c r="N276" s="2885">
        <f t="shared" si="167"/>
        <v>0</v>
      </c>
      <c r="O276" s="2981">
        <f t="shared" si="167"/>
        <v>0</v>
      </c>
      <c r="P276" s="2885">
        <f t="shared" si="167"/>
        <v>0</v>
      </c>
      <c r="Q276" s="2860">
        <f t="shared" ref="Q276:R278" si="168">+Q206+Q211+Q216+Q221+Q226+Q231+Q236+Q241+Q246+Q251+Q256+Q261+Q266+Q271</f>
        <v>0</v>
      </c>
      <c r="R276" s="2982">
        <f t="shared" si="168"/>
        <v>0</v>
      </c>
      <c r="S276" s="2860">
        <f t="shared" ref="S276:T276" si="169">+S206+S211+S216+S221+S226+S231+S236+S241+S246+S251+S256+S261+S266+S271</f>
        <v>0</v>
      </c>
      <c r="T276" s="2982">
        <f t="shared" si="169"/>
        <v>0</v>
      </c>
      <c r="U276" s="2860">
        <f t="shared" ref="U276:V276" si="170">+U206+U211+U216+U221+U226+U231+U236+U241+U246+U251+U256+U261+U266+U271</f>
        <v>0</v>
      </c>
      <c r="V276" s="2983">
        <f t="shared" si="170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1">+AA206+AA211+AA216+AA221+AA226+AA231+AA236+AA241+AA246+AA251+AA256+AA261+AA266+AA271</f>
        <v>0</v>
      </c>
      <c r="AB276" s="2884">
        <f t="shared" si="171"/>
        <v>0</v>
      </c>
      <c r="AC276" s="2981">
        <f t="shared" si="171"/>
        <v>0</v>
      </c>
      <c r="AD276" s="2981">
        <f t="shared" si="171"/>
        <v>0</v>
      </c>
      <c r="AE276" s="2885">
        <f t="shared" si="171"/>
        <v>0</v>
      </c>
      <c r="AF276" s="2272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7"/>
        <v/>
      </c>
      <c r="CB276" s="3419" t="str">
        <f t="shared" si="158"/>
        <v/>
      </c>
      <c r="CC276" s="3419" t="str">
        <f t="shared" si="154"/>
        <v/>
      </c>
      <c r="CD276" s="3419" t="str">
        <f t="shared" si="150"/>
        <v/>
      </c>
      <c r="CE276" s="3419" t="str">
        <f t="shared" si="159"/>
        <v/>
      </c>
      <c r="CF276" s="3419" t="str">
        <f t="shared" si="160"/>
        <v/>
      </c>
      <c r="CG276" s="3419" t="str">
        <f t="shared" si="161"/>
        <v/>
      </c>
      <c r="CH276" s="3420">
        <f t="shared" si="151"/>
        <v>0</v>
      </c>
      <c r="CI276" s="3420">
        <f t="shared" si="162"/>
        <v>0</v>
      </c>
      <c r="CJ276" s="3420">
        <f t="shared" si="155"/>
        <v>0</v>
      </c>
      <c r="CK276" s="3420">
        <f t="shared" si="152"/>
        <v>0</v>
      </c>
      <c r="CL276" s="3420">
        <f t="shared" si="163"/>
        <v>0</v>
      </c>
      <c r="CM276" s="3420">
        <f t="shared" si="163"/>
        <v>0</v>
      </c>
      <c r="CN276" s="3420">
        <f t="shared" si="163"/>
        <v>0</v>
      </c>
    </row>
    <row r="277" spans="1:92" ht="16.350000000000001" customHeight="1">
      <c r="A277" s="4902"/>
      <c r="B277" s="4740" t="s">
        <v>1423</v>
      </c>
      <c r="C277" s="4740"/>
      <c r="D277" s="2860">
        <f>SUM(E277+F277)</f>
        <v>0</v>
      </c>
      <c r="E277" s="2884">
        <f t="shared" si="147"/>
        <v>0</v>
      </c>
      <c r="F277" s="2885">
        <f t="shared" si="148"/>
        <v>0</v>
      </c>
      <c r="G277" s="2860">
        <f>+G207+G212+G217+G222+G227+G232+G237+G242+G262+G267+G272</f>
        <v>0</v>
      </c>
      <c r="H277" s="2885">
        <f t="shared" ref="H277:P277" si="172">+H207+H212+H217+H222+H227+H232+H237+H242+H262+H267+H272</f>
        <v>0</v>
      </c>
      <c r="I277" s="2981">
        <f t="shared" si="172"/>
        <v>0</v>
      </c>
      <c r="J277" s="2885">
        <f t="shared" si="172"/>
        <v>0</v>
      </c>
      <c r="K277" s="2981">
        <f t="shared" si="172"/>
        <v>0</v>
      </c>
      <c r="L277" s="2885">
        <f t="shared" si="172"/>
        <v>0</v>
      </c>
      <c r="M277" s="2981">
        <f t="shared" si="172"/>
        <v>0</v>
      </c>
      <c r="N277" s="2885">
        <f t="shared" si="172"/>
        <v>0</v>
      </c>
      <c r="O277" s="2981">
        <f t="shared" si="172"/>
        <v>0</v>
      </c>
      <c r="P277" s="2885">
        <f t="shared" si="172"/>
        <v>0</v>
      </c>
      <c r="Q277" s="2860">
        <f t="shared" si="168"/>
        <v>0</v>
      </c>
      <c r="R277" s="2982">
        <f t="shared" si="168"/>
        <v>0</v>
      </c>
      <c r="S277" s="2860">
        <f t="shared" ref="S277:T277" si="173">+S207+S212+S217+S222+S227+S232+S237+S242+S247+S252+S257+S262+S267+S272</f>
        <v>0</v>
      </c>
      <c r="T277" s="2982">
        <f t="shared" si="173"/>
        <v>0</v>
      </c>
      <c r="U277" s="2860">
        <f t="shared" ref="U277:V277" si="174">+U207+U212+U217+U222+U227+U232+U237+U242+U247+U252+U257+U262+U267+U272</f>
        <v>0</v>
      </c>
      <c r="V277" s="2983">
        <f t="shared" si="174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5">+AA207+AA212+AA217+AA222+AA227+AA232+AA237+AA242+AA247+AA252+AA257+AA262+AA267+AA272</f>
        <v>0</v>
      </c>
      <c r="AB277" s="2884">
        <f t="shared" si="175"/>
        <v>0</v>
      </c>
      <c r="AC277" s="2981">
        <f t="shared" si="175"/>
        <v>0</v>
      </c>
      <c r="AD277" s="2981">
        <f t="shared" si="175"/>
        <v>0</v>
      </c>
      <c r="AE277" s="2885">
        <f t="shared" si="175"/>
        <v>0</v>
      </c>
      <c r="AF277" s="2272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7"/>
        <v/>
      </c>
      <c r="CB277" s="3419" t="str">
        <f t="shared" si="158"/>
        <v/>
      </c>
      <c r="CC277" s="3419" t="str">
        <f t="shared" si="154"/>
        <v/>
      </c>
      <c r="CD277" s="3419" t="str">
        <f t="shared" si="150"/>
        <v/>
      </c>
      <c r="CE277" s="3419" t="str">
        <f t="shared" si="159"/>
        <v/>
      </c>
      <c r="CF277" s="3419" t="str">
        <f t="shared" si="160"/>
        <v/>
      </c>
      <c r="CG277" s="3419" t="str">
        <f t="shared" si="161"/>
        <v/>
      </c>
      <c r="CH277" s="3420">
        <f t="shared" si="151"/>
        <v>0</v>
      </c>
      <c r="CI277" s="3420">
        <f t="shared" si="162"/>
        <v>0</v>
      </c>
      <c r="CJ277" s="3420">
        <f t="shared" si="155"/>
        <v>0</v>
      </c>
      <c r="CK277" s="3420">
        <f t="shared" si="152"/>
        <v>0</v>
      </c>
      <c r="CL277" s="3420">
        <f t="shared" si="163"/>
        <v>0</v>
      </c>
      <c r="CM277" s="3420">
        <f t="shared" si="163"/>
        <v>0</v>
      </c>
      <c r="CN277" s="3420">
        <f t="shared" si="163"/>
        <v>0</v>
      </c>
    </row>
    <row r="278" spans="1:92" ht="16.350000000000001" customHeight="1">
      <c r="A278" s="4902"/>
      <c r="B278" s="4898" t="s">
        <v>1422</v>
      </c>
      <c r="C278" s="4871"/>
      <c r="D278" s="2860">
        <f>SUM(E278+F278)</f>
        <v>0</v>
      </c>
      <c r="E278" s="2884">
        <f t="shared" si="147"/>
        <v>0</v>
      </c>
      <c r="F278" s="2885">
        <f t="shared" si="148"/>
        <v>0</v>
      </c>
      <c r="G278" s="2860">
        <f>+G208+G213+G218+G223+G228+G233+G238+G243+G263+G268+G273</f>
        <v>0</v>
      </c>
      <c r="H278" s="2885">
        <f t="shared" ref="H278:P278" si="176">+H208+H213+H218+H223+H228+H233+H238+H243+H263+H268+H273</f>
        <v>0</v>
      </c>
      <c r="I278" s="2981">
        <f t="shared" si="176"/>
        <v>0</v>
      </c>
      <c r="J278" s="2885">
        <f t="shared" si="176"/>
        <v>0</v>
      </c>
      <c r="K278" s="2981">
        <f t="shared" si="176"/>
        <v>0</v>
      </c>
      <c r="L278" s="2885">
        <f t="shared" si="176"/>
        <v>0</v>
      </c>
      <c r="M278" s="2981">
        <f t="shared" si="176"/>
        <v>0</v>
      </c>
      <c r="N278" s="2885">
        <f t="shared" si="176"/>
        <v>0</v>
      </c>
      <c r="O278" s="2981">
        <f t="shared" si="176"/>
        <v>0</v>
      </c>
      <c r="P278" s="2885">
        <f t="shared" si="176"/>
        <v>0</v>
      </c>
      <c r="Q278" s="2860">
        <f t="shared" si="168"/>
        <v>0</v>
      </c>
      <c r="R278" s="2982">
        <f t="shared" si="168"/>
        <v>0</v>
      </c>
      <c r="S278" s="2860">
        <f t="shared" ref="S278:T278" si="177">+S208+S213+S218+S223+S228+S233+S238+S243+S248+S253+S258+S263+S268+S273</f>
        <v>0</v>
      </c>
      <c r="T278" s="2982">
        <f t="shared" si="177"/>
        <v>0</v>
      </c>
      <c r="U278" s="2860">
        <f t="shared" ref="U278:V278" si="178">+U208+U213+U218+U223+U228+U233+U238+U243+U248+U253+U258+U263+U268+U273</f>
        <v>0</v>
      </c>
      <c r="V278" s="2983">
        <f t="shared" si="178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79">+AA208+AA213+AA218+AA223+AA228+AA233+AA238+AA243+AA248+AA253+AA258+AA263+AA268+AA273</f>
        <v>0</v>
      </c>
      <c r="AB278" s="2884">
        <f t="shared" si="179"/>
        <v>0</v>
      </c>
      <c r="AC278" s="2981">
        <f t="shared" si="179"/>
        <v>0</v>
      </c>
      <c r="AD278" s="2981">
        <f t="shared" si="179"/>
        <v>0</v>
      </c>
      <c r="AE278" s="2885">
        <f t="shared" si="179"/>
        <v>0</v>
      </c>
      <c r="AF278" s="2272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7"/>
        <v/>
      </c>
      <c r="CB278" s="3419" t="str">
        <f t="shared" si="158"/>
        <v/>
      </c>
      <c r="CC278" s="3419" t="str">
        <f t="shared" si="154"/>
        <v/>
      </c>
      <c r="CD278" s="3419" t="str">
        <f t="shared" si="150"/>
        <v/>
      </c>
      <c r="CE278" s="3419" t="str">
        <f t="shared" si="159"/>
        <v/>
      </c>
      <c r="CF278" s="3419" t="str">
        <f t="shared" si="160"/>
        <v/>
      </c>
      <c r="CG278" s="3419" t="str">
        <f t="shared" si="161"/>
        <v/>
      </c>
      <c r="CH278" s="3420">
        <f t="shared" si="151"/>
        <v>0</v>
      </c>
      <c r="CI278" s="3420">
        <f t="shared" si="162"/>
        <v>0</v>
      </c>
      <c r="CJ278" s="3420">
        <f t="shared" si="155"/>
        <v>0</v>
      </c>
      <c r="CK278" s="3420">
        <f t="shared" si="152"/>
        <v>0</v>
      </c>
      <c r="CL278" s="3420">
        <f t="shared" si="163"/>
        <v>0</v>
      </c>
      <c r="CM278" s="3420">
        <f t="shared" si="163"/>
        <v>0</v>
      </c>
      <c r="CN278" s="3420">
        <f t="shared" si="163"/>
        <v>0</v>
      </c>
    </row>
    <row r="279" spans="1:92" ht="16.350000000000001" customHeight="1">
      <c r="A279" s="4903"/>
      <c r="B279" s="4745" t="s">
        <v>1421</v>
      </c>
      <c r="C279" s="4745"/>
      <c r="D279" s="2870">
        <f>SUM(E279+F279)</f>
        <v>0</v>
      </c>
      <c r="E279" s="2886">
        <f t="shared" si="147"/>
        <v>0</v>
      </c>
      <c r="F279" s="2887">
        <f t="shared" si="148"/>
        <v>0</v>
      </c>
      <c r="G279" s="2975">
        <f>SUM(G209+G214+G219+G224+G229+G234+G239+G244+G264+G269+G274)</f>
        <v>0</v>
      </c>
      <c r="H279" s="2976">
        <f t="shared" ref="H279:P279" si="180">SUM(H209+H214+H219+H224+H229+H234+H239+H244+H264+H269+H274)</f>
        <v>0</v>
      </c>
      <c r="I279" s="2975">
        <f t="shared" si="180"/>
        <v>0</v>
      </c>
      <c r="J279" s="2976">
        <f t="shared" si="180"/>
        <v>0</v>
      </c>
      <c r="K279" s="2975">
        <f t="shared" si="180"/>
        <v>0</v>
      </c>
      <c r="L279" s="2976">
        <f t="shared" si="180"/>
        <v>0</v>
      </c>
      <c r="M279" s="2975">
        <f t="shared" si="180"/>
        <v>0</v>
      </c>
      <c r="N279" s="2976">
        <f>SUM(N209+N214+N219+N224+N229+N234+N239+N244+N264+N269+N274)</f>
        <v>0</v>
      </c>
      <c r="O279" s="2975">
        <f t="shared" si="180"/>
        <v>0</v>
      </c>
      <c r="P279" s="2976">
        <f t="shared" si="180"/>
        <v>0</v>
      </c>
      <c r="Q279" s="2977">
        <f t="shared" ref="Q279:V279" si="181">SUM(Q209+Q214+Q219+Q224+Q229+Q234+Q239+Q244+Q249+Q254+Q259+Q264+Q269+Q274)</f>
        <v>0</v>
      </c>
      <c r="R279" s="2978">
        <f t="shared" si="181"/>
        <v>0</v>
      </c>
      <c r="S279" s="2977">
        <f t="shared" si="181"/>
        <v>0</v>
      </c>
      <c r="T279" s="2978">
        <f t="shared" si="181"/>
        <v>0</v>
      </c>
      <c r="U279" s="2977">
        <f t="shared" si="181"/>
        <v>0</v>
      </c>
      <c r="V279" s="2979">
        <f t="shared" si="181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2">SUM(AA209+AA214+AA219+AA224+AA229+AA234+AA239+AA244+AA249+AA254+AA259+AA264+AA269+AA274)</f>
        <v>0</v>
      </c>
      <c r="AB279" s="2980">
        <f t="shared" si="182"/>
        <v>0</v>
      </c>
      <c r="AC279" s="2975">
        <f t="shared" si="182"/>
        <v>0</v>
      </c>
      <c r="AD279" s="2975">
        <f t="shared" si="182"/>
        <v>0</v>
      </c>
      <c r="AE279" s="2976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>
      <c r="A281" s="4840" t="s">
        <v>1420</v>
      </c>
      <c r="B281" s="4521"/>
      <c r="C281" s="4841"/>
      <c r="D281" s="4727" t="s">
        <v>27</v>
      </c>
      <c r="E281" s="4495"/>
      <c r="F281" s="4728"/>
      <c r="G281" s="4732" t="s">
        <v>1419</v>
      </c>
      <c r="H281" s="4478"/>
      <c r="I281" s="4478"/>
      <c r="J281" s="4478"/>
      <c r="K281" s="4478"/>
      <c r="L281" s="4478"/>
      <c r="M281" s="4478"/>
      <c r="N281" s="4733"/>
      <c r="O281" s="4734" t="s">
        <v>72</v>
      </c>
      <c r="P281" s="4182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>
      <c r="A282" s="4244"/>
      <c r="B282" s="4284"/>
      <c r="C282" s="4788"/>
      <c r="D282" s="4729"/>
      <c r="E282" s="4730"/>
      <c r="F282" s="4731"/>
      <c r="G282" s="4182" t="s">
        <v>1417</v>
      </c>
      <c r="H282" s="4182" t="s">
        <v>1416</v>
      </c>
      <c r="I282" s="4182" t="s">
        <v>1415</v>
      </c>
      <c r="J282" s="4182" t="s">
        <v>1414</v>
      </c>
      <c r="K282" s="4182" t="s">
        <v>1413</v>
      </c>
      <c r="L282" s="4182" t="s">
        <v>1412</v>
      </c>
      <c r="M282" s="4182" t="s">
        <v>1411</v>
      </c>
      <c r="N282" s="4735" t="s">
        <v>1410</v>
      </c>
      <c r="O282" s="4171"/>
      <c r="P282" s="4224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>
      <c r="A283" s="4789"/>
      <c r="B283" s="4790"/>
      <c r="C283" s="4791"/>
      <c r="D283" s="3209" t="s">
        <v>47</v>
      </c>
      <c r="E283" s="3209" t="s">
        <v>20</v>
      </c>
      <c r="F283" s="3203" t="s">
        <v>21</v>
      </c>
      <c r="G283" s="4585"/>
      <c r="H283" s="4585"/>
      <c r="I283" s="4585"/>
      <c r="J283" s="4585"/>
      <c r="K283" s="4585"/>
      <c r="L283" s="4585"/>
      <c r="M283" s="4585"/>
      <c r="N283" s="4736"/>
      <c r="O283" s="4175"/>
      <c r="P283" s="4585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>
      <c r="A284" s="4904" t="s">
        <v>1409</v>
      </c>
      <c r="B284" s="4905"/>
      <c r="C284" s="4906"/>
      <c r="D284" s="2888">
        <f>SUM(G284:N284)</f>
        <v>0</v>
      </c>
      <c r="E284" s="2889"/>
      <c r="F284" s="2889"/>
      <c r="G284" s="1576"/>
      <c r="H284" s="1576"/>
      <c r="I284" s="1576"/>
      <c r="J284" s="1576"/>
      <c r="K284" s="1576"/>
      <c r="L284" s="1576"/>
      <c r="M284" s="1576"/>
      <c r="N284" s="2890"/>
      <c r="O284" s="2206"/>
      <c r="P284" s="209"/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3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>
      <c r="A285" s="4859" t="s">
        <v>1408</v>
      </c>
      <c r="B285" s="4860"/>
      <c r="C285" s="4861"/>
      <c r="D285" s="2891">
        <f>SUM(G285:N285)</f>
        <v>0</v>
      </c>
      <c r="E285" s="2892"/>
      <c r="F285" s="1576"/>
      <c r="G285" s="2893"/>
      <c r="H285" s="2893"/>
      <c r="I285" s="2893"/>
      <c r="J285" s="2893"/>
      <c r="K285" s="2893"/>
      <c r="L285" s="2893"/>
      <c r="M285" s="2893"/>
      <c r="N285" s="2894"/>
      <c r="O285" s="2895"/>
      <c r="P285" s="2892"/>
      <c r="Q285" s="3675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3"/>
        <v/>
      </c>
      <c r="CB285" s="3419" t="str">
        <f t="shared" ref="CB285:CB288" si="185">IF(CI285=1,"* Las actividades de 60 años NO DEBE ser mayor que el de 20-64 Años. ","")</f>
        <v/>
      </c>
      <c r="CC285" s="3419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7">IF(D285&lt;&gt;(E285+F285),1,0)</f>
        <v>0</v>
      </c>
      <c r="CI285" s="3420">
        <f t="shared" ref="CI285:CI288" si="188">IF(M285&lt;P285,1,0)</f>
        <v>0</v>
      </c>
      <c r="CJ285" s="3420">
        <f t="shared" ref="CJ285:CJ288" si="189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>
      <c r="A286" s="4859" t="s">
        <v>1407</v>
      </c>
      <c r="B286" s="4860"/>
      <c r="C286" s="4861"/>
      <c r="D286" s="2896">
        <f>SUM(G286:N286)</f>
        <v>0</v>
      </c>
      <c r="E286" s="2893"/>
      <c r="F286" s="2892"/>
      <c r="G286" s="2893"/>
      <c r="H286" s="2893"/>
      <c r="I286" s="2893"/>
      <c r="J286" s="2893"/>
      <c r="K286" s="2893"/>
      <c r="L286" s="2893"/>
      <c r="M286" s="2893"/>
      <c r="N286" s="2894"/>
      <c r="O286" s="2895"/>
      <c r="P286" s="2892"/>
      <c r="Q286" s="3675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3"/>
        <v/>
      </c>
      <c r="CB286" s="3419" t="str">
        <f t="shared" si="185"/>
        <v/>
      </c>
      <c r="CC286" s="3419" t="str">
        <f t="shared" si="186"/>
        <v/>
      </c>
      <c r="CH286" s="3420">
        <f t="shared" si="187"/>
        <v>0</v>
      </c>
      <c r="CI286" s="3420">
        <f t="shared" si="188"/>
        <v>0</v>
      </c>
      <c r="CJ286" s="3420">
        <f t="shared" si="189"/>
        <v>0</v>
      </c>
      <c r="CK286" s="3412"/>
      <c r="CL286" s="3412"/>
      <c r="CM286" s="3412"/>
      <c r="CN286" s="3412"/>
    </row>
    <row r="287" spans="1:92" ht="16.350000000000001" customHeight="1">
      <c r="A287" s="4888" t="s">
        <v>1406</v>
      </c>
      <c r="B287" s="4889"/>
      <c r="C287" s="4890"/>
      <c r="D287" s="1269">
        <f>SUM(G287:N287)</f>
        <v>0</v>
      </c>
      <c r="E287" s="110"/>
      <c r="F287" s="2892"/>
      <c r="G287" s="2777"/>
      <c r="H287" s="2777"/>
      <c r="I287" s="2777"/>
      <c r="J287" s="2777"/>
      <c r="K287" s="2777"/>
      <c r="L287" s="2777"/>
      <c r="M287" s="2777"/>
      <c r="N287" s="292"/>
      <c r="O287" s="193"/>
      <c r="P287" s="110"/>
      <c r="Q287" s="3675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3"/>
        <v/>
      </c>
      <c r="CB287" s="3419" t="str">
        <f t="shared" si="185"/>
        <v/>
      </c>
      <c r="CC287" s="3419" t="str">
        <f t="shared" si="186"/>
        <v/>
      </c>
      <c r="CH287" s="3420">
        <f t="shared" si="187"/>
        <v>0</v>
      </c>
      <c r="CI287" s="3420">
        <f t="shared" si="188"/>
        <v>0</v>
      </c>
      <c r="CJ287" s="3420">
        <f t="shared" si="189"/>
        <v>0</v>
      </c>
      <c r="CK287" s="3412"/>
      <c r="CL287" s="3412"/>
      <c r="CM287" s="3412"/>
      <c r="CN287" s="3412"/>
    </row>
    <row r="288" spans="1:92" ht="16.350000000000001" customHeight="1">
      <c r="A288" s="4469" t="s">
        <v>1405</v>
      </c>
      <c r="B288" s="4271"/>
      <c r="C288" s="4272"/>
      <c r="D288" s="2870">
        <f>SUM(G288:N288)</f>
        <v>0</v>
      </c>
      <c r="E288" s="110"/>
      <c r="F288" s="110"/>
      <c r="G288" s="2897"/>
      <c r="H288" s="2897"/>
      <c r="I288" s="2897"/>
      <c r="J288" s="2897"/>
      <c r="K288" s="2897"/>
      <c r="L288" s="2897"/>
      <c r="M288" s="2897"/>
      <c r="N288" s="2898"/>
      <c r="O288" s="142"/>
      <c r="P288" s="2701"/>
      <c r="Q288" s="3675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5"/>
        <v/>
      </c>
      <c r="CC288" s="3419" t="str">
        <f t="shared" si="186"/>
        <v/>
      </c>
      <c r="CH288" s="3420"/>
      <c r="CI288" s="3420">
        <f t="shared" si="188"/>
        <v>0</v>
      </c>
      <c r="CJ288" s="3420">
        <f t="shared" si="189"/>
        <v>0</v>
      </c>
      <c r="CK288" s="3412"/>
      <c r="CL288" s="3412"/>
      <c r="CM288" s="3412"/>
      <c r="CN288" s="3412"/>
    </row>
    <row r="289" spans="1:92" ht="16.350000000000001" customHeight="1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>
      <c r="A290" s="4182" t="s">
        <v>1404</v>
      </c>
      <c r="B290" s="4182" t="s">
        <v>1403</v>
      </c>
      <c r="C290" s="4182" t="s">
        <v>1402</v>
      </c>
      <c r="D290" s="4182" t="s">
        <v>1401</v>
      </c>
      <c r="E290" s="4182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>
      <c r="A291" s="4224"/>
      <c r="B291" s="4224"/>
      <c r="C291" s="4224"/>
      <c r="D291" s="4224"/>
      <c r="E291" s="4224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>
      <c r="A292" s="4224"/>
      <c r="B292" s="4224"/>
      <c r="C292" s="4224"/>
      <c r="D292" s="4224"/>
      <c r="E292" s="4224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>
      <c r="A293" s="4585"/>
      <c r="B293" s="4585"/>
      <c r="C293" s="4585"/>
      <c r="D293" s="4585"/>
      <c r="E293" s="4585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>
      <c r="A299" s="4732" t="s">
        <v>1351</v>
      </c>
      <c r="B299" s="4899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>
      <c r="A300" s="4900" t="s">
        <v>1392</v>
      </c>
      <c r="B300" s="4901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>
      <c r="A301" s="4868" t="s">
        <v>1391</v>
      </c>
      <c r="B301" s="4869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>
      <c r="A302" s="4892" t="s">
        <v>1390</v>
      </c>
      <c r="B302" s="4893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>
      <c r="A303" s="4868" t="s">
        <v>1389</v>
      </c>
      <c r="B303" s="4869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>
      <c r="A304" s="4868" t="s">
        <v>1388</v>
      </c>
      <c r="B304" s="4869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>
      <c r="A305" s="4868" t="s">
        <v>1387</v>
      </c>
      <c r="B305" s="4869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>
      <c r="A306" s="4894" t="s">
        <v>1383</v>
      </c>
      <c r="B306" s="4895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>
      <c r="A307" s="4854" t="s">
        <v>1386</v>
      </c>
      <c r="B307" s="4855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>
      <c r="A308" s="4854" t="s">
        <v>1385</v>
      </c>
      <c r="B308" s="4855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>
      <c r="A309" s="4846" t="s">
        <v>1384</v>
      </c>
      <c r="B309" s="4847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>
      <c r="BV310" s="3398"/>
      <c r="BW310" s="3398"/>
    </row>
    <row r="311" spans="1:75">
      <c r="BV311" s="3398"/>
      <c r="BW311" s="3398"/>
    </row>
    <row r="312" spans="1:75">
      <c r="BV312" s="3398"/>
      <c r="BW312" s="3398"/>
    </row>
    <row r="313" spans="1:75">
      <c r="BV313" s="3398"/>
      <c r="BW313" s="3398"/>
    </row>
    <row r="314" spans="1:75">
      <c r="BV314" s="3398"/>
      <c r="BW314" s="3398"/>
    </row>
    <row r="315" spans="1:75">
      <c r="BV315" s="3398"/>
      <c r="BW315" s="3398"/>
    </row>
    <row r="316" spans="1:75">
      <c r="BV316" s="3398"/>
      <c r="BW316" s="3398"/>
    </row>
    <row r="317" spans="1:75">
      <c r="BV317" s="3398"/>
      <c r="BW317" s="3398"/>
    </row>
    <row r="318" spans="1:75">
      <c r="BV318" s="3398"/>
      <c r="BW318" s="3398"/>
    </row>
    <row r="319" spans="1:75">
      <c r="BV319" s="3398"/>
      <c r="BW319" s="3398"/>
    </row>
    <row r="320" spans="1:75">
      <c r="BV320" s="3398"/>
      <c r="BW320" s="3398"/>
    </row>
    <row r="321" spans="74:75">
      <c r="BV321" s="3398"/>
      <c r="BW321" s="3398"/>
    </row>
    <row r="322" spans="74:75">
      <c r="BV322" s="3398"/>
      <c r="BW322" s="3398"/>
    </row>
    <row r="323" spans="74:75">
      <c r="BV323" s="3398"/>
      <c r="BW323" s="3398"/>
    </row>
    <row r="324" spans="74:75">
      <c r="BV324" s="3398"/>
      <c r="BW324" s="3398"/>
    </row>
    <row r="325" spans="74:75">
      <c r="BV325" s="3398"/>
      <c r="BW325" s="3398"/>
    </row>
    <row r="326" spans="74:75">
      <c r="BV326" s="3398"/>
      <c r="BW326" s="3398"/>
    </row>
    <row r="327" spans="74:75">
      <c r="BV327" s="3398"/>
      <c r="BW327" s="3398"/>
    </row>
    <row r="328" spans="74:75">
      <c r="BV328" s="3398"/>
      <c r="BW328" s="3398"/>
    </row>
    <row r="329" spans="74:75">
      <c r="BV329" s="3398"/>
      <c r="BW329" s="3398"/>
    </row>
    <row r="330" spans="74:75">
      <c r="BV330" s="3398"/>
      <c r="BW330" s="3398"/>
    </row>
    <row r="331" spans="74:75">
      <c r="BV331" s="3398"/>
      <c r="BW331" s="3398"/>
    </row>
    <row r="332" spans="74:75">
      <c r="BV332" s="3398"/>
      <c r="BW332" s="3398"/>
    </row>
    <row r="333" spans="74:75">
      <c r="BV333" s="3398"/>
      <c r="BW333" s="3398"/>
    </row>
    <row r="334" spans="74:75">
      <c r="BV334" s="3398"/>
      <c r="BW334" s="3398"/>
    </row>
    <row r="335" spans="74:75">
      <c r="BV335" s="3398"/>
      <c r="BW335" s="3398"/>
    </row>
    <row r="336" spans="74:75">
      <c r="BV336" s="3398"/>
      <c r="BW336" s="3398"/>
    </row>
    <row r="337" spans="1:98">
      <c r="BV337" s="3398"/>
      <c r="BW337" s="3398"/>
    </row>
    <row r="338" spans="1:98">
      <c r="BV338" s="3398"/>
      <c r="BW338" s="3398"/>
    </row>
    <row r="339" spans="1:98">
      <c r="BV339" s="3398"/>
      <c r="BW339" s="3398"/>
    </row>
    <row r="340" spans="1:98">
      <c r="BV340" s="3398"/>
      <c r="BW340" s="3398"/>
    </row>
    <row r="341" spans="1:98">
      <c r="BV341" s="3398"/>
      <c r="BW341" s="3398"/>
    </row>
    <row r="342" spans="1:98">
      <c r="BV342" s="3398"/>
      <c r="BW342" s="3398"/>
    </row>
    <row r="343" spans="1:98">
      <c r="BV343" s="3398"/>
      <c r="BW343" s="3398"/>
    </row>
    <row r="344" spans="1:98">
      <c r="BV344" s="3398"/>
      <c r="BW344" s="3398"/>
    </row>
    <row r="345" spans="1:98" s="3374" customFormat="1">
      <c r="A345" s="3374">
        <f>SUM(D12:D15,D36,D58,D61:I71,D75:D76,D132,D144,D149:D181,D186:D189,D195:D198,D275:D279,D284:D288,B294:C294,D295:E297,C300:C309)</f>
        <v>293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>
      <c r="BV346" s="3398"/>
      <c r="BW346" s="3398"/>
    </row>
    <row r="348" spans="1:98">
      <c r="BV348" s="3398"/>
      <c r="BW348" s="3398"/>
    </row>
    <row r="349" spans="1:98">
      <c r="BV349" s="3398"/>
      <c r="BW349" s="3398"/>
    </row>
    <row r="350" spans="1:98">
      <c r="BV350" s="3398"/>
      <c r="BW350" s="3398"/>
    </row>
    <row r="351" spans="1:98">
      <c r="BV351" s="3398"/>
      <c r="BW351" s="3398"/>
    </row>
    <row r="352" spans="1:98">
      <c r="BV352" s="3398"/>
      <c r="BW352" s="3398"/>
    </row>
    <row r="353" spans="74:75">
      <c r="BV353" s="3398"/>
      <c r="BW353" s="3398"/>
    </row>
    <row r="354" spans="74:75">
      <c r="BV354" s="3398"/>
      <c r="BW354" s="3398"/>
    </row>
    <row r="355" spans="74:75">
      <c r="BV355" s="3398"/>
      <c r="BW355" s="3398"/>
    </row>
    <row r="356" spans="74:75">
      <c r="BV356" s="3398"/>
      <c r="BW356" s="3398"/>
    </row>
    <row r="357" spans="74:75">
      <c r="BV357" s="3398"/>
      <c r="BW357" s="3398"/>
    </row>
    <row r="358" spans="74:75">
      <c r="BV358" s="3398"/>
      <c r="BW358" s="3398"/>
    </row>
    <row r="359" spans="74:75">
      <c r="BV359" s="3398"/>
      <c r="BW359" s="3398"/>
    </row>
    <row r="360" spans="74:75">
      <c r="BV360" s="3398"/>
      <c r="BW360" s="3398"/>
    </row>
    <row r="361" spans="74:75">
      <c r="BV361" s="3398"/>
      <c r="BW361" s="3398"/>
    </row>
    <row r="362" spans="74:75">
      <c r="BV362" s="3398"/>
      <c r="BW362" s="3398"/>
    </row>
    <row r="363" spans="74:75">
      <c r="BV363" s="3398"/>
      <c r="BW363" s="3398"/>
    </row>
    <row r="364" spans="74:75">
      <c r="BV364" s="3398"/>
      <c r="BW364" s="3398"/>
    </row>
    <row r="365" spans="74:75">
      <c r="BV365" s="3398"/>
      <c r="BW365" s="3398"/>
    </row>
    <row r="366" spans="74:75">
      <c r="BV366" s="3398"/>
      <c r="BW366" s="3398"/>
    </row>
    <row r="367" spans="74:75">
      <c r="BV367" s="3398"/>
      <c r="BW367" s="3398"/>
    </row>
    <row r="368" spans="74:75">
      <c r="BV368" s="3398"/>
      <c r="BW368" s="3398"/>
    </row>
    <row r="369" spans="74:75">
      <c r="BV369" s="3398"/>
      <c r="BW369" s="3398"/>
    </row>
    <row r="370" spans="74:75">
      <c r="BV370" s="3398"/>
      <c r="BW370" s="3398"/>
    </row>
    <row r="371" spans="74:75">
      <c r="BV371" s="3398"/>
      <c r="BW371" s="3398"/>
    </row>
    <row r="372" spans="74:75">
      <c r="BV372" s="3398"/>
      <c r="BW372" s="3398"/>
    </row>
    <row r="373" spans="74:75">
      <c r="BV373" s="3398"/>
      <c r="BW373" s="3398"/>
    </row>
    <row r="374" spans="74:75">
      <c r="BV374" s="3398"/>
      <c r="BW374" s="3398"/>
    </row>
    <row r="375" spans="74:75">
      <c r="BV375" s="3398"/>
      <c r="BW375" s="3398"/>
    </row>
    <row r="376" spans="74:75">
      <c r="BV376" s="3398"/>
      <c r="BW376" s="3398"/>
    </row>
    <row r="377" spans="74:75">
      <c r="BV377" s="3398"/>
      <c r="BW377" s="3398"/>
    </row>
    <row r="378" spans="74:75">
      <c r="BV378" s="3398"/>
      <c r="BW378" s="3398"/>
    </row>
    <row r="379" spans="74:75">
      <c r="BV379" s="3398"/>
      <c r="BW379" s="3398"/>
    </row>
    <row r="380" spans="74:75">
      <c r="BV380" s="3398"/>
      <c r="BW380" s="3398"/>
    </row>
    <row r="381" spans="74:75">
      <c r="BV381" s="3398"/>
      <c r="BW381" s="3398"/>
    </row>
    <row r="382" spans="74:75">
      <c r="BV382" s="3398"/>
      <c r="BW382" s="3398"/>
    </row>
    <row r="383" spans="74:75">
      <c r="BV383" s="3398"/>
      <c r="BW383" s="3398"/>
    </row>
    <row r="384" spans="74:75">
      <c r="BV384" s="3398"/>
      <c r="BW384" s="3398"/>
    </row>
    <row r="385" spans="74:75">
      <c r="BV385" s="3398"/>
      <c r="BW385" s="3398"/>
    </row>
    <row r="386" spans="74:75">
      <c r="BV386" s="3398"/>
      <c r="BW386" s="3398"/>
    </row>
    <row r="387" spans="74:75">
      <c r="BV387" s="3398"/>
      <c r="BW387" s="3398"/>
    </row>
    <row r="388" spans="74:75">
      <c r="BV388" s="3398"/>
      <c r="BW388" s="3398"/>
    </row>
    <row r="389" spans="74:75">
      <c r="BV389" s="3398"/>
      <c r="BW389" s="3398"/>
    </row>
    <row r="390" spans="74:75">
      <c r="BV390" s="3398"/>
      <c r="BW390" s="3398"/>
    </row>
    <row r="391" spans="74:75">
      <c r="BV391" s="3398"/>
      <c r="BW391" s="3398"/>
    </row>
    <row r="392" spans="74:75">
      <c r="BV392" s="3398"/>
      <c r="BW392" s="3398"/>
    </row>
    <row r="393" spans="74:75">
      <c r="BV393" s="3398"/>
      <c r="BW393" s="3398"/>
    </row>
    <row r="394" spans="74:75">
      <c r="BV394" s="3398"/>
      <c r="BW394" s="3398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>
      <c r="A2" s="78" t="str">
        <f>CONCATENATE("COMUNA: ",NOMBRE!B2," - ","( ",NOMBRE!C2,NOMBRE!D2,NOMBRE!E2,NOMBRE!F2,NOMBRE!G2," )")</f>
        <v>COMUNA: SAN PABLO - ( 10307 )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>
      <c r="A3" s="78" t="str">
        <f>CONCATENATE("ESTABLECIMIENTO/ESTRATEGIA: ",NOMBRE!B3," - ","( ",NOMBRE!C3,NOMBRE!D3,NOMBRE!E3,NOMBRE!F3,NOMBRE!G3,NOMBRE!H3," )")</f>
        <v>ESTABLECIMIENTO/ESTRATEGIA: CENTRO SALUD FAMILIAR SAN PABLO - ( 123305 )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>
      <c r="A6" s="4159" t="s">
        <v>2416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>
      <c r="A9" s="4182" t="s">
        <v>2419</v>
      </c>
      <c r="B9" s="4521" t="s">
        <v>27</v>
      </c>
      <c r="C9" s="4841"/>
      <c r="D9" s="4184" t="s">
        <v>986</v>
      </c>
      <c r="E9" s="4185"/>
      <c r="F9" s="4185"/>
      <c r="G9" s="4185"/>
      <c r="H9" s="4185"/>
      <c r="I9" s="4185"/>
      <c r="J9" s="4185"/>
      <c r="K9" s="4185"/>
      <c r="L9" s="4185"/>
      <c r="M9" s="4185"/>
      <c r="N9" s="4185"/>
      <c r="O9" s="4185"/>
      <c r="P9" s="4185"/>
      <c r="Q9" s="4185"/>
      <c r="R9" s="4185"/>
      <c r="S9" s="4185"/>
      <c r="T9" s="4185"/>
      <c r="U9" s="4185"/>
      <c r="V9" s="4185"/>
      <c r="W9" s="4185"/>
      <c r="X9" s="4185"/>
      <c r="Y9" s="4185"/>
      <c r="Z9" s="4185"/>
      <c r="AA9" s="4185"/>
      <c r="AB9" s="4185"/>
      <c r="AC9" s="4185"/>
      <c r="AD9" s="4185"/>
      <c r="AE9" s="4185"/>
      <c r="AF9" s="4185"/>
      <c r="AG9" s="4185"/>
      <c r="AH9" s="4185"/>
      <c r="AI9" s="4185"/>
      <c r="AJ9" s="4185"/>
      <c r="AK9" s="4185"/>
      <c r="AL9" s="4185"/>
      <c r="AM9" s="4185"/>
      <c r="AN9" s="4185"/>
      <c r="AO9" s="4185"/>
      <c r="AP9" s="4185"/>
      <c r="AQ9" s="4876"/>
      <c r="AR9" s="4478" t="s">
        <v>2420</v>
      </c>
      <c r="AS9" s="4813"/>
      <c r="AT9" s="4495" t="s">
        <v>972</v>
      </c>
      <c r="AU9" s="4728"/>
      <c r="AV9" s="4816" t="s">
        <v>442</v>
      </c>
      <c r="AW9" s="4734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>
      <c r="A10" s="4224"/>
      <c r="B10" s="4790"/>
      <c r="C10" s="4791"/>
      <c r="D10" s="4180" t="s">
        <v>984</v>
      </c>
      <c r="E10" s="4478"/>
      <c r="F10" s="4180" t="s">
        <v>983</v>
      </c>
      <c r="G10" s="4478"/>
      <c r="H10" s="4180" t="s">
        <v>982</v>
      </c>
      <c r="I10" s="4181"/>
      <c r="J10" s="4478" t="s">
        <v>981</v>
      </c>
      <c r="K10" s="4478"/>
      <c r="L10" s="4180" t="s">
        <v>61</v>
      </c>
      <c r="M10" s="4181"/>
      <c r="N10" s="4478" t="s">
        <v>85</v>
      </c>
      <c r="O10" s="4478"/>
      <c r="P10" s="4180" t="s">
        <v>79</v>
      </c>
      <c r="Q10" s="4478"/>
      <c r="R10" s="4180" t="s">
        <v>6</v>
      </c>
      <c r="S10" s="4478"/>
      <c r="T10" s="4180" t="s">
        <v>965</v>
      </c>
      <c r="U10" s="4181"/>
      <c r="V10" s="4180" t="s">
        <v>964</v>
      </c>
      <c r="W10" s="4181"/>
      <c r="X10" s="4180" t="s">
        <v>963</v>
      </c>
      <c r="Y10" s="4181"/>
      <c r="Z10" s="4180" t="s">
        <v>962</v>
      </c>
      <c r="AA10" s="4181"/>
      <c r="AB10" s="4180" t="s">
        <v>961</v>
      </c>
      <c r="AC10" s="4181"/>
      <c r="AD10" s="4180" t="s">
        <v>960</v>
      </c>
      <c r="AE10" s="4181"/>
      <c r="AF10" s="4180" t="s">
        <v>959</v>
      </c>
      <c r="AG10" s="4181"/>
      <c r="AH10" s="4180" t="s">
        <v>958</v>
      </c>
      <c r="AI10" s="4181"/>
      <c r="AJ10" s="4180" t="s">
        <v>957</v>
      </c>
      <c r="AK10" s="4181"/>
      <c r="AL10" s="4180" t="s">
        <v>956</v>
      </c>
      <c r="AM10" s="4181"/>
      <c r="AN10" s="4180" t="s">
        <v>955</v>
      </c>
      <c r="AO10" s="4181"/>
      <c r="AP10" s="4180" t="s">
        <v>954</v>
      </c>
      <c r="AQ10" s="4813"/>
      <c r="AR10" s="4493" t="s">
        <v>20</v>
      </c>
      <c r="AS10" s="4996" t="s">
        <v>21</v>
      </c>
      <c r="AT10" s="4730"/>
      <c r="AU10" s="4731"/>
      <c r="AV10" s="4169"/>
      <c r="AW10" s="4171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>
      <c r="A11" s="4183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62"/>
      <c r="AS11" s="4997"/>
      <c r="AT11" s="2177" t="s">
        <v>438</v>
      </c>
      <c r="AU11" s="2126" t="s">
        <v>439</v>
      </c>
      <c r="AV11" s="4584"/>
      <c r="AW11" s="4175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>
      <c r="A31" s="4182" t="s">
        <v>2419</v>
      </c>
      <c r="B31" s="4521" t="s">
        <v>27</v>
      </c>
      <c r="C31" s="4841"/>
      <c r="D31" s="4184" t="s">
        <v>986</v>
      </c>
      <c r="E31" s="4185"/>
      <c r="F31" s="4185"/>
      <c r="G31" s="4185"/>
      <c r="H31" s="4185"/>
      <c r="I31" s="4185"/>
      <c r="J31" s="4185"/>
      <c r="K31" s="4185"/>
      <c r="L31" s="4185"/>
      <c r="M31" s="4185"/>
      <c r="N31" s="4185"/>
      <c r="O31" s="4185"/>
      <c r="P31" s="4185"/>
      <c r="Q31" s="4185"/>
      <c r="R31" s="4185"/>
      <c r="S31" s="4185"/>
      <c r="T31" s="4185"/>
      <c r="U31" s="4185"/>
      <c r="V31" s="4185"/>
      <c r="W31" s="4185"/>
      <c r="X31" s="4185"/>
      <c r="Y31" s="4185"/>
      <c r="Z31" s="4185"/>
      <c r="AA31" s="4185"/>
      <c r="AB31" s="4185"/>
      <c r="AC31" s="4185"/>
      <c r="AD31" s="4185"/>
      <c r="AE31" s="4185"/>
      <c r="AF31" s="4185"/>
      <c r="AG31" s="4185"/>
      <c r="AH31" s="4185"/>
      <c r="AI31" s="4185"/>
      <c r="AJ31" s="4185"/>
      <c r="AK31" s="4185"/>
      <c r="AL31" s="4185"/>
      <c r="AM31" s="4185"/>
      <c r="AN31" s="4185"/>
      <c r="AO31" s="4185"/>
      <c r="AP31" s="4185"/>
      <c r="AQ31" s="4876"/>
      <c r="AR31" s="4478" t="s">
        <v>2420</v>
      </c>
      <c r="AS31" s="4813"/>
      <c r="AT31" s="4495" t="s">
        <v>972</v>
      </c>
      <c r="AU31" s="4728"/>
      <c r="AV31" s="4816" t="s">
        <v>442</v>
      </c>
      <c r="AW31" s="4734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>
      <c r="A32" s="4224"/>
      <c r="B32" s="4790"/>
      <c r="C32" s="4791"/>
      <c r="D32" s="4180" t="s">
        <v>984</v>
      </c>
      <c r="E32" s="4478"/>
      <c r="F32" s="4180" t="s">
        <v>983</v>
      </c>
      <c r="G32" s="4478"/>
      <c r="H32" s="4180" t="s">
        <v>982</v>
      </c>
      <c r="I32" s="4181"/>
      <c r="J32" s="4478" t="s">
        <v>981</v>
      </c>
      <c r="K32" s="4478"/>
      <c r="L32" s="4180" t="s">
        <v>61</v>
      </c>
      <c r="M32" s="4478"/>
      <c r="N32" s="4180" t="s">
        <v>85</v>
      </c>
      <c r="O32" s="4478"/>
      <c r="P32" s="4180" t="s">
        <v>79</v>
      </c>
      <c r="Q32" s="4478"/>
      <c r="R32" s="4180" t="s">
        <v>6</v>
      </c>
      <c r="S32" s="4478"/>
      <c r="T32" s="4180" t="s">
        <v>965</v>
      </c>
      <c r="U32" s="4181"/>
      <c r="V32" s="4180" t="s">
        <v>964</v>
      </c>
      <c r="W32" s="4181"/>
      <c r="X32" s="4180" t="s">
        <v>963</v>
      </c>
      <c r="Y32" s="4181"/>
      <c r="Z32" s="4180" t="s">
        <v>962</v>
      </c>
      <c r="AA32" s="4181"/>
      <c r="AB32" s="4180" t="s">
        <v>961</v>
      </c>
      <c r="AC32" s="4181"/>
      <c r="AD32" s="4180" t="s">
        <v>960</v>
      </c>
      <c r="AE32" s="4181"/>
      <c r="AF32" s="4180" t="s">
        <v>959</v>
      </c>
      <c r="AG32" s="4181"/>
      <c r="AH32" s="4180" t="s">
        <v>958</v>
      </c>
      <c r="AI32" s="4181"/>
      <c r="AJ32" s="4180" t="s">
        <v>957</v>
      </c>
      <c r="AK32" s="4181"/>
      <c r="AL32" s="4180" t="s">
        <v>956</v>
      </c>
      <c r="AM32" s="4181"/>
      <c r="AN32" s="4180" t="s">
        <v>955</v>
      </c>
      <c r="AO32" s="4181"/>
      <c r="AP32" s="4180" t="s">
        <v>954</v>
      </c>
      <c r="AQ32" s="4813"/>
      <c r="AR32" s="4493" t="s">
        <v>20</v>
      </c>
      <c r="AS32" s="4996" t="s">
        <v>21</v>
      </c>
      <c r="AT32" s="4730"/>
      <c r="AU32" s="4731"/>
      <c r="AV32" s="4169"/>
      <c r="AW32" s="4171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>
      <c r="A33" s="4183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62"/>
      <c r="AS33" s="4997"/>
      <c r="AT33" s="2177" t="s">
        <v>438</v>
      </c>
      <c r="AU33" s="2126" t="s">
        <v>439</v>
      </c>
      <c r="AV33" s="4584"/>
      <c r="AW33" s="4175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>
      <c r="A53" s="4182" t="s">
        <v>2419</v>
      </c>
      <c r="B53" s="4521" t="s">
        <v>27</v>
      </c>
      <c r="C53" s="4841"/>
      <c r="D53" s="4184" t="s">
        <v>986</v>
      </c>
      <c r="E53" s="4185"/>
      <c r="F53" s="4185"/>
      <c r="G53" s="4185"/>
      <c r="H53" s="4185"/>
      <c r="I53" s="4185"/>
      <c r="J53" s="4185"/>
      <c r="K53" s="4185"/>
      <c r="L53" s="4185"/>
      <c r="M53" s="4185"/>
      <c r="N53" s="4185"/>
      <c r="O53" s="4185"/>
      <c r="P53" s="4185"/>
      <c r="Q53" s="4185"/>
      <c r="R53" s="4185"/>
      <c r="S53" s="4185"/>
      <c r="T53" s="4185"/>
      <c r="U53" s="4185"/>
      <c r="V53" s="4185"/>
      <c r="W53" s="4185"/>
      <c r="X53" s="4185"/>
      <c r="Y53" s="4185"/>
      <c r="Z53" s="4185"/>
      <c r="AA53" s="4185"/>
      <c r="AB53" s="4185"/>
      <c r="AC53" s="4185"/>
      <c r="AD53" s="4185"/>
      <c r="AE53" s="4185"/>
      <c r="AF53" s="4185"/>
      <c r="AG53" s="4185"/>
      <c r="AH53" s="4185"/>
      <c r="AI53" s="4185"/>
      <c r="AJ53" s="4185"/>
      <c r="AK53" s="4185"/>
      <c r="AL53" s="4185"/>
      <c r="AM53" s="4185"/>
      <c r="AN53" s="4185"/>
      <c r="AO53" s="4185"/>
      <c r="AP53" s="4185"/>
      <c r="AQ53" s="4876"/>
      <c r="AR53" s="4478" t="s">
        <v>2420</v>
      </c>
      <c r="AS53" s="4813"/>
      <c r="AT53" s="4495" t="s">
        <v>972</v>
      </c>
      <c r="AU53" s="4728"/>
      <c r="AV53" s="4816" t="s">
        <v>442</v>
      </c>
      <c r="AW53" s="4734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>
      <c r="A54" s="4224"/>
      <c r="B54" s="4790"/>
      <c r="C54" s="4791"/>
      <c r="D54" s="4180" t="s">
        <v>984</v>
      </c>
      <c r="E54" s="4478"/>
      <c r="F54" s="4180" t="s">
        <v>983</v>
      </c>
      <c r="G54" s="4478"/>
      <c r="H54" s="4180" t="s">
        <v>982</v>
      </c>
      <c r="I54" s="4181"/>
      <c r="J54" s="4478" t="s">
        <v>981</v>
      </c>
      <c r="K54" s="4478"/>
      <c r="L54" s="4180" t="s">
        <v>61</v>
      </c>
      <c r="M54" s="4478"/>
      <c r="N54" s="4180" t="s">
        <v>85</v>
      </c>
      <c r="O54" s="4478"/>
      <c r="P54" s="4180" t="s">
        <v>79</v>
      </c>
      <c r="Q54" s="4478"/>
      <c r="R54" s="4180" t="s">
        <v>6</v>
      </c>
      <c r="S54" s="4478"/>
      <c r="T54" s="4180" t="s">
        <v>965</v>
      </c>
      <c r="U54" s="4181"/>
      <c r="V54" s="4180" t="s">
        <v>964</v>
      </c>
      <c r="W54" s="4181"/>
      <c r="X54" s="4180" t="s">
        <v>963</v>
      </c>
      <c r="Y54" s="4181"/>
      <c r="Z54" s="4180" t="s">
        <v>962</v>
      </c>
      <c r="AA54" s="4181"/>
      <c r="AB54" s="4180" t="s">
        <v>961</v>
      </c>
      <c r="AC54" s="4181"/>
      <c r="AD54" s="4180" t="s">
        <v>960</v>
      </c>
      <c r="AE54" s="4181"/>
      <c r="AF54" s="4180" t="s">
        <v>959</v>
      </c>
      <c r="AG54" s="4181"/>
      <c r="AH54" s="4180" t="s">
        <v>958</v>
      </c>
      <c r="AI54" s="4181"/>
      <c r="AJ54" s="4180" t="s">
        <v>957</v>
      </c>
      <c r="AK54" s="4181"/>
      <c r="AL54" s="4180" t="s">
        <v>956</v>
      </c>
      <c r="AM54" s="4181"/>
      <c r="AN54" s="4180" t="s">
        <v>955</v>
      </c>
      <c r="AO54" s="4181"/>
      <c r="AP54" s="4180" t="s">
        <v>954</v>
      </c>
      <c r="AQ54" s="4813"/>
      <c r="AR54" s="4493" t="s">
        <v>20</v>
      </c>
      <c r="AS54" s="4996" t="s">
        <v>21</v>
      </c>
      <c r="AT54" s="4730"/>
      <c r="AU54" s="4731"/>
      <c r="AV54" s="4169"/>
      <c r="AW54" s="4171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>
      <c r="A55" s="4183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62"/>
      <c r="AS55" s="4997"/>
      <c r="AT55" s="2177" t="s">
        <v>438</v>
      </c>
      <c r="AU55" s="2126" t="s">
        <v>439</v>
      </c>
      <c r="AV55" s="4584"/>
      <c r="AW55" s="4175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>
      <c r="A75" s="4182" t="s">
        <v>2419</v>
      </c>
      <c r="B75" s="4521" t="s">
        <v>27</v>
      </c>
      <c r="C75" s="4841"/>
      <c r="D75" s="4184" t="s">
        <v>986</v>
      </c>
      <c r="E75" s="4185"/>
      <c r="F75" s="4185"/>
      <c r="G75" s="4185"/>
      <c r="H75" s="4185"/>
      <c r="I75" s="4185"/>
      <c r="J75" s="4185"/>
      <c r="K75" s="4185"/>
      <c r="L75" s="4185"/>
      <c r="M75" s="4185"/>
      <c r="N75" s="4185"/>
      <c r="O75" s="4185"/>
      <c r="P75" s="4185"/>
      <c r="Q75" s="4185"/>
      <c r="R75" s="4185"/>
      <c r="S75" s="4185"/>
      <c r="T75" s="4185"/>
      <c r="U75" s="4185"/>
      <c r="V75" s="4185"/>
      <c r="W75" s="4185"/>
      <c r="X75" s="4185"/>
      <c r="Y75" s="4185"/>
      <c r="Z75" s="4185"/>
      <c r="AA75" s="4185"/>
      <c r="AB75" s="4185"/>
      <c r="AC75" s="4185"/>
      <c r="AD75" s="4185"/>
      <c r="AE75" s="4185"/>
      <c r="AF75" s="4185"/>
      <c r="AG75" s="4185"/>
      <c r="AH75" s="4185"/>
      <c r="AI75" s="4185"/>
      <c r="AJ75" s="4185"/>
      <c r="AK75" s="4185"/>
      <c r="AL75" s="4185"/>
      <c r="AM75" s="4185"/>
      <c r="AN75" s="4185"/>
      <c r="AO75" s="4185"/>
      <c r="AP75" s="4185"/>
      <c r="AQ75" s="4876"/>
      <c r="AR75" s="4478" t="s">
        <v>2420</v>
      </c>
      <c r="AS75" s="4813"/>
      <c r="AT75" s="4495" t="s">
        <v>972</v>
      </c>
      <c r="AU75" s="4728"/>
      <c r="AV75" s="4816" t="s">
        <v>442</v>
      </c>
      <c r="AW75" s="4734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>
      <c r="A76" s="4224"/>
      <c r="B76" s="4790"/>
      <c r="C76" s="4791"/>
      <c r="D76" s="4180" t="s">
        <v>984</v>
      </c>
      <c r="E76" s="4478"/>
      <c r="F76" s="4180" t="s">
        <v>983</v>
      </c>
      <c r="G76" s="4478"/>
      <c r="H76" s="4180" t="s">
        <v>982</v>
      </c>
      <c r="I76" s="4181"/>
      <c r="J76" s="4478" t="s">
        <v>981</v>
      </c>
      <c r="K76" s="4478"/>
      <c r="L76" s="4180" t="s">
        <v>61</v>
      </c>
      <c r="M76" s="4478"/>
      <c r="N76" s="4180" t="s">
        <v>85</v>
      </c>
      <c r="O76" s="4478"/>
      <c r="P76" s="4180" t="s">
        <v>79</v>
      </c>
      <c r="Q76" s="4478"/>
      <c r="R76" s="4180" t="s">
        <v>6</v>
      </c>
      <c r="S76" s="4478"/>
      <c r="T76" s="4180" t="s">
        <v>965</v>
      </c>
      <c r="U76" s="4181"/>
      <c r="V76" s="4180" t="s">
        <v>964</v>
      </c>
      <c r="W76" s="4181"/>
      <c r="X76" s="4180" t="s">
        <v>963</v>
      </c>
      <c r="Y76" s="4181"/>
      <c r="Z76" s="4180" t="s">
        <v>962</v>
      </c>
      <c r="AA76" s="4181"/>
      <c r="AB76" s="4180" t="s">
        <v>961</v>
      </c>
      <c r="AC76" s="4181"/>
      <c r="AD76" s="4180" t="s">
        <v>960</v>
      </c>
      <c r="AE76" s="4181"/>
      <c r="AF76" s="4180" t="s">
        <v>959</v>
      </c>
      <c r="AG76" s="4181"/>
      <c r="AH76" s="4180" t="s">
        <v>958</v>
      </c>
      <c r="AI76" s="4181"/>
      <c r="AJ76" s="4180" t="s">
        <v>957</v>
      </c>
      <c r="AK76" s="4181"/>
      <c r="AL76" s="4180" t="s">
        <v>956</v>
      </c>
      <c r="AM76" s="4181"/>
      <c r="AN76" s="4180" t="s">
        <v>955</v>
      </c>
      <c r="AO76" s="4181"/>
      <c r="AP76" s="4180" t="s">
        <v>954</v>
      </c>
      <c r="AQ76" s="4813"/>
      <c r="AR76" s="4493" t="s">
        <v>20</v>
      </c>
      <c r="AS76" s="4996" t="s">
        <v>21</v>
      </c>
      <c r="AT76" s="4730"/>
      <c r="AU76" s="4731"/>
      <c r="AV76" s="4169"/>
      <c r="AW76" s="4171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>
      <c r="A77" s="4183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62"/>
      <c r="AS77" s="4997"/>
      <c r="AT77" s="2177" t="s">
        <v>438</v>
      </c>
      <c r="AU77" s="2126" t="s">
        <v>439</v>
      </c>
      <c r="AV77" s="4584"/>
      <c r="AW77" s="4175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>
      <c r="A97" s="4182" t="s">
        <v>2419</v>
      </c>
      <c r="B97" s="4521" t="s">
        <v>27</v>
      </c>
      <c r="C97" s="4841"/>
      <c r="D97" s="4184" t="s">
        <v>986</v>
      </c>
      <c r="E97" s="4185"/>
      <c r="F97" s="4185"/>
      <c r="G97" s="4185"/>
      <c r="H97" s="4185"/>
      <c r="I97" s="4185"/>
      <c r="J97" s="4185"/>
      <c r="K97" s="4185"/>
      <c r="L97" s="4185"/>
      <c r="M97" s="4185"/>
      <c r="N97" s="4185"/>
      <c r="O97" s="4185"/>
      <c r="P97" s="4185"/>
      <c r="Q97" s="4185"/>
      <c r="R97" s="4185"/>
      <c r="S97" s="4185"/>
      <c r="T97" s="4185"/>
      <c r="U97" s="4185"/>
      <c r="V97" s="4185"/>
      <c r="W97" s="4185"/>
      <c r="X97" s="4185"/>
      <c r="Y97" s="4185"/>
      <c r="Z97" s="4185"/>
      <c r="AA97" s="4185"/>
      <c r="AB97" s="4185"/>
      <c r="AC97" s="4185"/>
      <c r="AD97" s="4185"/>
      <c r="AE97" s="4185"/>
      <c r="AF97" s="4185"/>
      <c r="AG97" s="4185"/>
      <c r="AH97" s="4185"/>
      <c r="AI97" s="4185"/>
      <c r="AJ97" s="4185"/>
      <c r="AK97" s="4185"/>
      <c r="AL97" s="4185"/>
      <c r="AM97" s="4185"/>
      <c r="AN97" s="4185"/>
      <c r="AO97" s="4185"/>
      <c r="AP97" s="4185"/>
      <c r="AQ97" s="4876"/>
      <c r="AR97" s="4478" t="s">
        <v>2420</v>
      </c>
      <c r="AS97" s="4813"/>
      <c r="AT97" s="4495" t="s">
        <v>972</v>
      </c>
      <c r="AU97" s="4728"/>
      <c r="AV97" s="4816" t="s">
        <v>442</v>
      </c>
      <c r="AW97" s="4734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>
      <c r="A98" s="4224"/>
      <c r="B98" s="4790"/>
      <c r="C98" s="4791"/>
      <c r="D98" s="4180" t="s">
        <v>984</v>
      </c>
      <c r="E98" s="4478"/>
      <c r="F98" s="4180" t="s">
        <v>983</v>
      </c>
      <c r="G98" s="4478"/>
      <c r="H98" s="4180" t="s">
        <v>982</v>
      </c>
      <c r="I98" s="4181"/>
      <c r="J98" s="4478" t="s">
        <v>981</v>
      </c>
      <c r="K98" s="4478"/>
      <c r="L98" s="4180" t="s">
        <v>61</v>
      </c>
      <c r="M98" s="4478"/>
      <c r="N98" s="4180" t="s">
        <v>85</v>
      </c>
      <c r="O98" s="4478"/>
      <c r="P98" s="4180" t="s">
        <v>79</v>
      </c>
      <c r="Q98" s="4478"/>
      <c r="R98" s="4180" t="s">
        <v>6</v>
      </c>
      <c r="S98" s="4478"/>
      <c r="T98" s="4180" t="s">
        <v>965</v>
      </c>
      <c r="U98" s="4181"/>
      <c r="V98" s="4180" t="s">
        <v>964</v>
      </c>
      <c r="W98" s="4181"/>
      <c r="X98" s="4180" t="s">
        <v>963</v>
      </c>
      <c r="Y98" s="4181"/>
      <c r="Z98" s="4180" t="s">
        <v>962</v>
      </c>
      <c r="AA98" s="4181"/>
      <c r="AB98" s="4180" t="s">
        <v>961</v>
      </c>
      <c r="AC98" s="4181"/>
      <c r="AD98" s="4180" t="s">
        <v>960</v>
      </c>
      <c r="AE98" s="4181"/>
      <c r="AF98" s="4180" t="s">
        <v>959</v>
      </c>
      <c r="AG98" s="4181"/>
      <c r="AH98" s="4180" t="s">
        <v>958</v>
      </c>
      <c r="AI98" s="4181"/>
      <c r="AJ98" s="4180" t="s">
        <v>957</v>
      </c>
      <c r="AK98" s="4181"/>
      <c r="AL98" s="4180" t="s">
        <v>956</v>
      </c>
      <c r="AM98" s="4181"/>
      <c r="AN98" s="4180" t="s">
        <v>955</v>
      </c>
      <c r="AO98" s="4181"/>
      <c r="AP98" s="4180" t="s">
        <v>954</v>
      </c>
      <c r="AQ98" s="4813"/>
      <c r="AR98" s="4493" t="s">
        <v>20</v>
      </c>
      <c r="AS98" s="4996" t="s">
        <v>21</v>
      </c>
      <c r="AT98" s="4730"/>
      <c r="AU98" s="4731"/>
      <c r="AV98" s="4169"/>
      <c r="AW98" s="4171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>
      <c r="A99" s="4183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62"/>
      <c r="AS99" s="4997"/>
      <c r="AT99" s="2177" t="s">
        <v>438</v>
      </c>
      <c r="AU99" s="2126" t="s">
        <v>439</v>
      </c>
      <c r="AV99" s="4584"/>
      <c r="AW99" s="4175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>
      <c r="A119" s="4182" t="s">
        <v>2419</v>
      </c>
      <c r="B119" s="4521" t="s">
        <v>27</v>
      </c>
      <c r="C119" s="4841"/>
      <c r="D119" s="4184" t="s">
        <v>986</v>
      </c>
      <c r="E119" s="4185"/>
      <c r="F119" s="4185"/>
      <c r="G119" s="4185"/>
      <c r="H119" s="4185"/>
      <c r="I119" s="4185"/>
      <c r="J119" s="4185"/>
      <c r="K119" s="4185"/>
      <c r="L119" s="4185"/>
      <c r="M119" s="4185"/>
      <c r="N119" s="4185"/>
      <c r="O119" s="4185"/>
      <c r="P119" s="4185"/>
      <c r="Q119" s="4185"/>
      <c r="R119" s="4185"/>
      <c r="S119" s="4185"/>
      <c r="T119" s="4185"/>
      <c r="U119" s="4185"/>
      <c r="V119" s="4185"/>
      <c r="W119" s="4185"/>
      <c r="X119" s="4185"/>
      <c r="Y119" s="4185"/>
      <c r="Z119" s="4185"/>
      <c r="AA119" s="4185"/>
      <c r="AB119" s="4185"/>
      <c r="AC119" s="4185"/>
      <c r="AD119" s="4185"/>
      <c r="AE119" s="4185"/>
      <c r="AF119" s="4185"/>
      <c r="AG119" s="4185"/>
      <c r="AH119" s="4185"/>
      <c r="AI119" s="4185"/>
      <c r="AJ119" s="4185"/>
      <c r="AK119" s="4185"/>
      <c r="AL119" s="4185"/>
      <c r="AM119" s="4185"/>
      <c r="AN119" s="4185"/>
      <c r="AO119" s="4185"/>
      <c r="AP119" s="4185"/>
      <c r="AQ119" s="4876"/>
      <c r="AR119" s="4478" t="s">
        <v>2420</v>
      </c>
      <c r="AS119" s="4813"/>
      <c r="AT119" s="4495" t="s">
        <v>972</v>
      </c>
      <c r="AU119" s="4728"/>
      <c r="AV119" s="4816" t="s">
        <v>442</v>
      </c>
      <c r="AW119" s="4734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>
      <c r="A120" s="4224"/>
      <c r="B120" s="4790"/>
      <c r="C120" s="4791"/>
      <c r="D120" s="4180" t="s">
        <v>984</v>
      </c>
      <c r="E120" s="4478"/>
      <c r="F120" s="4180" t="s">
        <v>983</v>
      </c>
      <c r="G120" s="4478"/>
      <c r="H120" s="4180" t="s">
        <v>982</v>
      </c>
      <c r="I120" s="4181"/>
      <c r="J120" s="4478" t="s">
        <v>981</v>
      </c>
      <c r="K120" s="4478"/>
      <c r="L120" s="4180" t="s">
        <v>61</v>
      </c>
      <c r="M120" s="4478"/>
      <c r="N120" s="4180" t="s">
        <v>85</v>
      </c>
      <c r="O120" s="4478"/>
      <c r="P120" s="4180" t="s">
        <v>79</v>
      </c>
      <c r="Q120" s="4478"/>
      <c r="R120" s="4180" t="s">
        <v>6</v>
      </c>
      <c r="S120" s="4478"/>
      <c r="T120" s="4180" t="s">
        <v>965</v>
      </c>
      <c r="U120" s="4181"/>
      <c r="V120" s="4180" t="s">
        <v>964</v>
      </c>
      <c r="W120" s="4181"/>
      <c r="X120" s="4180" t="s">
        <v>963</v>
      </c>
      <c r="Y120" s="4181"/>
      <c r="Z120" s="4180" t="s">
        <v>962</v>
      </c>
      <c r="AA120" s="4181"/>
      <c r="AB120" s="4180" t="s">
        <v>961</v>
      </c>
      <c r="AC120" s="4181"/>
      <c r="AD120" s="4180" t="s">
        <v>960</v>
      </c>
      <c r="AE120" s="4181"/>
      <c r="AF120" s="4180" t="s">
        <v>959</v>
      </c>
      <c r="AG120" s="4181"/>
      <c r="AH120" s="4180" t="s">
        <v>958</v>
      </c>
      <c r="AI120" s="4181"/>
      <c r="AJ120" s="4180" t="s">
        <v>957</v>
      </c>
      <c r="AK120" s="4181"/>
      <c r="AL120" s="4180" t="s">
        <v>956</v>
      </c>
      <c r="AM120" s="4181"/>
      <c r="AN120" s="4180" t="s">
        <v>955</v>
      </c>
      <c r="AO120" s="4181"/>
      <c r="AP120" s="4180" t="s">
        <v>954</v>
      </c>
      <c r="AQ120" s="4813"/>
      <c r="AR120" s="4493" t="s">
        <v>20</v>
      </c>
      <c r="AS120" s="4996" t="s">
        <v>21</v>
      </c>
      <c r="AT120" s="4730"/>
      <c r="AU120" s="4731"/>
      <c r="AV120" s="4169"/>
      <c r="AW120" s="4171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>
      <c r="A121" s="4183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62"/>
      <c r="AS121" s="4997"/>
      <c r="AT121" s="2177" t="s">
        <v>438</v>
      </c>
      <c r="AU121" s="2126" t="s">
        <v>439</v>
      </c>
      <c r="AV121" s="4584"/>
      <c r="AW121" s="4175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>
      <c r="A140" s="4977" t="s">
        <v>2447</v>
      </c>
      <c r="B140" s="4977"/>
      <c r="C140" s="4977"/>
      <c r="D140" s="4977"/>
      <c r="E140" s="4977"/>
      <c r="F140" s="4977"/>
      <c r="G140" s="4977"/>
      <c r="H140" s="4977"/>
      <c r="I140" s="4977"/>
      <c r="J140" s="4977"/>
      <c r="K140" s="4977"/>
      <c r="L140" s="4977"/>
      <c r="M140" s="4977"/>
      <c r="N140" s="4977"/>
      <c r="O140" s="4977"/>
      <c r="P140" s="4977"/>
      <c r="Q140" s="4978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>
      <c r="A141" s="4816" t="s">
        <v>2448</v>
      </c>
      <c r="B141" s="4734"/>
      <c r="C141" s="4184" t="s">
        <v>2449</v>
      </c>
      <c r="D141" s="4185"/>
      <c r="E141" s="4186"/>
      <c r="F141" s="4995" t="s">
        <v>2450</v>
      </c>
      <c r="G141" s="4995"/>
      <c r="H141" s="4995"/>
      <c r="I141" s="4995" t="s">
        <v>2451</v>
      </c>
      <c r="J141" s="4995"/>
      <c r="K141" s="4995"/>
      <c r="L141" s="4995" t="s">
        <v>2452</v>
      </c>
      <c r="M141" s="4995"/>
      <c r="N141" s="4995"/>
      <c r="O141" s="4184" t="s">
        <v>996</v>
      </c>
      <c r="P141" s="4186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>
      <c r="A142" s="4584"/>
      <c r="B142" s="4175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>
      <c r="A143" s="4989" t="s">
        <v>2454</v>
      </c>
      <c r="B143" s="4990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>
      <c r="A144" s="4991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>
      <c r="A145" s="4992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>
      <c r="A146" s="4292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>
      <c r="A147" s="4993" t="s">
        <v>2438</v>
      </c>
      <c r="B147" s="4994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>
      <c r="A148" s="4978" t="s">
        <v>2459</v>
      </c>
      <c r="B148" s="4978"/>
      <c r="C148" s="4978"/>
      <c r="D148" s="4978"/>
      <c r="E148" s="4978"/>
      <c r="F148" s="4978"/>
      <c r="G148" s="4978"/>
      <c r="H148" s="4978"/>
      <c r="I148" s="4978"/>
      <c r="J148" s="4978"/>
      <c r="K148" s="4978"/>
      <c r="L148" s="4978"/>
      <c r="M148" s="4978"/>
      <c r="N148" s="4978"/>
      <c r="O148" s="4978"/>
      <c r="P148" s="4978"/>
      <c r="Q148" s="4978"/>
      <c r="R148" s="4978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>
      <c r="A149" s="4816" t="s">
        <v>2448</v>
      </c>
      <c r="B149" s="4734"/>
      <c r="C149" s="4184" t="s">
        <v>2449</v>
      </c>
      <c r="D149" s="4185"/>
      <c r="E149" s="4186"/>
      <c r="F149" s="4995" t="s">
        <v>2450</v>
      </c>
      <c r="G149" s="4995"/>
      <c r="H149" s="4995"/>
      <c r="I149" s="4995" t="s">
        <v>2451</v>
      </c>
      <c r="J149" s="4995"/>
      <c r="K149" s="4995"/>
      <c r="L149" s="4995" t="s">
        <v>2452</v>
      </c>
      <c r="M149" s="4995"/>
      <c r="N149" s="4995"/>
      <c r="O149" s="4184" t="s">
        <v>996</v>
      </c>
      <c r="P149" s="4186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>
      <c r="A150" s="4584"/>
      <c r="B150" s="4175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>
      <c r="A151" s="4989" t="s">
        <v>2454</v>
      </c>
      <c r="B151" s="4990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>
      <c r="A152" s="4991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>
      <c r="A153" s="4992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>
      <c r="A154" s="4292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>
      <c r="A155" s="4993" t="s">
        <v>2460</v>
      </c>
      <c r="B155" s="4994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>
      <c r="A156" s="4977" t="s">
        <v>2461</v>
      </c>
      <c r="B156" s="4977"/>
      <c r="C156" s="4977"/>
      <c r="D156" s="4977"/>
      <c r="E156" s="4977"/>
      <c r="F156" s="4977"/>
      <c r="G156" s="4977"/>
      <c r="H156" s="4977"/>
      <c r="I156" s="4977"/>
      <c r="J156" s="4977"/>
      <c r="K156" s="4977"/>
      <c r="L156" s="4977"/>
      <c r="M156" s="4977"/>
      <c r="N156" s="4977"/>
      <c r="O156" s="4977"/>
      <c r="P156" s="4977"/>
      <c r="Q156" s="4978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>
      <c r="A157" s="4145" t="s">
        <v>2448</v>
      </c>
      <c r="B157" s="4734"/>
      <c r="C157" s="4521" t="s">
        <v>27</v>
      </c>
      <c r="D157" s="4841"/>
      <c r="E157" s="4922" t="s">
        <v>713</v>
      </c>
      <c r="F157" s="4915"/>
      <c r="G157" s="4915"/>
      <c r="H157" s="4915"/>
      <c r="I157" s="4915"/>
      <c r="J157" s="4915"/>
      <c r="K157" s="4915"/>
      <c r="L157" s="4915"/>
      <c r="M157" s="4915"/>
      <c r="N157" s="4915"/>
      <c r="O157" s="4915"/>
      <c r="P157" s="4915"/>
      <c r="Q157" s="4915"/>
      <c r="R157" s="4915"/>
      <c r="S157" s="4915"/>
      <c r="T157" s="4915"/>
      <c r="U157" s="4915"/>
      <c r="V157" s="4915"/>
      <c r="W157" s="4915"/>
      <c r="X157" s="4915"/>
      <c r="Y157" s="4915"/>
      <c r="Z157" s="4915"/>
      <c r="AA157" s="4915"/>
      <c r="AB157" s="4915"/>
      <c r="AC157" s="4915"/>
      <c r="AD157" s="4915"/>
      <c r="AE157" s="4915"/>
      <c r="AF157" s="4915"/>
      <c r="AG157" s="4915"/>
      <c r="AH157" s="4915"/>
      <c r="AI157" s="4915"/>
      <c r="AJ157" s="4917"/>
      <c r="AK157" s="4947" t="s">
        <v>48</v>
      </c>
      <c r="AL157" s="4947"/>
      <c r="AM157" s="4947"/>
      <c r="AN157" s="4948"/>
      <c r="AO157" s="4946" t="s">
        <v>972</v>
      </c>
      <c r="AP157" s="4947"/>
      <c r="AQ157" s="4947"/>
      <c r="AR157" s="4948"/>
      <c r="AS157" s="4933" t="s">
        <v>2462</v>
      </c>
      <c r="AT157" s="4934"/>
      <c r="AU157" s="4933" t="s">
        <v>441</v>
      </c>
      <c r="AV157" s="4984"/>
      <c r="AW157" s="4987" t="s">
        <v>1723</v>
      </c>
      <c r="AX157" s="4938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>
      <c r="A158" s="4148"/>
      <c r="B158" s="4171"/>
      <c r="C158" s="4790"/>
      <c r="D158" s="4791"/>
      <c r="E158" s="4941" t="s">
        <v>2463</v>
      </c>
      <c r="F158" s="4942"/>
      <c r="G158" s="4941" t="s">
        <v>982</v>
      </c>
      <c r="H158" s="4942"/>
      <c r="I158" s="4941" t="s">
        <v>2464</v>
      </c>
      <c r="J158" s="4942"/>
      <c r="K158" s="4922" t="s">
        <v>1972</v>
      </c>
      <c r="L158" s="4916"/>
      <c r="M158" s="4922" t="s">
        <v>37</v>
      </c>
      <c r="N158" s="4916"/>
      <c r="O158" s="4922" t="s">
        <v>38</v>
      </c>
      <c r="P158" s="4916"/>
      <c r="Q158" s="4922" t="s">
        <v>45</v>
      </c>
      <c r="R158" s="4916"/>
      <c r="S158" s="4922" t="s">
        <v>130</v>
      </c>
      <c r="T158" s="4916"/>
      <c r="U158" s="4922" t="s">
        <v>131</v>
      </c>
      <c r="V158" s="4916"/>
      <c r="W158" s="4922" t="s">
        <v>132</v>
      </c>
      <c r="X158" s="4916"/>
      <c r="Y158" s="4922" t="s">
        <v>133</v>
      </c>
      <c r="Z158" s="4916"/>
      <c r="AA158" s="4922" t="s">
        <v>134</v>
      </c>
      <c r="AB158" s="4916"/>
      <c r="AC158" s="4922" t="s">
        <v>135</v>
      </c>
      <c r="AD158" s="4916"/>
      <c r="AE158" s="4922" t="s">
        <v>1971</v>
      </c>
      <c r="AF158" s="4916"/>
      <c r="AG158" s="4922" t="s">
        <v>1963</v>
      </c>
      <c r="AH158" s="4916"/>
      <c r="AI158" s="4922" t="s">
        <v>2465</v>
      </c>
      <c r="AJ158" s="4917"/>
      <c r="AK158" s="4920" t="s">
        <v>20</v>
      </c>
      <c r="AL158" s="4919"/>
      <c r="AM158" s="4920" t="s">
        <v>21</v>
      </c>
      <c r="AN158" s="4921"/>
      <c r="AO158" s="4918" t="s">
        <v>439</v>
      </c>
      <c r="AP158" s="4919"/>
      <c r="AQ158" s="4920" t="s">
        <v>438</v>
      </c>
      <c r="AR158" s="4921"/>
      <c r="AS158" s="4935"/>
      <c r="AT158" s="4936"/>
      <c r="AU158" s="4985"/>
      <c r="AV158" s="4986"/>
      <c r="AW158" s="4988"/>
      <c r="AX158" s="4940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>
      <c r="A159" s="4217"/>
      <c r="B159" s="4175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>
      <c r="A160" s="4972" t="s">
        <v>2467</v>
      </c>
      <c r="B160" s="4973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>
      <c r="A161" s="4966" t="s">
        <v>2468</v>
      </c>
      <c r="B161" s="4967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>
      <c r="A162" s="4966" t="s">
        <v>2469</v>
      </c>
      <c r="B162" s="4967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>
      <c r="A163" s="4966" t="s">
        <v>2433</v>
      </c>
      <c r="B163" s="4967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>
      <c r="A164" s="4966" t="s">
        <v>2439</v>
      </c>
      <c r="B164" s="4967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>
      <c r="A165" s="4966" t="s">
        <v>2470</v>
      </c>
      <c r="B165" s="4967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>
      <c r="A166" s="4974" t="s">
        <v>2471</v>
      </c>
      <c r="B166" s="4975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>
      <c r="A167" s="4966" t="s">
        <v>2436</v>
      </c>
      <c r="B167" s="4967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>
      <c r="A168" s="4983" t="s">
        <v>2472</v>
      </c>
      <c r="B168" s="4969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>
      <c r="A169" s="4970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>
      <c r="A170" s="4971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>
      <c r="A171" s="4615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>
      <c r="A172" s="4972" t="s">
        <v>2438</v>
      </c>
      <c r="B172" s="4973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>
      <c r="A173" s="4966" t="s">
        <v>2473</v>
      </c>
      <c r="B173" s="4967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>
      <c r="A174" s="4966" t="s">
        <v>2440</v>
      </c>
      <c r="B174" s="4967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>
      <c r="A175" s="4966" t="s">
        <v>2474</v>
      </c>
      <c r="B175" s="4967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>
      <c r="A176" s="4966" t="s">
        <v>2475</v>
      </c>
      <c r="B176" s="4967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>
      <c r="A178" s="4966" t="s">
        <v>2477</v>
      </c>
      <c r="B178" s="4967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>
      <c r="A179" s="4966" t="s">
        <v>2478</v>
      </c>
      <c r="B179" s="4967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>
      <c r="A180" s="4966" t="s">
        <v>2479</v>
      </c>
      <c r="B180" s="4967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>
      <c r="A181" s="4966" t="s">
        <v>2480</v>
      </c>
      <c r="B181" s="4967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>
      <c r="A182" s="4469" t="s">
        <v>2481</v>
      </c>
      <c r="B182" s="4272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>
      <c r="A183" s="4977" t="s">
        <v>2482</v>
      </c>
      <c r="B183" s="4977"/>
      <c r="C183" s="4977"/>
      <c r="D183" s="4977"/>
      <c r="E183" s="4977"/>
      <c r="F183" s="4977"/>
      <c r="G183" s="4977"/>
      <c r="H183" s="4977"/>
      <c r="I183" s="4977"/>
      <c r="J183" s="4977"/>
      <c r="K183" s="4977"/>
      <c r="L183" s="4977"/>
      <c r="M183" s="4977"/>
      <c r="N183" s="4977"/>
      <c r="O183" s="4977"/>
      <c r="P183" s="4977"/>
      <c r="Q183" s="4978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>
      <c r="A184" s="4145" t="s">
        <v>2448</v>
      </c>
      <c r="B184" s="4734"/>
      <c r="C184" s="4979" t="s">
        <v>27</v>
      </c>
      <c r="D184" s="4980"/>
      <c r="E184" s="4922" t="s">
        <v>713</v>
      </c>
      <c r="F184" s="4915"/>
      <c r="G184" s="4915"/>
      <c r="H184" s="4915"/>
      <c r="I184" s="4915"/>
      <c r="J184" s="4915"/>
      <c r="K184" s="4915"/>
      <c r="L184" s="4915"/>
      <c r="M184" s="4915"/>
      <c r="N184" s="4915"/>
      <c r="O184" s="4915"/>
      <c r="P184" s="4915"/>
      <c r="Q184" s="4915"/>
      <c r="R184" s="4915"/>
      <c r="S184" s="4915"/>
      <c r="T184" s="4915"/>
      <c r="U184" s="4915"/>
      <c r="V184" s="4915"/>
      <c r="W184" s="4915"/>
      <c r="X184" s="4915"/>
      <c r="Y184" s="4915"/>
      <c r="Z184" s="4915"/>
      <c r="AA184" s="4915"/>
      <c r="AB184" s="4915"/>
      <c r="AC184" s="4915"/>
      <c r="AD184" s="4915"/>
      <c r="AE184" s="4915"/>
      <c r="AF184" s="4915"/>
      <c r="AG184" s="4915"/>
      <c r="AH184" s="4915"/>
      <c r="AI184" s="4915"/>
      <c r="AJ184" s="4917"/>
      <c r="AK184" s="4947" t="s">
        <v>48</v>
      </c>
      <c r="AL184" s="4947"/>
      <c r="AM184" s="4947"/>
      <c r="AN184" s="4948"/>
      <c r="AO184" s="4946" t="s">
        <v>972</v>
      </c>
      <c r="AP184" s="4947"/>
      <c r="AQ184" s="4947"/>
      <c r="AR184" s="4948"/>
      <c r="AS184" s="4933" t="s">
        <v>2462</v>
      </c>
      <c r="AT184" s="4934"/>
      <c r="AU184" s="4933" t="s">
        <v>441</v>
      </c>
      <c r="AV184" s="4934"/>
      <c r="AW184" s="4937" t="s">
        <v>1723</v>
      </c>
      <c r="AX184" s="4938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>
      <c r="A185" s="4148"/>
      <c r="B185" s="4171"/>
      <c r="C185" s="4981"/>
      <c r="D185" s="4982"/>
      <c r="E185" s="4941" t="s">
        <v>2463</v>
      </c>
      <c r="F185" s="4942"/>
      <c r="G185" s="4941" t="s">
        <v>982</v>
      </c>
      <c r="H185" s="4942"/>
      <c r="I185" s="4941" t="s">
        <v>2464</v>
      </c>
      <c r="J185" s="4942"/>
      <c r="K185" s="4922" t="s">
        <v>1972</v>
      </c>
      <c r="L185" s="4916"/>
      <c r="M185" s="4922" t="s">
        <v>37</v>
      </c>
      <c r="N185" s="4916"/>
      <c r="O185" s="4922" t="s">
        <v>38</v>
      </c>
      <c r="P185" s="4916"/>
      <c r="Q185" s="4922" t="s">
        <v>45</v>
      </c>
      <c r="R185" s="4916"/>
      <c r="S185" s="4922" t="s">
        <v>130</v>
      </c>
      <c r="T185" s="4916"/>
      <c r="U185" s="4922" t="s">
        <v>131</v>
      </c>
      <c r="V185" s="4916"/>
      <c r="W185" s="4922" t="s">
        <v>132</v>
      </c>
      <c r="X185" s="4916"/>
      <c r="Y185" s="4922" t="s">
        <v>133</v>
      </c>
      <c r="Z185" s="4916"/>
      <c r="AA185" s="4922" t="s">
        <v>134</v>
      </c>
      <c r="AB185" s="4916"/>
      <c r="AC185" s="4922" t="s">
        <v>135</v>
      </c>
      <c r="AD185" s="4916"/>
      <c r="AE185" s="4922" t="s">
        <v>1971</v>
      </c>
      <c r="AF185" s="4916"/>
      <c r="AG185" s="4922" t="s">
        <v>1963</v>
      </c>
      <c r="AH185" s="4916"/>
      <c r="AI185" s="4922" t="s">
        <v>2465</v>
      </c>
      <c r="AJ185" s="4917"/>
      <c r="AK185" s="4920" t="s">
        <v>20</v>
      </c>
      <c r="AL185" s="4919"/>
      <c r="AM185" s="4920" t="s">
        <v>21</v>
      </c>
      <c r="AN185" s="4921"/>
      <c r="AO185" s="4918" t="s">
        <v>439</v>
      </c>
      <c r="AP185" s="4919"/>
      <c r="AQ185" s="4920" t="s">
        <v>438</v>
      </c>
      <c r="AR185" s="4921"/>
      <c r="AS185" s="4935"/>
      <c r="AT185" s="4936"/>
      <c r="AU185" s="4935"/>
      <c r="AV185" s="4936"/>
      <c r="AW185" s="4976"/>
      <c r="AX185" s="4940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>
      <c r="A186" s="4217"/>
      <c r="B186" s="4175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>
      <c r="A187" s="4972" t="s">
        <v>2467</v>
      </c>
      <c r="B187" s="4973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>
      <c r="A188" s="4966" t="s">
        <v>2468</v>
      </c>
      <c r="B188" s="4967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>
      <c r="A189" s="4966" t="s">
        <v>2469</v>
      </c>
      <c r="B189" s="4967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>
      <c r="A190" s="4966" t="s">
        <v>2433</v>
      </c>
      <c r="B190" s="4967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>
      <c r="A191" s="4966" t="s">
        <v>2439</v>
      </c>
      <c r="B191" s="4967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>
      <c r="A192" s="4966" t="s">
        <v>2470</v>
      </c>
      <c r="B192" s="4967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>
      <c r="A193" s="4974" t="s">
        <v>2471</v>
      </c>
      <c r="B193" s="4975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>
      <c r="A194" s="4966" t="s">
        <v>2436</v>
      </c>
      <c r="B194" s="4967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>
      <c r="A195" s="4968" t="s">
        <v>2472</v>
      </c>
      <c r="B195" s="4969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>
      <c r="A196" s="4970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>
      <c r="A197" s="4971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>
      <c r="A198" s="4615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>
      <c r="A199" s="4972" t="s">
        <v>2438</v>
      </c>
      <c r="B199" s="4973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>
      <c r="A200" s="4966" t="s">
        <v>2473</v>
      </c>
      <c r="B200" s="4967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>
      <c r="A201" s="4966" t="s">
        <v>2440</v>
      </c>
      <c r="B201" s="4967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>
      <c r="A202" s="4966" t="s">
        <v>2474</v>
      </c>
      <c r="B202" s="4967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>
      <c r="A203" s="4966" t="s">
        <v>2475</v>
      </c>
      <c r="B203" s="4967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>
      <c r="A205" s="4966" t="s">
        <v>2477</v>
      </c>
      <c r="B205" s="4967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>
      <c r="A206" s="4966" t="s">
        <v>2478</v>
      </c>
      <c r="B206" s="4967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>
      <c r="A207" s="4966" t="s">
        <v>2479</v>
      </c>
      <c r="B207" s="4967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>
      <c r="A208" s="4966" t="s">
        <v>2480</v>
      </c>
      <c r="B208" s="4967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>
      <c r="A209" s="4469" t="s">
        <v>2481</v>
      </c>
      <c r="B209" s="4272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>
      <c r="A217" s="4951" t="s">
        <v>2448</v>
      </c>
      <c r="B217" s="4950" t="s">
        <v>27</v>
      </c>
      <c r="C217" s="4950"/>
      <c r="D217" s="4950" t="s">
        <v>713</v>
      </c>
      <c r="E217" s="4950"/>
      <c r="F217" s="4950"/>
      <c r="G217" s="4950"/>
      <c r="H217" s="4950"/>
      <c r="I217" s="4950"/>
      <c r="J217" s="4950"/>
      <c r="K217" s="4950"/>
      <c r="L217" s="4950"/>
      <c r="M217" s="4950"/>
      <c r="N217" s="4950"/>
      <c r="O217" s="4950"/>
      <c r="P217" s="4950"/>
      <c r="Q217" s="4950"/>
      <c r="R217" s="4950"/>
      <c r="S217" s="4950"/>
      <c r="T217" s="4950"/>
      <c r="U217" s="4950"/>
      <c r="V217" s="4950"/>
      <c r="W217" s="4950"/>
      <c r="X217" s="4950"/>
      <c r="Y217" s="4950"/>
      <c r="Z217" s="4950"/>
      <c r="AA217" s="4950"/>
      <c r="AB217" s="4950"/>
      <c r="AC217" s="4950"/>
      <c r="AD217" s="4950"/>
      <c r="AE217" s="4950"/>
      <c r="AF217" s="4950"/>
      <c r="AG217" s="4950"/>
      <c r="AH217" s="4950"/>
      <c r="AI217" s="4950"/>
      <c r="AJ217" s="4950"/>
      <c r="AK217" s="4954"/>
      <c r="AL217" s="4964" t="s">
        <v>2420</v>
      </c>
      <c r="AM217" s="4965"/>
      <c r="AN217" s="4478" t="s">
        <v>972</v>
      </c>
      <c r="AO217" s="4181"/>
      <c r="AP217" s="4949" t="s">
        <v>442</v>
      </c>
      <c r="AQ217" s="4949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>
      <c r="A218" s="4952"/>
      <c r="B218" s="4950"/>
      <c r="C218" s="4950"/>
      <c r="D218" s="4950" t="s">
        <v>1973</v>
      </c>
      <c r="E218" s="4950"/>
      <c r="F218" s="4950" t="s">
        <v>1972</v>
      </c>
      <c r="G218" s="4950"/>
      <c r="H218" s="4950" t="s">
        <v>37</v>
      </c>
      <c r="I218" s="4950"/>
      <c r="J218" s="4950" t="s">
        <v>38</v>
      </c>
      <c r="K218" s="4950"/>
      <c r="L218" s="4950" t="s">
        <v>45</v>
      </c>
      <c r="M218" s="4950"/>
      <c r="N218" s="4950" t="s">
        <v>130</v>
      </c>
      <c r="O218" s="4950"/>
      <c r="P218" s="4950" t="s">
        <v>131</v>
      </c>
      <c r="Q218" s="4950"/>
      <c r="R218" s="4950" t="s">
        <v>132</v>
      </c>
      <c r="S218" s="4950"/>
      <c r="T218" s="4950" t="s">
        <v>133</v>
      </c>
      <c r="U218" s="4950"/>
      <c r="V218" s="4950" t="s">
        <v>134</v>
      </c>
      <c r="W218" s="4950"/>
      <c r="X218" s="4950" t="s">
        <v>135</v>
      </c>
      <c r="Y218" s="4950"/>
      <c r="Z218" s="4950" t="s">
        <v>1971</v>
      </c>
      <c r="AA218" s="4950"/>
      <c r="AB218" s="4950" t="s">
        <v>1963</v>
      </c>
      <c r="AC218" s="4950"/>
      <c r="AD218" s="4950" t="s">
        <v>1954</v>
      </c>
      <c r="AE218" s="4950"/>
      <c r="AF218" s="4950" t="s">
        <v>1953</v>
      </c>
      <c r="AG218" s="4950"/>
      <c r="AH218" s="4950" t="s">
        <v>1952</v>
      </c>
      <c r="AI218" s="4950"/>
      <c r="AJ218" s="4950" t="s">
        <v>1962</v>
      </c>
      <c r="AK218" s="4954"/>
      <c r="AL218" s="4957" t="s">
        <v>20</v>
      </c>
      <c r="AM218" s="4963" t="s">
        <v>21</v>
      </c>
      <c r="AN218" s="4493" t="s">
        <v>438</v>
      </c>
      <c r="AO218" s="4171" t="s">
        <v>439</v>
      </c>
      <c r="AP218" s="4949"/>
      <c r="AQ218" s="4949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>
      <c r="A219" s="4953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57"/>
      <c r="AM219" s="4963"/>
      <c r="AN219" s="4962"/>
      <c r="AO219" s="4175"/>
      <c r="AP219" s="4949"/>
      <c r="AQ219" s="4949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>
      <c r="A228" s="4951" t="s">
        <v>2448</v>
      </c>
      <c r="B228" s="4950" t="s">
        <v>27</v>
      </c>
      <c r="C228" s="4950"/>
      <c r="D228" s="4950" t="s">
        <v>713</v>
      </c>
      <c r="E228" s="4950"/>
      <c r="F228" s="4950"/>
      <c r="G228" s="4950"/>
      <c r="H228" s="4950"/>
      <c r="I228" s="4950"/>
      <c r="J228" s="4950"/>
      <c r="K228" s="4950"/>
      <c r="L228" s="4950"/>
      <c r="M228" s="4950"/>
      <c r="N228" s="4950"/>
      <c r="O228" s="4950"/>
      <c r="P228" s="4950"/>
      <c r="Q228" s="4950"/>
      <c r="R228" s="4950"/>
      <c r="S228" s="4950"/>
      <c r="T228" s="4950"/>
      <c r="U228" s="4950"/>
      <c r="V228" s="4950"/>
      <c r="W228" s="4950"/>
      <c r="X228" s="4950"/>
      <c r="Y228" s="4950"/>
      <c r="Z228" s="4950"/>
      <c r="AA228" s="4950"/>
      <c r="AB228" s="4950"/>
      <c r="AC228" s="4950"/>
      <c r="AD228" s="4950"/>
      <c r="AE228" s="4950"/>
      <c r="AF228" s="4950"/>
      <c r="AG228" s="4950"/>
      <c r="AH228" s="4950"/>
      <c r="AI228" s="4950"/>
      <c r="AJ228" s="4950"/>
      <c r="AK228" s="4954"/>
      <c r="AL228" s="4955" t="s">
        <v>2420</v>
      </c>
      <c r="AM228" s="4956"/>
      <c r="AN228" s="4478" t="s">
        <v>972</v>
      </c>
      <c r="AO228" s="4181"/>
      <c r="AP228" s="4949" t="s">
        <v>442</v>
      </c>
      <c r="AQ228" s="4949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>
      <c r="A229" s="4952"/>
      <c r="B229" s="4950"/>
      <c r="C229" s="4950"/>
      <c r="D229" s="4950" t="s">
        <v>1973</v>
      </c>
      <c r="E229" s="4950"/>
      <c r="F229" s="4950" t="s">
        <v>1972</v>
      </c>
      <c r="G229" s="4950"/>
      <c r="H229" s="4950" t="s">
        <v>37</v>
      </c>
      <c r="I229" s="4950"/>
      <c r="J229" s="4950" t="s">
        <v>38</v>
      </c>
      <c r="K229" s="4950"/>
      <c r="L229" s="4950" t="s">
        <v>45</v>
      </c>
      <c r="M229" s="4950"/>
      <c r="N229" s="4950" t="s">
        <v>130</v>
      </c>
      <c r="O229" s="4950"/>
      <c r="P229" s="4950" t="s">
        <v>131</v>
      </c>
      <c r="Q229" s="4950"/>
      <c r="R229" s="4950" t="s">
        <v>132</v>
      </c>
      <c r="S229" s="4950"/>
      <c r="T229" s="4950" t="s">
        <v>133</v>
      </c>
      <c r="U229" s="4950"/>
      <c r="V229" s="4950" t="s">
        <v>134</v>
      </c>
      <c r="W229" s="4950"/>
      <c r="X229" s="4950" t="s">
        <v>135</v>
      </c>
      <c r="Y229" s="4950"/>
      <c r="Z229" s="4950" t="s">
        <v>1971</v>
      </c>
      <c r="AA229" s="4950"/>
      <c r="AB229" s="4950" t="s">
        <v>1963</v>
      </c>
      <c r="AC229" s="4950"/>
      <c r="AD229" s="4950" t="s">
        <v>1954</v>
      </c>
      <c r="AE229" s="4950"/>
      <c r="AF229" s="4950" t="s">
        <v>1953</v>
      </c>
      <c r="AG229" s="4950"/>
      <c r="AH229" s="4950" t="s">
        <v>1952</v>
      </c>
      <c r="AI229" s="4950"/>
      <c r="AJ229" s="4950" t="s">
        <v>1962</v>
      </c>
      <c r="AK229" s="4954"/>
      <c r="AL229" s="4958" t="s">
        <v>20</v>
      </c>
      <c r="AM229" s="4960" t="s">
        <v>21</v>
      </c>
      <c r="AN229" s="4493" t="s">
        <v>438</v>
      </c>
      <c r="AO229" s="4171" t="s">
        <v>439</v>
      </c>
      <c r="AP229" s="4949"/>
      <c r="AQ229" s="4949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>
      <c r="A230" s="4953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59"/>
      <c r="AM230" s="4961"/>
      <c r="AN230" s="4962"/>
      <c r="AO230" s="4175"/>
      <c r="AP230" s="4949"/>
      <c r="AQ230" s="4949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>
      <c r="A239" s="4923" t="s">
        <v>2500</v>
      </c>
      <c r="B239" s="4924"/>
      <c r="C239" s="4929" t="s">
        <v>27</v>
      </c>
      <c r="D239" s="4930"/>
      <c r="E239" s="4943"/>
      <c r="F239" s="4944"/>
      <c r="G239" s="4944"/>
      <c r="H239" s="4944"/>
      <c r="I239" s="4944"/>
      <c r="J239" s="4944"/>
      <c r="K239" s="4944"/>
      <c r="L239" s="4944"/>
      <c r="M239" s="4944"/>
      <c r="N239" s="4944"/>
      <c r="O239" s="4944"/>
      <c r="P239" s="4944"/>
      <c r="Q239" s="4944"/>
      <c r="R239" s="4944"/>
      <c r="S239" s="4944"/>
      <c r="T239" s="4944"/>
      <c r="U239" s="4944"/>
      <c r="V239" s="4944"/>
      <c r="W239" s="4944"/>
      <c r="X239" s="4944"/>
      <c r="Y239" s="4944"/>
      <c r="Z239" s="4944"/>
      <c r="AA239" s="4944"/>
      <c r="AB239" s="4944"/>
      <c r="AC239" s="4944"/>
      <c r="AD239" s="4944"/>
      <c r="AE239" s="4944"/>
      <c r="AF239" s="4944"/>
      <c r="AG239" s="4944"/>
      <c r="AH239" s="4944"/>
      <c r="AI239" s="4944"/>
      <c r="AJ239" s="4945"/>
      <c r="AK239" s="4946" t="s">
        <v>48</v>
      </c>
      <c r="AL239" s="4947"/>
      <c r="AM239" s="4947"/>
      <c r="AN239" s="4948"/>
      <c r="AO239" s="4946" t="s">
        <v>972</v>
      </c>
      <c r="AP239" s="4947"/>
      <c r="AQ239" s="4947"/>
      <c r="AR239" s="4948"/>
      <c r="AS239" s="4933" t="s">
        <v>2462</v>
      </c>
      <c r="AT239" s="4934"/>
      <c r="AU239" s="4933" t="s">
        <v>441</v>
      </c>
      <c r="AV239" s="4934"/>
      <c r="AW239" s="4937" t="s">
        <v>1723</v>
      </c>
      <c r="AX239" s="4938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>
      <c r="A240" s="4925"/>
      <c r="B240" s="4926"/>
      <c r="C240" s="4931"/>
      <c r="D240" s="4932"/>
      <c r="E240" s="4941" t="s">
        <v>2463</v>
      </c>
      <c r="F240" s="4942"/>
      <c r="G240" s="4941" t="s">
        <v>982</v>
      </c>
      <c r="H240" s="4942"/>
      <c r="I240" s="4941" t="s">
        <v>2464</v>
      </c>
      <c r="J240" s="4942"/>
      <c r="K240" s="4922" t="s">
        <v>1972</v>
      </c>
      <c r="L240" s="4916"/>
      <c r="M240" s="4922" t="s">
        <v>37</v>
      </c>
      <c r="N240" s="4916"/>
      <c r="O240" s="4922" t="s">
        <v>38</v>
      </c>
      <c r="P240" s="4916"/>
      <c r="Q240" s="4922" t="s">
        <v>45</v>
      </c>
      <c r="R240" s="4916"/>
      <c r="S240" s="4922" t="s">
        <v>130</v>
      </c>
      <c r="T240" s="4916"/>
      <c r="U240" s="4922" t="s">
        <v>131</v>
      </c>
      <c r="V240" s="4916"/>
      <c r="W240" s="4915" t="s">
        <v>132</v>
      </c>
      <c r="X240" s="4916"/>
      <c r="Y240" s="4915" t="s">
        <v>133</v>
      </c>
      <c r="Z240" s="4916"/>
      <c r="AA240" s="4915" t="s">
        <v>134</v>
      </c>
      <c r="AB240" s="4916"/>
      <c r="AC240" s="4922" t="s">
        <v>135</v>
      </c>
      <c r="AD240" s="4916"/>
      <c r="AE240" s="4915" t="s">
        <v>1971</v>
      </c>
      <c r="AF240" s="4916"/>
      <c r="AG240" s="4915" t="s">
        <v>1963</v>
      </c>
      <c r="AH240" s="4916"/>
      <c r="AI240" s="4915" t="s">
        <v>2501</v>
      </c>
      <c r="AJ240" s="4917"/>
      <c r="AK240" s="4918" t="s">
        <v>20</v>
      </c>
      <c r="AL240" s="4919"/>
      <c r="AM240" s="4920" t="s">
        <v>21</v>
      </c>
      <c r="AN240" s="4921"/>
      <c r="AO240" s="4918" t="s">
        <v>439</v>
      </c>
      <c r="AP240" s="4919"/>
      <c r="AQ240" s="4920" t="s">
        <v>438</v>
      </c>
      <c r="AR240" s="4921"/>
      <c r="AS240" s="4935"/>
      <c r="AT240" s="4936"/>
      <c r="AU240" s="4935"/>
      <c r="AV240" s="4936"/>
      <c r="AW240" s="4939"/>
      <c r="AX240" s="4940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>
      <c r="A241" s="4927"/>
      <c r="B241" s="4928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>
      <c r="A242" s="4912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/>
      <c r="N242" s="2283"/>
      <c r="O242" s="2284"/>
      <c r="P242" s="2283"/>
      <c r="Q242" s="2285"/>
      <c r="R242" s="2283"/>
      <c r="S242" s="2285"/>
      <c r="T242" s="2283"/>
      <c r="U242" s="2285"/>
      <c r="V242" s="2283"/>
      <c r="W242" s="2282"/>
      <c r="X242" s="2283"/>
      <c r="Y242" s="2282"/>
      <c r="Z242" s="2283"/>
      <c r="AA242" s="2282"/>
      <c r="AB242" s="2283"/>
      <c r="AC242" s="2285"/>
      <c r="AD242" s="2283"/>
      <c r="AE242" s="4088"/>
      <c r="AF242" s="4089"/>
      <c r="AG242" s="4088"/>
      <c r="AH242" s="4089"/>
      <c r="AI242" s="4088"/>
      <c r="AJ242" s="4090"/>
      <c r="AK242" s="4091"/>
      <c r="AL242" s="4089"/>
      <c r="AM242" s="2282"/>
      <c r="AN242" s="2286"/>
      <c r="AO242" s="2287"/>
      <c r="AP242" s="2283"/>
      <c r="AQ242" s="2282"/>
      <c r="AR242" s="2286"/>
      <c r="AS242" s="2287"/>
      <c r="AT242" s="2286"/>
      <c r="AU242" s="2287"/>
      <c r="AV242" s="2283"/>
      <c r="AW242" s="2287"/>
      <c r="AX242" s="2283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>
      <c r="A243" s="4913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/>
      <c r="N243" s="2283"/>
      <c r="O243" s="2284"/>
      <c r="P243" s="2283"/>
      <c r="Q243" s="2285"/>
      <c r="R243" s="2283"/>
      <c r="S243" s="2285"/>
      <c r="T243" s="2283"/>
      <c r="U243" s="2285"/>
      <c r="V243" s="2283"/>
      <c r="W243" s="2282"/>
      <c r="X243" s="2283"/>
      <c r="Y243" s="2282"/>
      <c r="Z243" s="2283"/>
      <c r="AA243" s="2282"/>
      <c r="AB243" s="2283"/>
      <c r="AC243" s="2285"/>
      <c r="AD243" s="2283"/>
      <c r="AE243" s="4088"/>
      <c r="AF243" s="4089"/>
      <c r="AG243" s="4088"/>
      <c r="AH243" s="4089"/>
      <c r="AI243" s="4088"/>
      <c r="AJ243" s="4090"/>
      <c r="AK243" s="4091"/>
      <c r="AL243" s="4089"/>
      <c r="AM243" s="2282"/>
      <c r="AN243" s="2286"/>
      <c r="AO243" s="2287"/>
      <c r="AP243" s="2283"/>
      <c r="AQ243" s="2282"/>
      <c r="AR243" s="2286"/>
      <c r="AS243" s="2287"/>
      <c r="AT243" s="2286"/>
      <c r="AU243" s="2287"/>
      <c r="AV243" s="2283"/>
      <c r="AW243" s="2287"/>
      <c r="AX243" s="2283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>
      <c r="A244" s="4913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/>
      <c r="N244" s="2296"/>
      <c r="O244" s="2284"/>
      <c r="P244" s="2283"/>
      <c r="Q244" s="2285"/>
      <c r="R244" s="2283"/>
      <c r="S244" s="2285"/>
      <c r="T244" s="2283"/>
      <c r="U244" s="2285"/>
      <c r="V244" s="2283"/>
      <c r="W244" s="2282"/>
      <c r="X244" s="2283"/>
      <c r="Y244" s="2282"/>
      <c r="Z244" s="2283"/>
      <c r="AA244" s="2282"/>
      <c r="AB244" s="2283"/>
      <c r="AC244" s="2285"/>
      <c r="AD244" s="2283"/>
      <c r="AE244" s="4088"/>
      <c r="AF244" s="4089"/>
      <c r="AG244" s="4088"/>
      <c r="AH244" s="4089"/>
      <c r="AI244" s="4088"/>
      <c r="AJ244" s="4090"/>
      <c r="AK244" s="4091"/>
      <c r="AL244" s="4089"/>
      <c r="AM244" s="2282"/>
      <c r="AN244" s="2286"/>
      <c r="AO244" s="2287"/>
      <c r="AP244" s="2283"/>
      <c r="AQ244" s="2282"/>
      <c r="AR244" s="2286"/>
      <c r="AS244" s="2287"/>
      <c r="AT244" s="2286"/>
      <c r="AU244" s="2287"/>
      <c r="AV244" s="2283"/>
      <c r="AW244" s="2287"/>
      <c r="AX244" s="2283"/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>
      <c r="A245" s="4913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/>
      <c r="P245" s="2283"/>
      <c r="Q245" s="2285"/>
      <c r="R245" s="2283"/>
      <c r="S245" s="2285"/>
      <c r="T245" s="2283"/>
      <c r="U245" s="2285"/>
      <c r="V245" s="2283"/>
      <c r="W245" s="2282"/>
      <c r="X245" s="2283"/>
      <c r="Y245" s="2282"/>
      <c r="Z245" s="2283"/>
      <c r="AA245" s="2282"/>
      <c r="AB245" s="2283"/>
      <c r="AC245" s="2285"/>
      <c r="AD245" s="2283"/>
      <c r="AE245" s="2282"/>
      <c r="AF245" s="2283"/>
      <c r="AG245" s="2282"/>
      <c r="AH245" s="2283"/>
      <c r="AI245" s="2282"/>
      <c r="AJ245" s="2286"/>
      <c r="AK245" s="2287"/>
      <c r="AL245" s="2283"/>
      <c r="AM245" s="2282"/>
      <c r="AN245" s="2286"/>
      <c r="AO245" s="2287"/>
      <c r="AP245" s="2283"/>
      <c r="AQ245" s="2282"/>
      <c r="AR245" s="2286"/>
      <c r="AS245" s="2287"/>
      <c r="AT245" s="2286"/>
      <c r="AU245" s="2287"/>
      <c r="AV245" s="2283"/>
      <c r="AW245" s="2287"/>
      <c r="AX245" s="2283"/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>
      <c r="A246" s="4913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/>
      <c r="F246" s="396"/>
      <c r="G246" s="2300"/>
      <c r="H246" s="396"/>
      <c r="I246" s="2300"/>
      <c r="J246" s="396"/>
      <c r="K246" s="2300"/>
      <c r="L246" s="396"/>
      <c r="M246" s="2300"/>
      <c r="N246" s="396"/>
      <c r="O246" s="2284"/>
      <c r="P246" s="2283"/>
      <c r="Q246" s="2285"/>
      <c r="R246" s="2283"/>
      <c r="S246" s="2285"/>
      <c r="T246" s="2283"/>
      <c r="U246" s="2285"/>
      <c r="V246" s="2283"/>
      <c r="W246" s="2282"/>
      <c r="X246" s="2283"/>
      <c r="Y246" s="2282"/>
      <c r="Z246" s="2283"/>
      <c r="AA246" s="2282"/>
      <c r="AB246" s="2283"/>
      <c r="AC246" s="2285"/>
      <c r="AD246" s="2283"/>
      <c r="AE246" s="2282"/>
      <c r="AF246" s="2283"/>
      <c r="AG246" s="2282"/>
      <c r="AH246" s="2283"/>
      <c r="AI246" s="2282"/>
      <c r="AJ246" s="2286"/>
      <c r="AK246" s="2287"/>
      <c r="AL246" s="2283"/>
      <c r="AM246" s="2282"/>
      <c r="AN246" s="2286"/>
      <c r="AO246" s="2287"/>
      <c r="AP246" s="2283"/>
      <c r="AQ246" s="2282"/>
      <c r="AR246" s="2286"/>
      <c r="AS246" s="2287"/>
      <c r="AT246" s="2286"/>
      <c r="AU246" s="2287"/>
      <c r="AV246" s="2283"/>
      <c r="AW246" s="2287"/>
      <c r="AX246" s="2283"/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>
      <c r="A247" s="4913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/>
      <c r="N247" s="2283"/>
      <c r="O247" s="2282"/>
      <c r="P247" s="2283"/>
      <c r="Q247" s="2285"/>
      <c r="R247" s="2283"/>
      <c r="S247" s="2285"/>
      <c r="T247" s="2283"/>
      <c r="U247" s="2285"/>
      <c r="V247" s="2283"/>
      <c r="W247" s="2282"/>
      <c r="X247" s="2283"/>
      <c r="Y247" s="2282"/>
      <c r="Z247" s="2283"/>
      <c r="AA247" s="2282"/>
      <c r="AB247" s="2283"/>
      <c r="AC247" s="2285"/>
      <c r="AD247" s="2283"/>
      <c r="AE247" s="2282"/>
      <c r="AF247" s="2283"/>
      <c r="AG247" s="2282"/>
      <c r="AH247" s="2283"/>
      <c r="AI247" s="2282"/>
      <c r="AJ247" s="2286"/>
      <c r="AK247" s="2287"/>
      <c r="AL247" s="2283"/>
      <c r="AM247" s="2282"/>
      <c r="AN247" s="2286"/>
      <c r="AO247" s="2287"/>
      <c r="AP247" s="2283"/>
      <c r="AQ247" s="2282"/>
      <c r="AR247" s="2286"/>
      <c r="AS247" s="2287"/>
      <c r="AT247" s="2286"/>
      <c r="AU247" s="2287"/>
      <c r="AV247" s="2283"/>
      <c r="AW247" s="2287"/>
      <c r="AX247" s="2283"/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>
      <c r="A248" s="4913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/>
      <c r="P248" s="2283"/>
      <c r="Q248" s="2285"/>
      <c r="R248" s="2283"/>
      <c r="S248" s="2285"/>
      <c r="T248" s="2283"/>
      <c r="U248" s="2285"/>
      <c r="V248" s="2283"/>
      <c r="W248" s="2282"/>
      <c r="X248" s="2283"/>
      <c r="Y248" s="2282"/>
      <c r="Z248" s="2283"/>
      <c r="AA248" s="2282"/>
      <c r="AB248" s="2283"/>
      <c r="AC248" s="2285"/>
      <c r="AD248" s="2283"/>
      <c r="AE248" s="2282"/>
      <c r="AF248" s="2283"/>
      <c r="AG248" s="2282"/>
      <c r="AH248" s="2283"/>
      <c r="AI248" s="2282"/>
      <c r="AJ248" s="2286"/>
      <c r="AK248" s="2287"/>
      <c r="AL248" s="2283"/>
      <c r="AM248" s="2282"/>
      <c r="AN248" s="2286"/>
      <c r="AO248" s="2287"/>
      <c r="AP248" s="2283"/>
      <c r="AQ248" s="2282"/>
      <c r="AR248" s="2286"/>
      <c r="AS248" s="2287"/>
      <c r="AT248" s="2286"/>
      <c r="AU248" s="2287"/>
      <c r="AV248" s="2283"/>
      <c r="AW248" s="2287"/>
      <c r="AX248" s="2283"/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>
      <c r="A249" s="4913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/>
      <c r="F249" s="396"/>
      <c r="G249" s="2300"/>
      <c r="H249" s="396"/>
      <c r="I249" s="2300"/>
      <c r="J249" s="396"/>
      <c r="K249" s="2300"/>
      <c r="L249" s="396"/>
      <c r="M249" s="2285"/>
      <c r="N249" s="2283"/>
      <c r="O249" s="2282"/>
      <c r="P249" s="2283"/>
      <c r="Q249" s="2285"/>
      <c r="R249" s="2283"/>
      <c r="S249" s="2285"/>
      <c r="T249" s="2283"/>
      <c r="U249" s="2285"/>
      <c r="V249" s="2283"/>
      <c r="W249" s="2282"/>
      <c r="X249" s="2283"/>
      <c r="Y249" s="2282"/>
      <c r="Z249" s="2283"/>
      <c r="AA249" s="2282"/>
      <c r="AB249" s="2283"/>
      <c r="AC249" s="2285"/>
      <c r="AD249" s="2283"/>
      <c r="AE249" s="2282"/>
      <c r="AF249" s="2283"/>
      <c r="AG249" s="2282"/>
      <c r="AH249" s="2283"/>
      <c r="AI249" s="2282"/>
      <c r="AJ249" s="2286"/>
      <c r="AK249" s="2287"/>
      <c r="AL249" s="2283"/>
      <c r="AM249" s="2282"/>
      <c r="AN249" s="2286"/>
      <c r="AO249" s="2287"/>
      <c r="AP249" s="2283"/>
      <c r="AQ249" s="2282"/>
      <c r="AR249" s="2286"/>
      <c r="AS249" s="2287"/>
      <c r="AT249" s="2286"/>
      <c r="AU249" s="2287"/>
      <c r="AV249" s="2283"/>
      <c r="AW249" s="2287"/>
      <c r="AX249" s="2283"/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>
      <c r="A250" s="4913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/>
      <c r="N250" s="2283"/>
      <c r="O250" s="2284"/>
      <c r="P250" s="2283"/>
      <c r="Q250" s="2285"/>
      <c r="R250" s="2283"/>
      <c r="S250" s="2285"/>
      <c r="T250" s="2283"/>
      <c r="U250" s="2285"/>
      <c r="V250" s="2283"/>
      <c r="W250" s="2282"/>
      <c r="X250" s="2283"/>
      <c r="Y250" s="2282"/>
      <c r="Z250" s="2283"/>
      <c r="AA250" s="2282"/>
      <c r="AB250" s="2283"/>
      <c r="AC250" s="2285"/>
      <c r="AD250" s="2283"/>
      <c r="AE250" s="2282"/>
      <c r="AF250" s="2283"/>
      <c r="AG250" s="2282"/>
      <c r="AH250" s="2283"/>
      <c r="AI250" s="2282"/>
      <c r="AJ250" s="2286"/>
      <c r="AK250" s="2287"/>
      <c r="AL250" s="2283"/>
      <c r="AM250" s="2282"/>
      <c r="AN250" s="2286"/>
      <c r="AO250" s="2287"/>
      <c r="AP250" s="2283"/>
      <c r="AQ250" s="2282"/>
      <c r="AR250" s="2286"/>
      <c r="AS250" s="2287"/>
      <c r="AT250" s="2286"/>
      <c r="AU250" s="2287"/>
      <c r="AV250" s="2283"/>
      <c r="AW250" s="2287"/>
      <c r="AX250" s="2283"/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>
      <c r="A251" s="4913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/>
      <c r="N251" s="2283"/>
      <c r="O251" s="2282"/>
      <c r="P251" s="2283"/>
      <c r="Q251" s="2285"/>
      <c r="R251" s="2283"/>
      <c r="S251" s="2285"/>
      <c r="T251" s="2283"/>
      <c r="U251" s="2285"/>
      <c r="V251" s="2283"/>
      <c r="W251" s="2282"/>
      <c r="X251" s="2283"/>
      <c r="Y251" s="2282"/>
      <c r="Z251" s="2283"/>
      <c r="AA251" s="2282"/>
      <c r="AB251" s="2283"/>
      <c r="AC251" s="2285"/>
      <c r="AD251" s="2283"/>
      <c r="AE251" s="2282"/>
      <c r="AF251" s="2283"/>
      <c r="AG251" s="2282"/>
      <c r="AH251" s="2283"/>
      <c r="AI251" s="2282"/>
      <c r="AJ251" s="2286"/>
      <c r="AK251" s="2287"/>
      <c r="AL251" s="2283"/>
      <c r="AM251" s="2282"/>
      <c r="AN251" s="2286"/>
      <c r="AO251" s="2287"/>
      <c r="AP251" s="2283"/>
      <c r="AQ251" s="2282"/>
      <c r="AR251" s="2286"/>
      <c r="AS251" s="2287"/>
      <c r="AT251" s="2286"/>
      <c r="AU251" s="2287"/>
      <c r="AV251" s="2283"/>
      <c r="AW251" s="2287"/>
      <c r="AX251" s="2283"/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>
      <c r="A252" s="4913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/>
      <c r="F252" s="396"/>
      <c r="G252" s="2300"/>
      <c r="H252" s="396"/>
      <c r="I252" s="2300"/>
      <c r="J252" s="396"/>
      <c r="K252" s="2300"/>
      <c r="L252" s="396"/>
      <c r="M252" s="2282"/>
      <c r="N252" s="2283"/>
      <c r="O252" s="2282"/>
      <c r="P252" s="2283"/>
      <c r="Q252" s="2285"/>
      <c r="R252" s="2283"/>
      <c r="S252" s="2285"/>
      <c r="T252" s="2283"/>
      <c r="U252" s="2285"/>
      <c r="V252" s="2283"/>
      <c r="W252" s="2282"/>
      <c r="X252" s="2283"/>
      <c r="Y252" s="2282"/>
      <c r="Z252" s="2283"/>
      <c r="AA252" s="2282"/>
      <c r="AB252" s="2283"/>
      <c r="AC252" s="2285"/>
      <c r="AD252" s="2283"/>
      <c r="AE252" s="2282"/>
      <c r="AF252" s="2283"/>
      <c r="AG252" s="2282"/>
      <c r="AH252" s="2283"/>
      <c r="AI252" s="2282"/>
      <c r="AJ252" s="2286"/>
      <c r="AK252" s="2287"/>
      <c r="AL252" s="2283"/>
      <c r="AM252" s="2282"/>
      <c r="AN252" s="2286"/>
      <c r="AO252" s="2287"/>
      <c r="AP252" s="2283"/>
      <c r="AQ252" s="2282"/>
      <c r="AR252" s="2286"/>
      <c r="AS252" s="2287"/>
      <c r="AT252" s="2286"/>
      <c r="AU252" s="2287"/>
      <c r="AV252" s="2283"/>
      <c r="AW252" s="2287"/>
      <c r="AX252" s="2283"/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>
      <c r="A253" s="4913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/>
      <c r="P253" s="2283"/>
      <c r="Q253" s="2285"/>
      <c r="R253" s="2283"/>
      <c r="S253" s="2285"/>
      <c r="T253" s="2283"/>
      <c r="U253" s="2285"/>
      <c r="V253" s="2283"/>
      <c r="W253" s="2282"/>
      <c r="X253" s="2283"/>
      <c r="Y253" s="2282"/>
      <c r="Z253" s="2283"/>
      <c r="AA253" s="2282"/>
      <c r="AB253" s="2283"/>
      <c r="AC253" s="2285"/>
      <c r="AD253" s="2283"/>
      <c r="AE253" s="2282"/>
      <c r="AF253" s="2283"/>
      <c r="AG253" s="2282"/>
      <c r="AH253" s="2283"/>
      <c r="AI253" s="2282"/>
      <c r="AJ253" s="2286"/>
      <c r="AK253" s="2287"/>
      <c r="AL253" s="2283"/>
      <c r="AM253" s="2282"/>
      <c r="AN253" s="2286"/>
      <c r="AO253" s="2287"/>
      <c r="AP253" s="2283"/>
      <c r="AQ253" s="2282"/>
      <c r="AR253" s="2286"/>
      <c r="AS253" s="2287"/>
      <c r="AT253" s="2286"/>
      <c r="AU253" s="2287"/>
      <c r="AV253" s="2283"/>
      <c r="AW253" s="2287"/>
      <c r="AX253" s="2283"/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>
      <c r="A254" s="4913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/>
      <c r="N254" s="2283"/>
      <c r="O254" s="2282"/>
      <c r="P254" s="2283"/>
      <c r="Q254" s="2285"/>
      <c r="R254" s="2283"/>
      <c r="S254" s="2285"/>
      <c r="T254" s="2283"/>
      <c r="U254" s="2285"/>
      <c r="V254" s="2283"/>
      <c r="W254" s="2282"/>
      <c r="X254" s="2283"/>
      <c r="Y254" s="2282"/>
      <c r="Z254" s="2283"/>
      <c r="AA254" s="2282"/>
      <c r="AB254" s="2283"/>
      <c r="AC254" s="2285"/>
      <c r="AD254" s="2283"/>
      <c r="AE254" s="2282"/>
      <c r="AF254" s="2283"/>
      <c r="AG254" s="2282"/>
      <c r="AH254" s="2283"/>
      <c r="AI254" s="2282"/>
      <c r="AJ254" s="2286"/>
      <c r="AK254" s="2287"/>
      <c r="AL254" s="2283"/>
      <c r="AM254" s="2282"/>
      <c r="AN254" s="2286"/>
      <c r="AO254" s="2287"/>
      <c r="AP254" s="2283"/>
      <c r="AQ254" s="2282"/>
      <c r="AR254" s="2286"/>
      <c r="AS254" s="2287"/>
      <c r="AT254" s="2286"/>
      <c r="AU254" s="2287"/>
      <c r="AV254" s="2283"/>
      <c r="AW254" s="2287"/>
      <c r="AX254" s="2283"/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>
      <c r="A255" s="4913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/>
      <c r="P255" s="2283"/>
      <c r="Q255" s="2285"/>
      <c r="R255" s="2283"/>
      <c r="S255" s="2285"/>
      <c r="T255" s="2283"/>
      <c r="U255" s="2285"/>
      <c r="V255" s="2283"/>
      <c r="W255" s="2282"/>
      <c r="X255" s="2283"/>
      <c r="Y255" s="2282"/>
      <c r="Z255" s="2283"/>
      <c r="AA255" s="2282"/>
      <c r="AB255" s="2283"/>
      <c r="AC255" s="2285"/>
      <c r="AD255" s="2283"/>
      <c r="AE255" s="2282"/>
      <c r="AF255" s="2283"/>
      <c r="AG255" s="2282"/>
      <c r="AH255" s="2283"/>
      <c r="AI255" s="2282"/>
      <c r="AJ255" s="2286"/>
      <c r="AK255" s="2287"/>
      <c r="AL255" s="2283"/>
      <c r="AM255" s="2282"/>
      <c r="AN255" s="2286"/>
      <c r="AO255" s="2287"/>
      <c r="AP255" s="2283"/>
      <c r="AQ255" s="2282"/>
      <c r="AR255" s="2286"/>
      <c r="AS255" s="2287"/>
      <c r="AT255" s="2286"/>
      <c r="AU255" s="2287"/>
      <c r="AV255" s="2283"/>
      <c r="AW255" s="2287"/>
      <c r="AX255" s="2283"/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>
      <c r="A256" s="4913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/>
      <c r="N256" s="397"/>
      <c r="O256" s="2282"/>
      <c r="P256" s="2307"/>
      <c r="Q256" s="2285"/>
      <c r="R256" s="2307"/>
      <c r="S256" s="2285"/>
      <c r="T256" s="2307"/>
      <c r="U256" s="2285"/>
      <c r="V256" s="2307"/>
      <c r="W256" s="2282"/>
      <c r="X256" s="2307"/>
      <c r="Y256" s="2282"/>
      <c r="Z256" s="2307"/>
      <c r="AA256" s="2282"/>
      <c r="AB256" s="2307"/>
      <c r="AC256" s="2285"/>
      <c r="AD256" s="2307"/>
      <c r="AE256" s="2282"/>
      <c r="AF256" s="2307"/>
      <c r="AG256" s="2282"/>
      <c r="AH256" s="2307"/>
      <c r="AI256" s="2282"/>
      <c r="AJ256" s="2308"/>
      <c r="AK256" s="2287"/>
      <c r="AL256" s="2307"/>
      <c r="AM256" s="2282"/>
      <c r="AN256" s="2308"/>
      <c r="AO256" s="2287"/>
      <c r="AP256" s="2307"/>
      <c r="AQ256" s="2282"/>
      <c r="AR256" s="2308"/>
      <c r="AS256" s="2287"/>
      <c r="AT256" s="2308"/>
      <c r="AU256" s="2287"/>
      <c r="AV256" s="2307"/>
      <c r="AW256" s="2287"/>
      <c r="AX256" s="2307"/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>
      <c r="A257" s="4913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/>
      <c r="N257" s="2307"/>
      <c r="O257" s="2282"/>
      <c r="P257" s="2307"/>
      <c r="Q257" s="2285"/>
      <c r="R257" s="2307"/>
      <c r="S257" s="2285"/>
      <c r="T257" s="2307"/>
      <c r="U257" s="2285"/>
      <c r="V257" s="2307"/>
      <c r="W257" s="2282"/>
      <c r="X257" s="2307"/>
      <c r="Y257" s="2282"/>
      <c r="Z257" s="2307"/>
      <c r="AA257" s="2282"/>
      <c r="AB257" s="2307"/>
      <c r="AC257" s="2285"/>
      <c r="AD257" s="2307"/>
      <c r="AE257" s="2282"/>
      <c r="AF257" s="2307"/>
      <c r="AG257" s="2282"/>
      <c r="AH257" s="2307"/>
      <c r="AI257" s="2282"/>
      <c r="AJ257" s="2308"/>
      <c r="AK257" s="2287"/>
      <c r="AL257" s="2307"/>
      <c r="AM257" s="2282"/>
      <c r="AN257" s="2308"/>
      <c r="AO257" s="2287"/>
      <c r="AP257" s="2307"/>
      <c r="AQ257" s="2282"/>
      <c r="AR257" s="2308"/>
      <c r="AS257" s="2287"/>
      <c r="AT257" s="2308"/>
      <c r="AU257" s="2287"/>
      <c r="AV257" s="2307"/>
      <c r="AW257" s="2287"/>
      <c r="AX257" s="2307"/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>
      <c r="A258" s="4913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/>
      <c r="N258" s="2307"/>
      <c r="O258" s="2282"/>
      <c r="P258" s="2307"/>
      <c r="Q258" s="2285"/>
      <c r="R258" s="2307"/>
      <c r="S258" s="2285"/>
      <c r="T258" s="2307"/>
      <c r="U258" s="2285"/>
      <c r="V258" s="2307"/>
      <c r="W258" s="2282"/>
      <c r="X258" s="2307"/>
      <c r="Y258" s="2282"/>
      <c r="Z258" s="2307"/>
      <c r="AA258" s="2282"/>
      <c r="AB258" s="2307"/>
      <c r="AC258" s="2285"/>
      <c r="AD258" s="2307"/>
      <c r="AE258" s="2282"/>
      <c r="AF258" s="2307"/>
      <c r="AG258" s="2282"/>
      <c r="AH258" s="2307"/>
      <c r="AI258" s="2282"/>
      <c r="AJ258" s="2308"/>
      <c r="AK258" s="2287"/>
      <c r="AL258" s="2307"/>
      <c r="AM258" s="2282"/>
      <c r="AN258" s="2308"/>
      <c r="AO258" s="2287"/>
      <c r="AP258" s="2307"/>
      <c r="AQ258" s="2282"/>
      <c r="AR258" s="2308"/>
      <c r="AS258" s="2287"/>
      <c r="AT258" s="2308"/>
      <c r="AU258" s="2287"/>
      <c r="AV258" s="2307"/>
      <c r="AW258" s="2287"/>
      <c r="AX258" s="2307"/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>
      <c r="A259" s="4913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/>
      <c r="N259" s="2307"/>
      <c r="O259" s="2282"/>
      <c r="P259" s="2307"/>
      <c r="Q259" s="2285"/>
      <c r="R259" s="2307"/>
      <c r="S259" s="2285"/>
      <c r="T259" s="2307"/>
      <c r="U259" s="2285"/>
      <c r="V259" s="2307"/>
      <c r="W259" s="2282"/>
      <c r="X259" s="2307"/>
      <c r="Y259" s="2282"/>
      <c r="Z259" s="2307"/>
      <c r="AA259" s="2282"/>
      <c r="AB259" s="2307"/>
      <c r="AC259" s="2285"/>
      <c r="AD259" s="2307"/>
      <c r="AE259" s="2282"/>
      <c r="AF259" s="2307"/>
      <c r="AG259" s="2282"/>
      <c r="AH259" s="2307"/>
      <c r="AI259" s="2282"/>
      <c r="AJ259" s="2308"/>
      <c r="AK259" s="2287"/>
      <c r="AL259" s="2307"/>
      <c r="AM259" s="2282"/>
      <c r="AN259" s="2308"/>
      <c r="AO259" s="2287"/>
      <c r="AP259" s="2307"/>
      <c r="AQ259" s="2282"/>
      <c r="AR259" s="2308"/>
      <c r="AS259" s="2287"/>
      <c r="AT259" s="2308"/>
      <c r="AU259" s="2287"/>
      <c r="AV259" s="2307"/>
      <c r="AW259" s="2287"/>
      <c r="AX259" s="2307"/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>
      <c r="A260" s="4914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9"/>
      <c r="AL260" s="393"/>
      <c r="AM260" s="392"/>
      <c r="AN260" s="394"/>
      <c r="AO260" s="2079"/>
      <c r="AP260" s="393"/>
      <c r="AQ260" s="392"/>
      <c r="AR260" s="394"/>
      <c r="AS260" s="2079"/>
      <c r="AT260" s="394"/>
      <c r="AU260" s="2079"/>
      <c r="AV260" s="393"/>
      <c r="AW260" s="2079"/>
      <c r="AX260" s="393"/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>
      <c r="A261" s="4912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/>
      <c r="F261" s="397"/>
      <c r="G261" s="2300"/>
      <c r="H261" s="397"/>
      <c r="I261" s="2300"/>
      <c r="J261" s="397"/>
      <c r="K261" s="2300"/>
      <c r="L261" s="397"/>
      <c r="M261" s="2300"/>
      <c r="N261" s="397"/>
      <c r="O261" s="2300"/>
      <c r="P261" s="397"/>
      <c r="Q261" s="2317"/>
      <c r="R261" s="397"/>
      <c r="S261" s="2317"/>
      <c r="T261" s="397"/>
      <c r="U261" s="2317"/>
      <c r="V261" s="397"/>
      <c r="W261" s="2300"/>
      <c r="X261" s="397"/>
      <c r="Y261" s="2300"/>
      <c r="Z261" s="397"/>
      <c r="AA261" s="2300"/>
      <c r="AB261" s="397"/>
      <c r="AC261" s="2317"/>
      <c r="AD261" s="397"/>
      <c r="AE261" s="2300"/>
      <c r="AF261" s="397"/>
      <c r="AG261" s="2300"/>
      <c r="AH261" s="397"/>
      <c r="AI261" s="2300"/>
      <c r="AJ261" s="458"/>
      <c r="AK261" s="2318"/>
      <c r="AL261" s="397"/>
      <c r="AM261" s="2300"/>
      <c r="AN261" s="458"/>
      <c r="AO261" s="2318"/>
      <c r="AP261" s="397"/>
      <c r="AQ261" s="2300"/>
      <c r="AR261" s="458"/>
      <c r="AS261" s="2318"/>
      <c r="AT261" s="458"/>
      <c r="AU261" s="2318"/>
      <c r="AV261" s="397"/>
      <c r="AW261" s="2318"/>
      <c r="AX261" s="397"/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>
      <c r="A262" s="4913"/>
      <c r="B262" s="2288" t="s">
        <v>2505</v>
      </c>
      <c r="C262" s="2319">
        <f t="shared" si="545"/>
        <v>0</v>
      </c>
      <c r="D262" s="2299">
        <f t="shared" si="545"/>
        <v>0</v>
      </c>
      <c r="E262" s="2282"/>
      <c r="F262" s="2307"/>
      <c r="G262" s="2282"/>
      <c r="H262" s="2307"/>
      <c r="I262" s="2282"/>
      <c r="J262" s="2307"/>
      <c r="K262" s="2282"/>
      <c r="L262" s="2307"/>
      <c r="M262" s="2282"/>
      <c r="N262" s="2307"/>
      <c r="O262" s="2282"/>
      <c r="P262" s="2307"/>
      <c r="Q262" s="2285"/>
      <c r="R262" s="2307"/>
      <c r="S262" s="2285"/>
      <c r="T262" s="2307"/>
      <c r="U262" s="2285"/>
      <c r="V262" s="2307"/>
      <c r="W262" s="2282"/>
      <c r="X262" s="2307"/>
      <c r="Y262" s="2282"/>
      <c r="Z262" s="2307"/>
      <c r="AA262" s="2282"/>
      <c r="AB262" s="2307"/>
      <c r="AC262" s="2285"/>
      <c r="AD262" s="2307"/>
      <c r="AE262" s="2282"/>
      <c r="AF262" s="2307"/>
      <c r="AG262" s="2282"/>
      <c r="AH262" s="2307"/>
      <c r="AI262" s="2282"/>
      <c r="AJ262" s="2308"/>
      <c r="AK262" s="2287"/>
      <c r="AL262" s="2307"/>
      <c r="AM262" s="2282"/>
      <c r="AN262" s="2308"/>
      <c r="AO262" s="2287"/>
      <c r="AP262" s="2307"/>
      <c r="AQ262" s="2282"/>
      <c r="AR262" s="2308"/>
      <c r="AS262" s="2287"/>
      <c r="AT262" s="2308"/>
      <c r="AU262" s="2287"/>
      <c r="AV262" s="2307"/>
      <c r="AW262" s="2287"/>
      <c r="AX262" s="2307"/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>
      <c r="A263" s="4913"/>
      <c r="B263" s="2288" t="s">
        <v>2506</v>
      </c>
      <c r="C263" s="2319">
        <f t="shared" si="545"/>
        <v>0</v>
      </c>
      <c r="D263" s="2299">
        <f t="shared" si="545"/>
        <v>0</v>
      </c>
      <c r="E263" s="2282"/>
      <c r="F263" s="2307"/>
      <c r="G263" s="2282"/>
      <c r="H263" s="2307"/>
      <c r="I263" s="2282"/>
      <c r="J263" s="2307"/>
      <c r="K263" s="2282"/>
      <c r="L263" s="2307"/>
      <c r="M263" s="2282"/>
      <c r="N263" s="2307"/>
      <c r="O263" s="2282"/>
      <c r="P263" s="2307"/>
      <c r="Q263" s="2285"/>
      <c r="R263" s="2307"/>
      <c r="S263" s="2285"/>
      <c r="T263" s="2307"/>
      <c r="U263" s="2285"/>
      <c r="V263" s="2307"/>
      <c r="W263" s="2282"/>
      <c r="X263" s="2307"/>
      <c r="Y263" s="2282"/>
      <c r="Z263" s="2307"/>
      <c r="AA263" s="2282"/>
      <c r="AB263" s="2307"/>
      <c r="AC263" s="2285"/>
      <c r="AD263" s="2307"/>
      <c r="AE263" s="2282"/>
      <c r="AF263" s="2307"/>
      <c r="AG263" s="2282"/>
      <c r="AH263" s="2307"/>
      <c r="AI263" s="2282"/>
      <c r="AJ263" s="2308"/>
      <c r="AK263" s="2287"/>
      <c r="AL263" s="2307"/>
      <c r="AM263" s="2282"/>
      <c r="AN263" s="2308"/>
      <c r="AO263" s="2287"/>
      <c r="AP263" s="2307"/>
      <c r="AQ263" s="2282"/>
      <c r="AR263" s="2308"/>
      <c r="AS263" s="2287"/>
      <c r="AT263" s="2308"/>
      <c r="AU263" s="2287"/>
      <c r="AV263" s="2307"/>
      <c r="AW263" s="2287"/>
      <c r="AX263" s="2307"/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>
      <c r="A264" s="4914"/>
      <c r="B264" s="2320" t="s">
        <v>2507</v>
      </c>
      <c r="C264" s="2321">
        <f t="shared" si="545"/>
        <v>0</v>
      </c>
      <c r="D264" s="2322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9"/>
      <c r="AL264" s="393"/>
      <c r="AM264" s="392"/>
      <c r="AN264" s="394"/>
      <c r="AO264" s="2079"/>
      <c r="AP264" s="393"/>
      <c r="AQ264" s="392"/>
      <c r="AR264" s="394"/>
      <c r="AS264" s="2079"/>
      <c r="AT264" s="394"/>
      <c r="AU264" s="2079"/>
      <c r="AV264" s="393"/>
      <c r="AW264" s="2079"/>
      <c r="AX264" s="393"/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/>
    <row r="283" spans="1:130" s="1394" customFormat="1" hidden="1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>
    <tabColor theme="0" tint="-0.14999847407452621"/>
  </sheetPr>
  <dimension ref="A1:DA194"/>
  <sheetViews>
    <sheetView topLeftCell="AA69" zoomScale="75" zoomScaleNormal="75" workbookViewId="0">
      <selection activeCell="AU77" sqref="AU77"/>
    </sheetView>
  </sheetViews>
  <sheetFormatPr baseColWidth="10" defaultColWidth="11.42578125" defaultRowHeight="1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>
      <c r="A1" s="171" t="s">
        <v>243</v>
      </c>
    </row>
    <row r="2" spans="1:93" ht="16.350000000000001" customHeight="1">
      <c r="A2" s="171" t="str">
        <f>CONCATENATE("COMUNA: ",NOMBRE!B2," - ","( ",NOMBRE!C2,NOMBRE!D2,NOMBRE!E2,NOMBRE!F2,NOMBRE!G2," )")</f>
        <v>COMUNA: SAN PABLO - ( 10307 )</v>
      </c>
    </row>
    <row r="3" spans="1:93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93" ht="16.350000000000001" customHeight="1">
      <c r="A4" s="171" t="str">
        <f>CONCATENATE("MES: ",NOMBRE!B6," - ","( ",NOMBRE!C6,NOMBRE!D6," )")</f>
        <v>MES: MAYO - ( 05 )</v>
      </c>
    </row>
    <row r="5" spans="1:93" ht="16.350000000000001" customHeight="1">
      <c r="A5" s="171" t="str">
        <f>CONCATENATE("AÑO: ",NOMBRE!B7)</f>
        <v>AÑO: 2020</v>
      </c>
    </row>
    <row r="6" spans="1:93">
      <c r="A6" s="4159" t="s">
        <v>1728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</row>
    <row r="7" spans="1:93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>
      <c r="A8" s="4998" t="s">
        <v>1727</v>
      </c>
      <c r="B8" s="4998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>
      <c r="A10" s="4284" t="s">
        <v>1725</v>
      </c>
      <c r="B10" s="4153" t="s">
        <v>0</v>
      </c>
      <c r="C10" s="4144" t="s">
        <v>1705</v>
      </c>
      <c r="D10" s="4145"/>
      <c r="E10" s="4146"/>
      <c r="F10" s="4458" t="s">
        <v>92</v>
      </c>
      <c r="G10" s="4521"/>
      <c r="H10" s="4521"/>
      <c r="I10" s="4521"/>
      <c r="J10" s="4521"/>
      <c r="K10" s="4521"/>
      <c r="L10" s="4521"/>
      <c r="M10" s="4521"/>
      <c r="N10" s="4521"/>
      <c r="O10" s="4521"/>
      <c r="P10" s="4521"/>
      <c r="Q10" s="4521"/>
      <c r="R10" s="4521"/>
      <c r="S10" s="4521"/>
      <c r="T10" s="4521"/>
      <c r="U10" s="4521"/>
      <c r="V10" s="4521"/>
      <c r="W10" s="4521"/>
      <c r="X10" s="4521"/>
      <c r="Y10" s="4521"/>
      <c r="Z10" s="4521"/>
      <c r="AA10" s="4521"/>
      <c r="AB10" s="4521"/>
      <c r="AC10" s="4521"/>
      <c r="AD10" s="4521"/>
      <c r="AE10" s="4521"/>
      <c r="AF10" s="4521"/>
      <c r="AG10" s="4521"/>
      <c r="AH10" s="4521"/>
      <c r="AI10" s="4521"/>
      <c r="AJ10" s="4521"/>
      <c r="AK10" s="4521"/>
      <c r="AL10" s="4521"/>
      <c r="AM10" s="5000"/>
      <c r="AN10" s="4720" t="s">
        <v>1724</v>
      </c>
      <c r="AO10" s="4667" t="s">
        <v>972</v>
      </c>
      <c r="AP10" s="4146"/>
      <c r="AQ10" s="4134" t="s">
        <v>442</v>
      </c>
      <c r="AR10" s="4134" t="s">
        <v>441</v>
      </c>
      <c r="AS10" s="4134" t="s">
        <v>1723</v>
      </c>
      <c r="AT10" s="4134" t="s">
        <v>479</v>
      </c>
      <c r="BX10" s="1574"/>
    </row>
    <row r="11" spans="1:93" ht="16.350000000000001" customHeight="1">
      <c r="A11" s="4284"/>
      <c r="B11" s="4154"/>
      <c r="C11" s="4147"/>
      <c r="D11" s="4148"/>
      <c r="E11" s="4149"/>
      <c r="F11" s="4246"/>
      <c r="G11" s="4283"/>
      <c r="H11" s="4283"/>
      <c r="I11" s="4283"/>
      <c r="J11" s="4283"/>
      <c r="K11" s="4283"/>
      <c r="L11" s="4283"/>
      <c r="M11" s="4283"/>
      <c r="N11" s="4283"/>
      <c r="O11" s="4283"/>
      <c r="P11" s="4283"/>
      <c r="Q11" s="4283"/>
      <c r="R11" s="4283"/>
      <c r="S11" s="4283"/>
      <c r="T11" s="4283"/>
      <c r="U11" s="4283"/>
      <c r="V11" s="4283"/>
      <c r="W11" s="4283"/>
      <c r="X11" s="4283"/>
      <c r="Y11" s="4283"/>
      <c r="Z11" s="4283"/>
      <c r="AA11" s="4283"/>
      <c r="AB11" s="4283"/>
      <c r="AC11" s="4283"/>
      <c r="AD11" s="4283"/>
      <c r="AE11" s="4283"/>
      <c r="AF11" s="4283"/>
      <c r="AG11" s="4283"/>
      <c r="AH11" s="4283"/>
      <c r="AI11" s="4283"/>
      <c r="AJ11" s="4283"/>
      <c r="AK11" s="4283"/>
      <c r="AL11" s="4283"/>
      <c r="AM11" s="5001"/>
      <c r="AN11" s="4670"/>
      <c r="AO11" s="4669"/>
      <c r="AP11" s="4149"/>
      <c r="AQ11" s="4135"/>
      <c r="AR11" s="4135"/>
      <c r="AS11" s="4135"/>
      <c r="AT11" s="4135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>
      <c r="A12" s="4284"/>
      <c r="B12" s="4154"/>
      <c r="C12" s="4216"/>
      <c r="D12" s="4176"/>
      <c r="E12" s="4228"/>
      <c r="F12" s="5008" t="s">
        <v>83</v>
      </c>
      <c r="G12" s="5008"/>
      <c r="H12" s="5002" t="s">
        <v>84</v>
      </c>
      <c r="I12" s="5003"/>
      <c r="J12" s="5002" t="s">
        <v>85</v>
      </c>
      <c r="K12" s="5003"/>
      <c r="L12" s="5002" t="s">
        <v>1683</v>
      </c>
      <c r="M12" s="5003"/>
      <c r="N12" s="5002" t="s">
        <v>1682</v>
      </c>
      <c r="O12" s="5003"/>
      <c r="P12" s="5002" t="s">
        <v>1681</v>
      </c>
      <c r="Q12" s="5003"/>
      <c r="R12" s="5002" t="s">
        <v>1680</v>
      </c>
      <c r="S12" s="5003"/>
      <c r="T12" s="5002" t="s">
        <v>1679</v>
      </c>
      <c r="U12" s="5003"/>
      <c r="V12" s="5002" t="s">
        <v>1678</v>
      </c>
      <c r="W12" s="5003"/>
      <c r="X12" s="5002" t="s">
        <v>1677</v>
      </c>
      <c r="Y12" s="5003"/>
      <c r="Z12" s="5002" t="s">
        <v>1676</v>
      </c>
      <c r="AA12" s="5003"/>
      <c r="AB12" s="5002" t="s">
        <v>1675</v>
      </c>
      <c r="AC12" s="5003"/>
      <c r="AD12" s="5002" t="s">
        <v>1674</v>
      </c>
      <c r="AE12" s="5003"/>
      <c r="AF12" s="5002" t="s">
        <v>1673</v>
      </c>
      <c r="AG12" s="5003"/>
      <c r="AH12" s="5002" t="s">
        <v>1672</v>
      </c>
      <c r="AI12" s="5003"/>
      <c r="AJ12" s="5002" t="s">
        <v>1671</v>
      </c>
      <c r="AK12" s="5003"/>
      <c r="AL12" s="5004" t="s">
        <v>18</v>
      </c>
      <c r="AM12" s="5005"/>
      <c r="AN12" s="4670"/>
      <c r="AO12" s="5007"/>
      <c r="AP12" s="4228"/>
      <c r="AQ12" s="4135"/>
      <c r="AR12" s="4135"/>
      <c r="AS12" s="4135"/>
      <c r="AT12" s="4135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>
      <c r="A13" s="4284"/>
      <c r="B13" s="4999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06"/>
      <c r="AO13" s="3159" t="s">
        <v>438</v>
      </c>
      <c r="AP13" s="3060" t="s">
        <v>439</v>
      </c>
      <c r="AQ13" s="4225"/>
      <c r="AR13" s="4225"/>
      <c r="AS13" s="4225"/>
      <c r="AT13" s="4225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>
      <c r="A14" s="4134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>
      <c r="A15" s="4135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6"/>
      <c r="AT15" s="138"/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>
      <c r="A16" s="4135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>
      <c r="A17" s="4135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6"/>
      <c r="AT17" s="138"/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>
      <c r="A18" s="4135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>
      <c r="A19" s="4135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>
      <c r="A20" s="4135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>
      <c r="A21" s="4135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>
      <c r="A22" s="4135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>
      <c r="A23" s="4135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>
      <c r="A24" s="4225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>
      <c r="A25" s="4134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>
      <c r="A26" s="4135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6"/>
      <c r="AT26" s="138"/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>
      <c r="A27" s="4135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/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>
      <c r="A28" s="4135"/>
      <c r="B28" s="151" t="s">
        <v>31</v>
      </c>
      <c r="C28" s="472">
        <f t="shared" si="0"/>
        <v>0</v>
      </c>
      <c r="D28" s="473">
        <f t="shared" si="1"/>
        <v>0</v>
      </c>
      <c r="E28" s="1436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6"/>
      <c r="AT28" s="138"/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>
      <c r="A29" s="4135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>
      <c r="A30" s="4135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>
      <c r="A31" s="4135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>
      <c r="A32" s="4135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>
      <c r="A33" s="4135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>
      <c r="A34" s="4135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>
      <c r="A35" s="4225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>
      <c r="A36" s="4134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>
      <c r="A37" s="4135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>
      <c r="A38" s="4135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>
      <c r="A39" s="4135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>
      <c r="A40" s="4135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>
      <c r="A41" s="4135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>
      <c r="A42" s="4135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>
      <c r="A43" s="4135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>
      <c r="A44" s="4135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>
      <c r="A45" s="4135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>
      <c r="A46" s="4225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>
      <c r="A47" s="4134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>
      <c r="A48" s="4135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>
      <c r="A49" s="4135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>
      <c r="A50" s="4135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>
      <c r="A51" s="4135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>
      <c r="A52" s="4135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>
      <c r="A53" s="4135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>
      <c r="A54" s="4135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>
      <c r="A55" s="4135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>
      <c r="A56" s="4135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>
      <c r="A57" s="4225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>
      <c r="A58" s="4134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>
      <c r="A59" s="4135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>
      <c r="A60" s="4135"/>
      <c r="B60" s="151" t="s">
        <v>23</v>
      </c>
      <c r="C60" s="472">
        <f t="shared" si="12"/>
        <v>0</v>
      </c>
      <c r="D60" s="473">
        <f t="shared" si="13"/>
        <v>0</v>
      </c>
      <c r="E60" s="1436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/>
      <c r="AP60" s="138"/>
      <c r="AQ60" s="138"/>
      <c r="AR60" s="138"/>
      <c r="AS60" s="138"/>
      <c r="AT60" s="138"/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>
      <c r="A61" s="4135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>
      <c r="A62" s="4135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>
      <c r="A63" s="4135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>
      <c r="A64" s="4135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>
      <c r="A65" s="4134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>
      <c r="A66" s="4135"/>
      <c r="B66" s="151" t="s">
        <v>23</v>
      </c>
      <c r="C66" s="472">
        <f t="shared" si="12"/>
        <v>0</v>
      </c>
      <c r="D66" s="473">
        <f t="shared" si="13"/>
        <v>0</v>
      </c>
      <c r="E66" s="1436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/>
      <c r="AO66" s="165"/>
      <c r="AP66" s="138"/>
      <c r="AQ66" s="138"/>
      <c r="AR66" s="138"/>
      <c r="AS66" s="138"/>
      <c r="AT66" s="138"/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>
      <c r="A67" s="4135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>
      <c r="A68" s="4225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>
      <c r="A69" s="4134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>
      <c r="A70" s="4135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>
      <c r="A71" s="4135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>
      <c r="A72" s="4135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>
      <c r="A73" s="4135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>
      <c r="A74" s="4135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>
      <c r="A75" s="4225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>
      <c r="A76" s="4134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>
      <c r="A77" s="4135"/>
      <c r="B77" s="778" t="s">
        <v>1716</v>
      </c>
      <c r="C77" s="1056">
        <f t="shared" si="12"/>
        <v>9</v>
      </c>
      <c r="D77" s="1055">
        <f t="shared" si="13"/>
        <v>0</v>
      </c>
      <c r="E77" s="1435">
        <f t="shared" si="14"/>
        <v>9</v>
      </c>
      <c r="F77" s="106"/>
      <c r="G77" s="200"/>
      <c r="H77" s="106"/>
      <c r="I77" s="200"/>
      <c r="J77" s="125"/>
      <c r="K77" s="137"/>
      <c r="L77" s="125"/>
      <c r="M77" s="137">
        <v>1</v>
      </c>
      <c r="N77" s="125"/>
      <c r="O77" s="137">
        <v>1</v>
      </c>
      <c r="P77" s="125"/>
      <c r="Q77" s="137">
        <v>1</v>
      </c>
      <c r="R77" s="125"/>
      <c r="S77" s="137">
        <v>5</v>
      </c>
      <c r="T77" s="125"/>
      <c r="U77" s="137">
        <v>1</v>
      </c>
      <c r="V77" s="125"/>
      <c r="W77" s="137"/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/>
      <c r="AO77" s="165">
        <v>0</v>
      </c>
      <c r="AP77" s="138">
        <v>0</v>
      </c>
      <c r="AQ77" s="138">
        <v>0</v>
      </c>
      <c r="AR77" s="138">
        <v>0</v>
      </c>
      <c r="AS77" s="138">
        <v>0</v>
      </c>
      <c r="AT77" s="138">
        <v>0</v>
      </c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>
      <c r="A78" s="4135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>
      <c r="A79" s="4135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/>
      <c r="AO79" s="193"/>
      <c r="AP79" s="110"/>
      <c r="AQ79" s="110"/>
      <c r="AR79" s="110"/>
      <c r="AS79" s="110"/>
      <c r="AT79" s="110"/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>
      <c r="A80" s="4135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7"/>
      <c r="M80" s="3032"/>
      <c r="N80" s="2897"/>
      <c r="O80" s="3032"/>
      <c r="P80" s="2897"/>
      <c r="Q80" s="3032"/>
      <c r="R80" s="2897"/>
      <c r="S80" s="3032"/>
      <c r="T80" s="2897"/>
      <c r="U80" s="3032"/>
      <c r="V80" s="2897"/>
      <c r="W80" s="3032"/>
      <c r="X80" s="2897"/>
      <c r="Y80" s="3032"/>
      <c r="Z80" s="2897"/>
      <c r="AA80" s="3032"/>
      <c r="AB80" s="2897"/>
      <c r="AC80" s="3032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/>
      <c r="G81" s="2825"/>
      <c r="H81" s="2823"/>
      <c r="I81" s="2825"/>
      <c r="J81" s="2823"/>
      <c r="K81" s="2824"/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/>
      <c r="AO81" s="2825"/>
      <c r="AP81" s="3025"/>
      <c r="AQ81" s="3025"/>
      <c r="AR81" s="3025"/>
      <c r="AS81" s="3025"/>
      <c r="AT81" s="3025"/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>
      <c r="A82" s="4134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/>
      <c r="G82" s="164"/>
      <c r="H82" s="3017"/>
      <c r="I82" s="164"/>
      <c r="J82" s="3017"/>
      <c r="K82" s="3033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7"/>
      <c r="AE82" s="3033"/>
      <c r="AF82" s="3017"/>
      <c r="AG82" s="3033"/>
      <c r="AH82" s="3017"/>
      <c r="AI82" s="3033"/>
      <c r="AJ82" s="3017"/>
      <c r="AK82" s="3033"/>
      <c r="AL82" s="3034"/>
      <c r="AM82" s="3035"/>
      <c r="AN82" s="3036"/>
      <c r="AO82" s="164"/>
      <c r="AP82" s="3024"/>
      <c r="AQ82" s="3024"/>
      <c r="AR82" s="3024"/>
      <c r="AS82" s="3024"/>
      <c r="AT82" s="3024"/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>
      <c r="A83" s="4135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3"/>
      <c r="AO83" s="165"/>
      <c r="AP83" s="138"/>
      <c r="AQ83" s="138"/>
      <c r="AR83" s="138"/>
      <c r="AS83" s="138"/>
      <c r="AT83" s="138"/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>
      <c r="A84" s="4135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/>
      <c r="AP84" s="138"/>
      <c r="AQ84" s="138"/>
      <c r="AR84" s="138"/>
      <c r="AS84" s="138"/>
      <c r="AT84" s="138"/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>
      <c r="A85" s="4135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>
      <c r="A86" s="4135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3"/>
      <c r="AO86" s="165"/>
      <c r="AP86" s="138"/>
      <c r="AQ86" s="138"/>
      <c r="AR86" s="138"/>
      <c r="AS86" s="138"/>
      <c r="AT86" s="138"/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>
      <c r="A87" s="4135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>
      <c r="A88" s="4135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>
      <c r="A89" s="4225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>
      <c r="A91" s="4134" t="s">
        <v>1707</v>
      </c>
      <c r="B91" s="4153" t="s">
        <v>1706</v>
      </c>
      <c r="C91" s="4144" t="s">
        <v>1705</v>
      </c>
      <c r="D91" s="4145"/>
      <c r="E91" s="4146"/>
      <c r="F91" s="5004" t="s">
        <v>92</v>
      </c>
      <c r="G91" s="5010"/>
      <c r="H91" s="5010"/>
      <c r="I91" s="5010"/>
      <c r="J91" s="5010"/>
      <c r="K91" s="5010"/>
      <c r="L91" s="5010"/>
      <c r="M91" s="5010"/>
      <c r="N91" s="5010"/>
      <c r="O91" s="5010"/>
      <c r="P91" s="5010"/>
      <c r="Q91" s="5010"/>
      <c r="R91" s="5010"/>
      <c r="S91" s="5010"/>
      <c r="T91" s="5010"/>
      <c r="U91" s="5010"/>
      <c r="V91" s="5010"/>
      <c r="W91" s="5010"/>
      <c r="X91" s="5010"/>
      <c r="Y91" s="5010"/>
      <c r="Z91" s="5010"/>
      <c r="AA91" s="5010"/>
      <c r="AB91" s="5010"/>
      <c r="AC91" s="5010"/>
      <c r="AD91" s="5010"/>
      <c r="AE91" s="5010"/>
      <c r="AF91" s="5010"/>
      <c r="AG91" s="5010"/>
      <c r="AH91" s="5010"/>
      <c r="AI91" s="5010"/>
      <c r="AJ91" s="5010"/>
      <c r="AK91" s="5010"/>
      <c r="AL91" s="5010"/>
      <c r="AM91" s="5005"/>
      <c r="AN91" s="4145" t="s">
        <v>972</v>
      </c>
      <c r="AO91" s="4146"/>
      <c r="AP91" s="4134" t="s">
        <v>442</v>
      </c>
      <c r="AQ91" s="4134" t="s">
        <v>441</v>
      </c>
      <c r="AR91" s="4134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>
      <c r="A92" s="4135"/>
      <c r="B92" s="4154"/>
      <c r="C92" s="4216"/>
      <c r="D92" s="4176"/>
      <c r="E92" s="4228"/>
      <c r="F92" s="5002" t="s">
        <v>83</v>
      </c>
      <c r="G92" s="5003"/>
      <c r="H92" s="5002" t="s">
        <v>84</v>
      </c>
      <c r="I92" s="5003"/>
      <c r="J92" s="5004" t="s">
        <v>608</v>
      </c>
      <c r="K92" s="5009"/>
      <c r="L92" s="5004" t="s">
        <v>5</v>
      </c>
      <c r="M92" s="5009"/>
      <c r="N92" s="5004" t="s">
        <v>609</v>
      </c>
      <c r="O92" s="5009"/>
      <c r="P92" s="5004" t="s">
        <v>7</v>
      </c>
      <c r="Q92" s="5009"/>
      <c r="R92" s="5004" t="s">
        <v>8</v>
      </c>
      <c r="S92" s="5009"/>
      <c r="T92" s="5004" t="s">
        <v>9</v>
      </c>
      <c r="U92" s="5009"/>
      <c r="V92" s="5004" t="s">
        <v>10</v>
      </c>
      <c r="W92" s="5009"/>
      <c r="X92" s="5004" t="s">
        <v>11</v>
      </c>
      <c r="Y92" s="5009"/>
      <c r="Z92" s="5004" t="s">
        <v>12</v>
      </c>
      <c r="AA92" s="5009"/>
      <c r="AB92" s="5004" t="s">
        <v>13</v>
      </c>
      <c r="AC92" s="5009"/>
      <c r="AD92" s="5004" t="s">
        <v>14</v>
      </c>
      <c r="AE92" s="5010"/>
      <c r="AF92" s="5004" t="s">
        <v>15</v>
      </c>
      <c r="AG92" s="5009"/>
      <c r="AH92" s="5010" t="s">
        <v>16</v>
      </c>
      <c r="AI92" s="5010"/>
      <c r="AJ92" s="5004" t="s">
        <v>17</v>
      </c>
      <c r="AK92" s="5009"/>
      <c r="AL92" s="5010" t="s">
        <v>18</v>
      </c>
      <c r="AM92" s="5005"/>
      <c r="AN92" s="4176"/>
      <c r="AO92" s="4228"/>
      <c r="AP92" s="4135"/>
      <c r="AQ92" s="4135"/>
      <c r="AR92" s="4135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>
      <c r="A93" s="4225"/>
      <c r="B93" s="4999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25"/>
      <c r="AQ93" s="4225"/>
      <c r="AR93" s="4225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>
      <c r="A94" s="4134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>
      <c r="A95" s="4135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>
      <c r="A96" s="4135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>
      <c r="A97" s="4135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>
      <c r="A98" s="4135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>
      <c r="A99" s="4225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>
      <c r="A100" s="4134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>
      <c r="A101" s="4135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>
      <c r="A102" s="4135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>
      <c r="A103" s="4135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>
      <c r="A104" s="4135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>
      <c r="A105" s="4225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>
      <c r="A107" s="4145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>
      <c r="A108" s="4148"/>
      <c r="B108" s="1412" t="s">
        <v>1693</v>
      </c>
      <c r="C108" s="1294"/>
      <c r="D108" s="1294"/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>
      <c r="A109" s="4148"/>
      <c r="B109" s="3103" t="s">
        <v>1692</v>
      </c>
      <c r="C109" s="138"/>
      <c r="D109" s="138"/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>
      <c r="A110" s="4148"/>
      <c r="B110" s="3103" t="s">
        <v>1691</v>
      </c>
      <c r="C110" s="138"/>
      <c r="D110" s="138"/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>
      <c r="A111" s="4148"/>
      <c r="B111" s="3103" t="s">
        <v>1690</v>
      </c>
      <c r="C111" s="138"/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>
      <c r="A112" s="4148"/>
      <c r="B112" s="3063" t="s">
        <v>1689</v>
      </c>
      <c r="C112" s="165"/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>
      <c r="A113" s="4148"/>
      <c r="B113" s="3063" t="s">
        <v>1688</v>
      </c>
      <c r="C113" s="165"/>
      <c r="D113" s="138"/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>
      <c r="A114" s="4148"/>
      <c r="B114" s="3063" t="s">
        <v>1687</v>
      </c>
      <c r="C114" s="165"/>
      <c r="D114" s="138"/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>
      <c r="A115" s="4148"/>
      <c r="B115" s="3063" t="s">
        <v>1686</v>
      </c>
      <c r="C115" s="138"/>
      <c r="D115" s="138"/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>
      <c r="A116" s="4176"/>
      <c r="B116" s="3101" t="s">
        <v>1685</v>
      </c>
      <c r="C116" s="1404"/>
      <c r="D116" s="1404"/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>
      <c r="A118" s="4134" t="s">
        <v>46</v>
      </c>
      <c r="B118" s="1400"/>
      <c r="C118" s="4144" t="s">
        <v>27</v>
      </c>
      <c r="D118" s="4145"/>
      <c r="E118" s="4146"/>
      <c r="F118" s="5011" t="s">
        <v>92</v>
      </c>
      <c r="G118" s="5012"/>
      <c r="H118" s="5012"/>
      <c r="I118" s="5012"/>
      <c r="J118" s="5012"/>
      <c r="K118" s="5012"/>
      <c r="L118" s="5012"/>
      <c r="M118" s="5012"/>
      <c r="N118" s="5012"/>
      <c r="O118" s="5012"/>
      <c r="P118" s="5012"/>
      <c r="Q118" s="5012"/>
      <c r="R118" s="5012"/>
      <c r="S118" s="5012"/>
      <c r="T118" s="5012"/>
      <c r="U118" s="5012"/>
      <c r="V118" s="5012"/>
      <c r="W118" s="5012"/>
      <c r="X118" s="5012"/>
      <c r="Y118" s="5012"/>
      <c r="Z118" s="5012"/>
      <c r="AA118" s="5012"/>
      <c r="AB118" s="5012"/>
      <c r="AC118" s="5012"/>
      <c r="AD118" s="5012"/>
      <c r="AE118" s="5012"/>
      <c r="AF118" s="5012"/>
      <c r="AG118" s="5012"/>
      <c r="AH118" s="5012"/>
      <c r="AI118" s="5012"/>
      <c r="AJ118" s="5012"/>
      <c r="AK118" s="5013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>
      <c r="A119" s="4135"/>
      <c r="B119" s="1400"/>
      <c r="C119" s="4216"/>
      <c r="D119" s="4176"/>
      <c r="E119" s="4228"/>
      <c r="F119" s="5002" t="s">
        <v>85</v>
      </c>
      <c r="G119" s="5003"/>
      <c r="H119" s="5002" t="s">
        <v>1683</v>
      </c>
      <c r="I119" s="5003"/>
      <c r="J119" s="5002" t="s">
        <v>1682</v>
      </c>
      <c r="K119" s="5003"/>
      <c r="L119" s="5002" t="s">
        <v>1681</v>
      </c>
      <c r="M119" s="5003"/>
      <c r="N119" s="5002" t="s">
        <v>1680</v>
      </c>
      <c r="O119" s="5003"/>
      <c r="P119" s="5002" t="s">
        <v>1679</v>
      </c>
      <c r="Q119" s="5003"/>
      <c r="R119" s="5002" t="s">
        <v>1678</v>
      </c>
      <c r="S119" s="5003"/>
      <c r="T119" s="5002" t="s">
        <v>1677</v>
      </c>
      <c r="U119" s="5003"/>
      <c r="V119" s="5002" t="s">
        <v>1676</v>
      </c>
      <c r="W119" s="5003"/>
      <c r="X119" s="5002" t="s">
        <v>1675</v>
      </c>
      <c r="Y119" s="5003"/>
      <c r="Z119" s="5002" t="s">
        <v>1674</v>
      </c>
      <c r="AA119" s="5003"/>
      <c r="AB119" s="5002" t="s">
        <v>1673</v>
      </c>
      <c r="AC119" s="5003"/>
      <c r="AD119" s="5002" t="s">
        <v>1672</v>
      </c>
      <c r="AE119" s="5003"/>
      <c r="AF119" s="5002" t="s">
        <v>1671</v>
      </c>
      <c r="AG119" s="5003"/>
      <c r="AH119" s="5004" t="s">
        <v>18</v>
      </c>
      <c r="AI119" s="5005"/>
      <c r="AJ119" s="5010" t="s">
        <v>1670</v>
      </c>
      <c r="AK119" s="5009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>
      <c r="A120" s="4225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>
      <c r="A121" s="4146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/>
      <c r="G121" s="1410"/>
      <c r="H121" s="832"/>
      <c r="I121" s="1410"/>
      <c r="J121" s="832"/>
      <c r="K121" s="1410"/>
      <c r="L121" s="832"/>
      <c r="M121" s="1410"/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>
      <c r="A122" s="414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>
      <c r="A123" s="4228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>
      <c r="A126" s="5008" t="s">
        <v>1662</v>
      </c>
      <c r="B126" s="5008" t="s">
        <v>1661</v>
      </c>
      <c r="C126" s="5008" t="s">
        <v>1636</v>
      </c>
      <c r="D126" s="5002" t="s">
        <v>1660</v>
      </c>
      <c r="E126" s="5014"/>
      <c r="F126" s="5014"/>
      <c r="G126" s="5014"/>
      <c r="H126" s="5014"/>
      <c r="I126" s="5014"/>
      <c r="J126" s="5015"/>
      <c r="K126" s="4146" t="s">
        <v>1659</v>
      </c>
      <c r="L126" s="4146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>
      <c r="A127" s="5008"/>
      <c r="B127" s="5008"/>
      <c r="C127" s="500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228"/>
      <c r="L127" s="422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>
      <c r="A128" s="5008" t="s">
        <v>1650</v>
      </c>
      <c r="B128" s="3243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>
      <c r="A129" s="5008"/>
      <c r="B129" s="3063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>
      <c r="A130" s="5008"/>
      <c r="B130" s="3063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>
      <c r="A131" s="5008"/>
      <c r="B131" s="3163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>
      <c r="A132" s="5008" t="s">
        <v>1649</v>
      </c>
      <c r="B132" s="3243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>
      <c r="A133" s="5008"/>
      <c r="B133" s="3063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>
      <c r="A134" s="5008"/>
      <c r="B134" s="3063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>
      <c r="A135" s="5008"/>
      <c r="B135" s="3163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>
      <c r="A136" s="5008" t="s">
        <v>1648</v>
      </c>
      <c r="B136" s="3243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>
      <c r="A137" s="5008"/>
      <c r="B137" s="3063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>
      <c r="A138" s="5008"/>
      <c r="B138" s="3063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>
      <c r="A139" s="5008"/>
      <c r="B139" s="3163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>
      <c r="A140" s="5008" t="s">
        <v>1647</v>
      </c>
      <c r="B140" s="3243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>
      <c r="A141" s="5008"/>
      <c r="B141" s="3063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>
      <c r="A142" s="5008"/>
      <c r="B142" s="3063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>
      <c r="A143" s="5008"/>
      <c r="B143" s="3163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>
      <c r="A146" s="3243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>
      <c r="A147" s="3063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>
      <c r="A148" s="3063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>
      <c r="A149" s="3163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>
      <c r="A152" s="3243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9"/>
    </row>
    <row r="153" spans="1:93" ht="19.5" customHeight="1">
      <c r="A153" s="3063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9"/>
    </row>
    <row r="154" spans="1:93" ht="19.5" customHeight="1">
      <c r="A154" s="3063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9"/>
    </row>
    <row r="155" spans="1:93" ht="19.5" customHeight="1">
      <c r="A155" s="3121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9"/>
    </row>
    <row r="156" spans="1:93" ht="19.5" customHeight="1">
      <c r="A156" s="3064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>
      <c r="A160" s="3243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5"/>
    </row>
    <row r="161" spans="1:10" ht="18" customHeight="1">
      <c r="A161" s="3063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/>
    <row r="187" spans="1:104" s="2323" customFormat="1" hidden="1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>
      <c r="A194" s="2323">
        <f>SUM(C14:C89,C94:C105,C128:C143,B146:B149,B152:B157,C108:C115)</f>
        <v>9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5">
    <tabColor theme="0" tint="-0.14999847407452621"/>
  </sheetPr>
  <dimension ref="A1:CZ196"/>
  <sheetViews>
    <sheetView showGridLines="0" topLeftCell="B38" zoomScale="75" zoomScaleNormal="75" workbookViewId="0">
      <selection activeCell="M32" sqref="M32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>
      <c r="A2" s="78" t="str">
        <f>CONCATENATE("COMUNA: ",NOMBRE!B2," - ","( ",NOMBRE!C2,NOMBRE!D2,NOMBRE!E2,NOMBRE!F2,NOMBRE!G2," )")</f>
        <v>COMUNA: SAN PABLO - ( 10307 )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>
      <c r="A3" s="78" t="str">
        <f>CONCATENATE("ESTABLECIMIENTO/ESTRATEGIA: ",NOMBRE!B3," - ","( ",NOMBRE!C3,NOMBRE!D3,NOMBRE!E3,NOMBRE!F3,NOMBRE!G3,NOMBRE!H3," )")</f>
        <v>ESTABLECIMIENTO/ESTRATEGIA: CENTRO SALUD FAMILIAR SAN PABLO - ( 123305 )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>
      <c r="A6" s="4159" t="s">
        <v>2508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>
      <c r="A9" s="5025" t="s">
        <v>2510</v>
      </c>
      <c r="B9" s="4184" t="s">
        <v>2511</v>
      </c>
      <c r="C9" s="4185"/>
      <c r="D9" s="4186"/>
      <c r="E9" s="4180" t="s">
        <v>2512</v>
      </c>
      <c r="F9" s="4181"/>
      <c r="G9" s="4734" t="s">
        <v>2513</v>
      </c>
      <c r="H9" s="4184" t="s">
        <v>2514</v>
      </c>
      <c r="I9" s="4186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>
      <c r="A10" s="4164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71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>
      <c r="A11" s="2326" t="s">
        <v>2519</v>
      </c>
      <c r="B11" s="2327">
        <f t="shared" ref="B11:B29" si="0">SUM(C11+D11)</f>
        <v>1</v>
      </c>
      <c r="C11" s="2328">
        <f t="shared" ref="C11:I11" si="1">SUM(C12:C24)</f>
        <v>0</v>
      </c>
      <c r="D11" s="2329">
        <f t="shared" si="1"/>
        <v>1</v>
      </c>
      <c r="E11" s="2328">
        <f t="shared" si="1"/>
        <v>0</v>
      </c>
      <c r="F11" s="2330">
        <f t="shared" si="1"/>
        <v>1</v>
      </c>
      <c r="G11" s="2329">
        <f t="shared" si="1"/>
        <v>0</v>
      </c>
      <c r="H11" s="2331">
        <f t="shared" si="1"/>
        <v>1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>
      <c r="A12" s="2332" t="s">
        <v>2520</v>
      </c>
      <c r="B12" s="2178">
        <f>SUM(C12+D12)</f>
        <v>0</v>
      </c>
      <c r="C12" s="1706"/>
      <c r="D12" s="164"/>
      <c r="E12" s="1706"/>
      <c r="F12" s="145">
        <v>1</v>
      </c>
      <c r="G12" s="164"/>
      <c r="H12" s="90">
        <v>1</v>
      </c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>
      <c r="A13" s="2333" t="s">
        <v>2521</v>
      </c>
      <c r="B13" s="2192">
        <f>SUM(C13+D13)</f>
        <v>0</v>
      </c>
      <c r="C13" s="2151"/>
      <c r="D13" s="2152"/>
      <c r="E13" s="2151"/>
      <c r="F13" s="2158"/>
      <c r="G13" s="2152"/>
      <c r="H13" s="2186"/>
      <c r="I13" s="215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>
      <c r="A14" s="2333" t="s">
        <v>2181</v>
      </c>
      <c r="B14" s="2192">
        <f t="shared" si="0"/>
        <v>0</v>
      </c>
      <c r="C14" s="2151"/>
      <c r="D14" s="2152"/>
      <c r="E14" s="2151"/>
      <c r="F14" s="2152"/>
      <c r="G14" s="2152"/>
      <c r="H14" s="2185"/>
      <c r="I14" s="215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>
      <c r="A15" s="2333" t="s">
        <v>2522</v>
      </c>
      <c r="B15" s="2192">
        <f t="shared" si="0"/>
        <v>0</v>
      </c>
      <c r="C15" s="2151"/>
      <c r="D15" s="2152"/>
      <c r="E15" s="2151"/>
      <c r="F15" s="2152"/>
      <c r="G15" s="2152"/>
      <c r="H15" s="2185"/>
      <c r="I15" s="215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>
      <c r="A16" s="2333" t="s">
        <v>2523</v>
      </c>
      <c r="B16" s="2192">
        <f t="shared" si="0"/>
        <v>0</v>
      </c>
      <c r="C16" s="2151"/>
      <c r="D16" s="2152"/>
      <c r="E16" s="2151"/>
      <c r="F16" s="2152"/>
      <c r="G16" s="2271"/>
      <c r="H16" s="2185"/>
      <c r="I16" s="215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>
      <c r="A17" s="2333" t="s">
        <v>2524</v>
      </c>
      <c r="B17" s="2192">
        <f t="shared" si="0"/>
        <v>0</v>
      </c>
      <c r="C17" s="2151"/>
      <c r="D17" s="2152"/>
      <c r="E17" s="2151"/>
      <c r="F17" s="2152"/>
      <c r="G17" s="2271"/>
      <c r="H17" s="2185"/>
      <c r="I17" s="215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>
      <c r="A18" s="2333" t="s">
        <v>2525</v>
      </c>
      <c r="B18" s="2192">
        <f t="shared" si="0"/>
        <v>0</v>
      </c>
      <c r="C18" s="2151"/>
      <c r="D18" s="2152"/>
      <c r="E18" s="2151"/>
      <c r="F18" s="2152"/>
      <c r="G18" s="2271"/>
      <c r="H18" s="2185"/>
      <c r="I18" s="215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>
      <c r="A19" s="2333" t="s">
        <v>2526</v>
      </c>
      <c r="B19" s="2192">
        <f t="shared" si="0"/>
        <v>0</v>
      </c>
      <c r="C19" s="2151"/>
      <c r="D19" s="2152"/>
      <c r="E19" s="2151"/>
      <c r="F19" s="2152"/>
      <c r="G19" s="2152"/>
      <c r="H19" s="2185"/>
      <c r="I19" s="215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>
      <c r="A20" s="2333" t="s">
        <v>2527</v>
      </c>
      <c r="B20" s="2192">
        <f t="shared" si="0"/>
        <v>0</v>
      </c>
      <c r="C20" s="2151"/>
      <c r="D20" s="2152"/>
      <c r="E20" s="2151"/>
      <c r="F20" s="2152"/>
      <c r="G20" s="2152"/>
      <c r="H20" s="2185"/>
      <c r="I20" s="215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>
      <c r="A21" s="2333" t="s">
        <v>2528</v>
      </c>
      <c r="B21" s="2192">
        <f t="shared" si="0"/>
        <v>1</v>
      </c>
      <c r="C21" s="2151"/>
      <c r="D21" s="2152">
        <v>1</v>
      </c>
      <c r="E21" s="2151"/>
      <c r="F21" s="2152"/>
      <c r="G21" s="2152"/>
      <c r="H21" s="2185"/>
      <c r="I21" s="215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>
      <c r="A22" s="2334" t="s">
        <v>2529</v>
      </c>
      <c r="B22" s="2139">
        <f t="shared" si="0"/>
        <v>0</v>
      </c>
      <c r="C22" s="2151"/>
      <c r="D22" s="2152"/>
      <c r="E22" s="2151"/>
      <c r="F22" s="2152"/>
      <c r="G22" s="2152"/>
      <c r="H22" s="2185"/>
      <c r="I22" s="215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>
      <c r="A23" s="2335" t="s">
        <v>2530</v>
      </c>
      <c r="B23" s="2139">
        <f t="shared" si="0"/>
        <v>0</v>
      </c>
      <c r="C23" s="2151"/>
      <c r="D23" s="2152"/>
      <c r="E23" s="2151"/>
      <c r="F23" s="2152"/>
      <c r="G23" s="2152"/>
      <c r="H23" s="2185"/>
      <c r="I23" s="215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>
      <c r="A24" s="2336" t="s">
        <v>2531</v>
      </c>
      <c r="B24" s="2337">
        <f t="shared" si="0"/>
        <v>0</v>
      </c>
      <c r="C24" s="1519"/>
      <c r="D24" s="2338"/>
      <c r="E24" s="1519"/>
      <c r="F24" s="2338"/>
      <c r="G24" s="2338"/>
      <c r="H24" s="1518"/>
      <c r="I24" s="233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>
      <c r="A25" s="1677" t="s">
        <v>1404</v>
      </c>
      <c r="B25" s="2178">
        <f t="shared" si="0"/>
        <v>335</v>
      </c>
      <c r="C25" s="1706">
        <v>128</v>
      </c>
      <c r="D25" s="164">
        <v>207</v>
      </c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>
      <c r="A26" s="2340" t="s">
        <v>2532</v>
      </c>
      <c r="B26" s="2192">
        <f t="shared" si="0"/>
        <v>0</v>
      </c>
      <c r="C26" s="2151"/>
      <c r="D26" s="2152"/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>
      <c r="A27" s="2340" t="s">
        <v>2533</v>
      </c>
      <c r="B27" s="2192">
        <f t="shared" si="0"/>
        <v>1</v>
      </c>
      <c r="C27" s="2151">
        <v>1</v>
      </c>
      <c r="D27" s="2152"/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>
      <c r="A28" s="2340" t="s">
        <v>2534</v>
      </c>
      <c r="B28" s="2192">
        <f t="shared" si="0"/>
        <v>0</v>
      </c>
      <c r="C28" s="2151"/>
      <c r="D28" s="2152"/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>
      <c r="A29" s="2128" t="s">
        <v>2535</v>
      </c>
      <c r="B29" s="870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>
      <c r="A31" s="4816" t="s">
        <v>2537</v>
      </c>
      <c r="B31" s="4734"/>
      <c r="C31" s="4180" t="s">
        <v>2538</v>
      </c>
      <c r="D31" s="4478"/>
      <c r="E31" s="4478"/>
      <c r="F31" s="5022"/>
      <c r="G31" s="4478" t="s">
        <v>2539</v>
      </c>
      <c r="H31" s="4478"/>
      <c r="I31" s="4478"/>
      <c r="J31" s="4478"/>
      <c r="K31" s="4478" t="s">
        <v>2164</v>
      </c>
      <c r="L31" s="4478"/>
      <c r="M31" s="4478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>
      <c r="A32" s="4773"/>
      <c r="B32" s="4175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>
      <c r="A33" s="5023" t="s">
        <v>2551</v>
      </c>
      <c r="B33" s="5024"/>
      <c r="C33" s="1295"/>
      <c r="D33" s="1329"/>
      <c r="E33" s="1329"/>
      <c r="F33" s="1329"/>
      <c r="G33" s="2249"/>
      <c r="H33" s="1329"/>
      <c r="I33" s="1329"/>
      <c r="J33" s="1311"/>
      <c r="K33" s="1397">
        <f>SUM(L33+M33)</f>
        <v>0</v>
      </c>
      <c r="L33" s="1295"/>
      <c r="M33" s="2207"/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>
      <c r="A34" s="4974" t="s">
        <v>1631</v>
      </c>
      <c r="B34" s="4975"/>
      <c r="C34" s="2151"/>
      <c r="D34" s="2186"/>
      <c r="E34" s="2186"/>
      <c r="F34" s="2186"/>
      <c r="G34" s="2185"/>
      <c r="H34" s="2186"/>
      <c r="I34" s="2186"/>
      <c r="J34" s="2158"/>
      <c r="K34" s="2149">
        <f>SUM(L34+M34)</f>
        <v>0</v>
      </c>
      <c r="L34" s="2151"/>
      <c r="M34" s="2152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>
      <c r="A35" s="4974" t="s">
        <v>2552</v>
      </c>
      <c r="B35" s="4975"/>
      <c r="C35" s="2151"/>
      <c r="D35" s="2186"/>
      <c r="E35" s="2186"/>
      <c r="F35" s="2186"/>
      <c r="G35" s="2185"/>
      <c r="H35" s="2186"/>
      <c r="I35" s="2186"/>
      <c r="J35" s="2158"/>
      <c r="K35" s="2149">
        <f>SUM(L35+M35)</f>
        <v>0</v>
      </c>
      <c r="L35" s="2151"/>
      <c r="M35" s="2152"/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>
      <c r="A36" s="4974" t="s">
        <v>2553</v>
      </c>
      <c r="B36" s="4975"/>
      <c r="C36" s="2151"/>
      <c r="D36" s="2186"/>
      <c r="E36" s="2186"/>
      <c r="F36" s="2186"/>
      <c r="G36" s="2185"/>
      <c r="H36" s="2186"/>
      <c r="I36" s="2186"/>
      <c r="J36" s="2158"/>
      <c r="K36" s="2149">
        <f>SUM(L36+M36)</f>
        <v>0</v>
      </c>
      <c r="L36" s="2151"/>
      <c r="M36" s="2152"/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>
      <c r="A37" s="4974" t="s">
        <v>2554</v>
      </c>
      <c r="B37" s="4975"/>
      <c r="C37" s="2151"/>
      <c r="D37" s="2186"/>
      <c r="E37" s="2186"/>
      <c r="F37" s="2186"/>
      <c r="G37" s="2185"/>
      <c r="H37" s="2186"/>
      <c r="I37" s="2186"/>
      <c r="J37" s="2158"/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>
      <c r="A38" s="4974" t="s">
        <v>2555</v>
      </c>
      <c r="B38" s="4975"/>
      <c r="C38" s="2151"/>
      <c r="D38" s="2186"/>
      <c r="E38" s="2186"/>
      <c r="F38" s="2186"/>
      <c r="G38" s="2185"/>
      <c r="H38" s="2186"/>
      <c r="I38" s="2186"/>
      <c r="J38" s="2158"/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>
      <c r="A39" s="4974" t="s">
        <v>2556</v>
      </c>
      <c r="B39" s="4975"/>
      <c r="C39" s="2151"/>
      <c r="D39" s="2186"/>
      <c r="E39" s="2186"/>
      <c r="F39" s="2186"/>
      <c r="G39" s="2185"/>
      <c r="H39" s="2186"/>
      <c r="I39" s="2186"/>
      <c r="J39" s="2158"/>
      <c r="K39" s="2271"/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>
      <c r="A40" s="4974" t="s">
        <v>2557</v>
      </c>
      <c r="B40" s="4975"/>
      <c r="C40" s="2151"/>
      <c r="D40" s="2186">
        <v>1</v>
      </c>
      <c r="E40" s="2186"/>
      <c r="F40" s="2186"/>
      <c r="G40" s="2185"/>
      <c r="H40" s="2186"/>
      <c r="I40" s="2186"/>
      <c r="J40" s="2158"/>
      <c r="K40" s="2271">
        <v>7</v>
      </c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>
      <c r="A41" s="4974" t="s">
        <v>2558</v>
      </c>
      <c r="B41" s="4975"/>
      <c r="C41" s="2151"/>
      <c r="D41" s="2186"/>
      <c r="E41" s="2186"/>
      <c r="F41" s="2186"/>
      <c r="G41" s="2185"/>
      <c r="H41" s="2186"/>
      <c r="I41" s="2186"/>
      <c r="J41" s="2158"/>
      <c r="K41" s="2149">
        <f>SUM(L41+M41)</f>
        <v>0</v>
      </c>
      <c r="L41" s="2151"/>
      <c r="M41" s="2152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>
      <c r="A42" s="4472" t="s">
        <v>2559</v>
      </c>
      <c r="B42" s="4473"/>
      <c r="C42" s="2229"/>
      <c r="D42" s="130"/>
      <c r="E42" s="130"/>
      <c r="F42" s="130"/>
      <c r="G42" s="128"/>
      <c r="H42" s="130"/>
      <c r="I42" s="130"/>
      <c r="J42" s="154"/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>
      <c r="A43" s="4460" t="s">
        <v>2560</v>
      </c>
      <c r="B43" s="4461"/>
      <c r="C43" s="2229"/>
      <c r="D43" s="130"/>
      <c r="E43" s="130"/>
      <c r="F43" s="130"/>
      <c r="G43" s="324"/>
      <c r="H43" s="128"/>
      <c r="I43" s="130"/>
      <c r="J43" s="154"/>
      <c r="K43" s="2149">
        <f>SUM(L43+M43)</f>
        <v>0</v>
      </c>
      <c r="L43" s="2229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>
      <c r="A44" s="5018" t="s">
        <v>2561</v>
      </c>
      <c r="B44" s="5019"/>
      <c r="C44" s="2146">
        <f t="shared" ref="C44:J44" si="2">SUM(C33:C43)</f>
        <v>0</v>
      </c>
      <c r="D44" s="2348">
        <f>SUM(D33:D43)</f>
        <v>1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7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>
      <c r="A45" s="5020" t="s">
        <v>2562</v>
      </c>
      <c r="B45" s="5021"/>
      <c r="C45" s="2350"/>
      <c r="D45" s="2351"/>
      <c r="E45" s="2351"/>
      <c r="F45" s="2351"/>
      <c r="G45" s="2352"/>
      <c r="H45" s="2351"/>
      <c r="I45" s="2351"/>
      <c r="J45" s="1322"/>
      <c r="K45" s="2145">
        <f>SUM(L45+M45)</f>
        <v>0</v>
      </c>
      <c r="L45" s="2350"/>
      <c r="M45" s="2353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>
      <c r="A47" s="4180" t="s">
        <v>2564</v>
      </c>
      <c r="B47" s="418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>
      <c r="A48" s="5016" t="s">
        <v>2566</v>
      </c>
      <c r="B48" s="5017"/>
      <c r="C48" s="235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>
      <c r="A49" s="4253" t="s">
        <v>2567</v>
      </c>
      <c r="B49" s="4254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>
      <c r="A195" s="770">
        <f>SUM(B11,B25:B29,C44:M44,C48:C49)</f>
        <v>345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>
      <c r="A1" s="171" t="s">
        <v>243</v>
      </c>
    </row>
    <row r="2" spans="1:92" ht="16.350000000000001" customHeight="1">
      <c r="A2" s="171" t="str">
        <f>CONCATENATE("COMUNA: ",NOMBRE!B2," - ","( ",NOMBRE!C2,NOMBRE!D2,NOMBRE!E2,NOMBRE!F2,NOMBRE!G2," )")</f>
        <v>COMUNA: SAN PABLO - ( 10307 )</v>
      </c>
    </row>
    <row r="3" spans="1:92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>
      <c r="A9" s="5031" t="s">
        <v>2256</v>
      </c>
      <c r="B9" s="5032" t="s">
        <v>2255</v>
      </c>
      <c r="C9" s="5045" t="s">
        <v>2254</v>
      </c>
      <c r="D9" s="5054" t="s">
        <v>2253</v>
      </c>
      <c r="E9" s="5054" t="s">
        <v>2252</v>
      </c>
      <c r="F9" s="5059" t="s">
        <v>2251</v>
      </c>
      <c r="G9" s="4560" t="s">
        <v>2855</v>
      </c>
      <c r="H9" s="4697"/>
      <c r="I9" s="4697"/>
      <c r="J9" s="4561"/>
      <c r="K9" s="4560" t="s">
        <v>2834</v>
      </c>
      <c r="L9" s="4697"/>
      <c r="M9" s="4697"/>
      <c r="N9" s="4697"/>
      <c r="O9" s="4561"/>
      <c r="P9" s="4560" t="s">
        <v>2835</v>
      </c>
      <c r="Q9" s="4697"/>
      <c r="R9" s="4697"/>
      <c r="S9" s="4697"/>
      <c r="T9" s="4561"/>
      <c r="U9" s="4560" t="s">
        <v>2836</v>
      </c>
      <c r="V9" s="4697"/>
      <c r="W9" s="4697"/>
      <c r="X9" s="4697"/>
      <c r="Y9" s="4561"/>
      <c r="Z9" s="4560" t="s">
        <v>2856</v>
      </c>
      <c r="AA9" s="4697"/>
      <c r="AB9" s="4561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>
      <c r="A10" s="5031"/>
      <c r="B10" s="5032"/>
      <c r="C10" s="5045"/>
      <c r="D10" s="5055"/>
      <c r="E10" s="5055"/>
      <c r="F10" s="5059"/>
      <c r="G10" s="4562"/>
      <c r="H10" s="4698"/>
      <c r="I10" s="4698"/>
      <c r="J10" s="4563"/>
      <c r="K10" s="4562"/>
      <c r="L10" s="4698"/>
      <c r="M10" s="4698"/>
      <c r="N10" s="4698"/>
      <c r="O10" s="4563"/>
      <c r="P10" s="4562"/>
      <c r="Q10" s="4698"/>
      <c r="R10" s="4698"/>
      <c r="S10" s="4698"/>
      <c r="T10" s="4563"/>
      <c r="U10" s="4562"/>
      <c r="V10" s="4698"/>
      <c r="W10" s="4698"/>
      <c r="X10" s="4698"/>
      <c r="Y10" s="4563"/>
      <c r="Z10" s="4562"/>
      <c r="AA10" s="4698"/>
      <c r="AB10" s="4563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>
      <c r="A11" s="5031"/>
      <c r="B11" s="5032"/>
      <c r="C11" s="5045"/>
      <c r="D11" s="5056"/>
      <c r="E11" s="5056"/>
      <c r="F11" s="5059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>
      <c r="A26" s="5035" t="s">
        <v>2216</v>
      </c>
      <c r="B26" s="5036"/>
      <c r="C26" s="5043" t="s">
        <v>27</v>
      </c>
      <c r="D26" s="5041" t="s">
        <v>1155</v>
      </c>
      <c r="E26" s="5042"/>
      <c r="F26" s="5057" t="s">
        <v>2232</v>
      </c>
      <c r="G26" s="5057"/>
      <c r="H26" s="5057"/>
      <c r="I26" s="5057"/>
      <c r="J26" s="5057"/>
      <c r="K26" s="5058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>
      <c r="A27" s="5037"/>
      <c r="B27" s="5038"/>
      <c r="C27" s="5044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>
      <c r="A28" s="5046" t="s">
        <v>34</v>
      </c>
      <c r="B28" s="5047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>
      <c r="A29" s="5048" t="s">
        <v>2226</v>
      </c>
      <c r="B29" s="5049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>
      <c r="A30" s="5048" t="s">
        <v>2225</v>
      </c>
      <c r="B30" s="5049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>
      <c r="A31" s="5050" t="s">
        <v>2224</v>
      </c>
      <c r="B31" s="5051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>
      <c r="A32" s="5039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>
      <c r="A33" s="5040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>
      <c r="A34" s="5052" t="s">
        <v>2220</v>
      </c>
      <c r="B34" s="5053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>
      <c r="A51" s="5033" t="s">
        <v>2210</v>
      </c>
      <c r="B51" s="5033"/>
      <c r="C51" s="5033"/>
      <c r="D51" s="5034"/>
      <c r="E51" s="5034"/>
      <c r="F51" s="1963"/>
      <c r="G51" s="1963"/>
      <c r="H51" s="1963"/>
      <c r="I51" s="1963"/>
      <c r="J51" s="1918"/>
      <c r="K51" s="1916"/>
      <c r="L51" s="1916"/>
    </row>
    <row r="52" spans="1:92" ht="26.1" customHeight="1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>
      <c r="A53" s="5026" t="s">
        <v>2205</v>
      </c>
      <c r="B53" s="5027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>
      <c r="A54" s="5028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>
      <c r="A55" s="5028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>
      <c r="A56" s="5029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>
      <c r="A57" s="5030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>
      <c r="A59" s="5036" t="s">
        <v>1575</v>
      </c>
      <c r="B59" s="5061" t="s">
        <v>2201</v>
      </c>
      <c r="C59" s="5036"/>
      <c r="D59" s="5061" t="s">
        <v>2200</v>
      </c>
      <c r="E59" s="5036"/>
      <c r="F59" s="5041" t="s">
        <v>2199</v>
      </c>
      <c r="G59" s="5063"/>
      <c r="H59" s="5063"/>
      <c r="I59" s="5064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>
      <c r="A60" s="5060"/>
      <c r="B60" s="5062"/>
      <c r="C60" s="5038"/>
      <c r="D60" s="5062"/>
      <c r="E60" s="5038"/>
      <c r="F60" s="5041" t="s">
        <v>2198</v>
      </c>
      <c r="G60" s="5064"/>
      <c r="H60" s="5041" t="s">
        <v>2197</v>
      </c>
      <c r="I60" s="5064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>
      <c r="A61" s="503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>
      <c r="A75" s="5065" t="s">
        <v>2192</v>
      </c>
      <c r="B75" s="5065"/>
      <c r="C75" s="5065"/>
      <c r="D75" s="5065"/>
      <c r="E75" s="5065"/>
      <c r="F75" s="5065"/>
      <c r="G75" s="5065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>
      <c r="A76" s="5066" t="s">
        <v>2191</v>
      </c>
      <c r="B76" s="5041" t="s">
        <v>2190</v>
      </c>
      <c r="C76" s="5063"/>
      <c r="D76" s="5063"/>
      <c r="E76" s="5063"/>
      <c r="F76" s="5063"/>
      <c r="G76" s="5064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>
      <c r="A77" s="5067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>
      <c r="CG88" s="3412"/>
      <c r="CH88" s="3412"/>
      <c r="CI88" s="3412"/>
      <c r="CJ88" s="3412"/>
      <c r="CK88" s="3412"/>
      <c r="CL88" s="3412"/>
      <c r="CM88" s="3412"/>
      <c r="CN88" s="3412"/>
    </row>
    <row r="89" spans="1:92">
      <c r="CG89" s="3412"/>
      <c r="CH89" s="3412"/>
      <c r="CI89" s="3412"/>
      <c r="CJ89" s="3412"/>
      <c r="CK89" s="3412"/>
      <c r="CL89" s="3412"/>
      <c r="CM89" s="3412"/>
      <c r="CN89" s="3412"/>
    </row>
    <row r="90" spans="1:92">
      <c r="CG90" s="3412"/>
      <c r="CH90" s="3412"/>
      <c r="CI90" s="3412"/>
      <c r="CJ90" s="3412"/>
      <c r="CK90" s="3412"/>
      <c r="CL90" s="3412"/>
      <c r="CM90" s="3412"/>
      <c r="CN90" s="3412"/>
    </row>
    <row r="91" spans="1:92">
      <c r="CG91" s="3412"/>
      <c r="CH91" s="3412"/>
      <c r="CI91" s="3412"/>
      <c r="CJ91" s="3412"/>
      <c r="CK91" s="3412"/>
      <c r="CL91" s="3412"/>
      <c r="CM91" s="3412"/>
      <c r="CN91" s="3412"/>
    </row>
    <row r="92" spans="1:92">
      <c r="CG92" s="3412"/>
      <c r="CH92" s="3412"/>
      <c r="CI92" s="3412"/>
      <c r="CJ92" s="3412"/>
      <c r="CK92" s="3412"/>
      <c r="CL92" s="3412"/>
      <c r="CM92" s="3412"/>
      <c r="CN92" s="3412"/>
    </row>
    <row r="93" spans="1:92">
      <c r="CG93" s="3412"/>
      <c r="CH93" s="3412"/>
      <c r="CI93" s="3412"/>
      <c r="CJ93" s="3412"/>
      <c r="CK93" s="3412"/>
      <c r="CL93" s="3412"/>
      <c r="CM93" s="3412"/>
      <c r="CN93" s="3412"/>
    </row>
    <row r="94" spans="1:92">
      <c r="CG94" s="3412"/>
      <c r="CH94" s="3412"/>
      <c r="CI94" s="3412"/>
      <c r="CJ94" s="3412"/>
      <c r="CK94" s="3412"/>
      <c r="CL94" s="3412"/>
      <c r="CM94" s="3412"/>
      <c r="CN94" s="3412"/>
    </row>
    <row r="95" spans="1:92">
      <c r="CG95" s="3412"/>
      <c r="CH95" s="3412"/>
      <c r="CI95" s="3412"/>
      <c r="CJ95" s="3412"/>
      <c r="CK95" s="3412"/>
      <c r="CL95" s="3412"/>
      <c r="CM95" s="3412"/>
      <c r="CN95" s="3412"/>
    </row>
    <row r="96" spans="1:92">
      <c r="CG96" s="3412"/>
      <c r="CH96" s="3412"/>
      <c r="CI96" s="3412"/>
      <c r="CJ96" s="3412"/>
      <c r="CK96" s="3412"/>
      <c r="CL96" s="3412"/>
      <c r="CM96" s="3412"/>
      <c r="CN96" s="3412"/>
    </row>
    <row r="97" spans="85:92">
      <c r="CG97" s="3412"/>
      <c r="CH97" s="3412"/>
      <c r="CI97" s="3412"/>
      <c r="CJ97" s="3412"/>
      <c r="CK97" s="3412"/>
      <c r="CL97" s="3412"/>
      <c r="CM97" s="3412"/>
      <c r="CN97" s="3412"/>
    </row>
    <row r="98" spans="85:92">
      <c r="CG98" s="3412"/>
      <c r="CH98" s="3412"/>
      <c r="CI98" s="3412"/>
      <c r="CJ98" s="3412"/>
      <c r="CK98" s="3412"/>
      <c r="CL98" s="3412"/>
      <c r="CM98" s="3412"/>
      <c r="CN98" s="3412"/>
    </row>
    <row r="99" spans="85:92">
      <c r="CG99" s="3412"/>
      <c r="CH99" s="3412"/>
      <c r="CI99" s="3412"/>
      <c r="CJ99" s="3412"/>
      <c r="CK99" s="3412"/>
      <c r="CL99" s="3412"/>
      <c r="CM99" s="3412"/>
      <c r="CN99" s="3412"/>
    </row>
    <row r="100" spans="85:9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/>
    <row r="199" spans="1:104" hidden="1"/>
    <row r="200" spans="1:104" hidden="1"/>
    <row r="201" spans="1:104" hidden="1"/>
    <row r="202" spans="1:104" hidden="1"/>
    <row r="203" spans="1:104" hidden="1"/>
    <row r="204" spans="1:104" hidden="1"/>
    <row r="205" spans="1:104" hidden="1"/>
    <row r="206" spans="1:104" hidden="1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7">
    <tabColor theme="0" tint="-0.14999847407452621"/>
  </sheetPr>
  <dimension ref="A1:CZ197"/>
  <sheetViews>
    <sheetView topLeftCell="A38" zoomScale="75" zoomScaleNormal="75" workbookViewId="0">
      <selection activeCell="AL69" sqref="AL69"/>
    </sheetView>
  </sheetViews>
  <sheetFormatPr baseColWidth="10" defaultColWidth="11.42578125" defaultRowHeight="14.25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>
      <c r="A1" s="171" t="s">
        <v>243</v>
      </c>
    </row>
    <row r="2" spans="1:91" ht="16.149999999999999" customHeight="1">
      <c r="A2" s="171" t="str">
        <f>CONCATENATE("COMUNA: ",NOMBRE!B2," - ","( ",NOMBRE!C2,NOMBRE!D2,NOMBRE!E2,NOMBRE!F2,NOMBRE!G2," )")</f>
        <v>COMUNA: SAN PABLO - ( 10307 )</v>
      </c>
    </row>
    <row r="3" spans="1:91" ht="16.149999999999999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91" ht="16.149999999999999" customHeight="1">
      <c r="A4" s="171" t="str">
        <f>CONCATENATE("MES: ",NOMBRE!B6," - ","( ",NOMBRE!C6,NOMBRE!D6," )")</f>
        <v>MES: MAYO - ( 05 )</v>
      </c>
    </row>
    <row r="5" spans="1:91" ht="16.149999999999999" customHeight="1">
      <c r="A5" s="171" t="str">
        <f>CONCATENATE("AÑO: ",NOMBRE!B7)</f>
        <v>AÑO: 2020</v>
      </c>
    </row>
    <row r="6" spans="1:91" ht="15">
      <c r="A6" s="4159" t="s">
        <v>2568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CG6" s="3412"/>
      <c r="CH6" s="3412"/>
      <c r="CI6" s="3412"/>
      <c r="CJ6" s="3412"/>
      <c r="CK6" s="3412"/>
      <c r="CL6" s="3412"/>
      <c r="CM6" s="3412"/>
    </row>
    <row r="7" spans="1:91" ht="1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>
      <c r="A9" s="4521" t="s">
        <v>2570</v>
      </c>
      <c r="B9" s="4841"/>
      <c r="C9" s="5071" t="s">
        <v>27</v>
      </c>
      <c r="D9" s="4688"/>
      <c r="E9" s="5072"/>
      <c r="F9" s="5128" t="s">
        <v>2</v>
      </c>
      <c r="G9" s="5128"/>
      <c r="H9" s="5128"/>
      <c r="I9" s="5128"/>
      <c r="J9" s="5128"/>
      <c r="K9" s="5128"/>
      <c r="L9" s="5128"/>
      <c r="M9" s="5128"/>
      <c r="N9" s="5128"/>
      <c r="O9" s="5128"/>
      <c r="P9" s="5128"/>
      <c r="Q9" s="5128"/>
      <c r="R9" s="5128"/>
      <c r="S9" s="5128"/>
      <c r="T9" s="5128"/>
      <c r="U9" s="5128"/>
      <c r="V9" s="5128"/>
      <c r="W9" s="5128"/>
      <c r="X9" s="5128"/>
      <c r="Y9" s="5128"/>
      <c r="Z9" s="5128"/>
      <c r="AA9" s="5128"/>
      <c r="AB9" s="5128"/>
      <c r="AC9" s="5128"/>
      <c r="AD9" s="5128"/>
      <c r="AE9" s="5128"/>
      <c r="AF9" s="5128"/>
      <c r="AG9" s="5128"/>
      <c r="AH9" s="5128"/>
      <c r="AI9" s="5128"/>
      <c r="AJ9" s="5128"/>
      <c r="AK9" s="5184"/>
      <c r="AL9" s="4734" t="s">
        <v>2571</v>
      </c>
      <c r="AM9" s="4182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>
      <c r="A10" s="4284"/>
      <c r="B10" s="4788"/>
      <c r="C10" s="5109"/>
      <c r="D10" s="5122"/>
      <c r="E10" s="5110"/>
      <c r="F10" s="4840" t="s">
        <v>2572</v>
      </c>
      <c r="G10" s="4841"/>
      <c r="H10" s="4840" t="s">
        <v>2573</v>
      </c>
      <c r="I10" s="4841"/>
      <c r="J10" s="4840" t="s">
        <v>2574</v>
      </c>
      <c r="K10" s="4841"/>
      <c r="L10" s="4521" t="s">
        <v>2575</v>
      </c>
      <c r="M10" s="4521"/>
      <c r="N10" s="4840" t="s">
        <v>2576</v>
      </c>
      <c r="O10" s="4841"/>
      <c r="P10" s="4521" t="s">
        <v>2577</v>
      </c>
      <c r="Q10" s="4521"/>
      <c r="R10" s="4840" t="s">
        <v>2578</v>
      </c>
      <c r="S10" s="4841"/>
      <c r="T10" s="4521" t="s">
        <v>139</v>
      </c>
      <c r="U10" s="4521"/>
      <c r="V10" s="4840" t="s">
        <v>140</v>
      </c>
      <c r="W10" s="4841"/>
      <c r="X10" s="4521" t="s">
        <v>141</v>
      </c>
      <c r="Y10" s="4521"/>
      <c r="Z10" s="4840" t="s">
        <v>142</v>
      </c>
      <c r="AA10" s="4841"/>
      <c r="AB10" s="4521" t="s">
        <v>143</v>
      </c>
      <c r="AC10" s="4521"/>
      <c r="AD10" s="4840" t="s">
        <v>144</v>
      </c>
      <c r="AE10" s="4841"/>
      <c r="AF10" s="4521" t="s">
        <v>145</v>
      </c>
      <c r="AG10" s="4521"/>
      <c r="AH10" s="4840" t="s">
        <v>146</v>
      </c>
      <c r="AI10" s="4841"/>
      <c r="AJ10" s="4521" t="s">
        <v>2579</v>
      </c>
      <c r="AK10" s="5000"/>
      <c r="AL10" s="4171"/>
      <c r="AM10" s="4224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>
      <c r="A11" s="4284"/>
      <c r="B11" s="4788"/>
      <c r="C11" s="5073"/>
      <c r="D11" s="5074"/>
      <c r="E11" s="5075"/>
      <c r="F11" s="4789"/>
      <c r="G11" s="4791"/>
      <c r="H11" s="4789"/>
      <c r="I11" s="4791"/>
      <c r="J11" s="4789"/>
      <c r="K11" s="4791"/>
      <c r="L11" s="5118"/>
      <c r="M11" s="5118"/>
      <c r="N11" s="4789"/>
      <c r="O11" s="4791"/>
      <c r="P11" s="5118"/>
      <c r="Q11" s="5118"/>
      <c r="R11" s="4789"/>
      <c r="S11" s="4791"/>
      <c r="T11" s="5118"/>
      <c r="U11" s="5118"/>
      <c r="V11" s="4789"/>
      <c r="W11" s="4791"/>
      <c r="X11" s="5118"/>
      <c r="Y11" s="5118"/>
      <c r="Z11" s="4789"/>
      <c r="AA11" s="4791"/>
      <c r="AB11" s="5118"/>
      <c r="AC11" s="5118"/>
      <c r="AD11" s="4789"/>
      <c r="AE11" s="4791"/>
      <c r="AF11" s="5118"/>
      <c r="AG11" s="5118"/>
      <c r="AH11" s="4789"/>
      <c r="AI11" s="4791"/>
      <c r="AJ11" s="5118"/>
      <c r="AK11" s="5165"/>
      <c r="AL11" s="4171"/>
      <c r="AM11" s="4224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>
      <c r="A12" s="5118"/>
      <c r="B12" s="511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75"/>
      <c r="AM12" s="4585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>
      <c r="A13" s="5182" t="s">
        <v>2580</v>
      </c>
      <c r="B13" s="5183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/>
      <c r="G13" s="2364"/>
      <c r="H13" s="2123"/>
      <c r="I13" s="2124"/>
      <c r="J13" s="2123"/>
      <c r="K13" s="2124"/>
      <c r="L13" s="2365"/>
      <c r="M13" s="2366"/>
      <c r="N13" s="2123"/>
      <c r="O13" s="2124"/>
      <c r="P13" s="2365"/>
      <c r="Q13" s="2366"/>
      <c r="R13" s="2123"/>
      <c r="S13" s="2124"/>
      <c r="T13" s="2365"/>
      <c r="U13" s="2366"/>
      <c r="V13" s="2123"/>
      <c r="W13" s="2124"/>
      <c r="X13" s="2365"/>
      <c r="Y13" s="2366"/>
      <c r="Z13" s="2123"/>
      <c r="AA13" s="2124"/>
      <c r="AB13" s="2365"/>
      <c r="AC13" s="2366"/>
      <c r="AD13" s="2123"/>
      <c r="AE13" s="2124"/>
      <c r="AF13" s="2365"/>
      <c r="AG13" s="2366"/>
      <c r="AH13" s="2123"/>
      <c r="AI13" s="2124"/>
      <c r="AJ13" s="1179"/>
      <c r="AK13" s="2367"/>
      <c r="AL13" s="2364"/>
      <c r="AM13" s="2364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>
      <c r="A14" s="5116" t="s">
        <v>2581</v>
      </c>
      <c r="B14" s="5136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/>
      <c r="G14" s="2372"/>
      <c r="H14" s="2371"/>
      <c r="I14" s="2373"/>
      <c r="J14" s="2371"/>
      <c r="K14" s="2373"/>
      <c r="L14" s="2374"/>
      <c r="M14" s="2375"/>
      <c r="N14" s="2371"/>
      <c r="O14" s="2373"/>
      <c r="P14" s="2374"/>
      <c r="Q14" s="2375"/>
      <c r="R14" s="2371"/>
      <c r="S14" s="2373"/>
      <c r="T14" s="2374"/>
      <c r="U14" s="2375"/>
      <c r="V14" s="2371"/>
      <c r="W14" s="2373"/>
      <c r="X14" s="2374"/>
      <c r="Y14" s="2375"/>
      <c r="Z14" s="2371"/>
      <c r="AA14" s="2373"/>
      <c r="AB14" s="2374"/>
      <c r="AC14" s="2375"/>
      <c r="AD14" s="2371"/>
      <c r="AE14" s="2373"/>
      <c r="AF14" s="2374"/>
      <c r="AG14" s="2375"/>
      <c r="AH14" s="2371"/>
      <c r="AI14" s="2373"/>
      <c r="AJ14" s="2376"/>
      <c r="AK14" s="2377"/>
      <c r="AL14" s="2372"/>
      <c r="AM14" s="237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>
      <c r="A15" s="5116" t="s">
        <v>2582</v>
      </c>
      <c r="B15" s="5136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/>
      <c r="G15" s="2372"/>
      <c r="H15" s="2371"/>
      <c r="I15" s="2373"/>
      <c r="J15" s="2371"/>
      <c r="K15" s="2373"/>
      <c r="L15" s="2374"/>
      <c r="M15" s="2375"/>
      <c r="N15" s="2371"/>
      <c r="O15" s="2373"/>
      <c r="P15" s="2374"/>
      <c r="Q15" s="2375"/>
      <c r="R15" s="2371"/>
      <c r="S15" s="2373"/>
      <c r="T15" s="2374"/>
      <c r="U15" s="2375"/>
      <c r="V15" s="2371"/>
      <c r="W15" s="2373"/>
      <c r="X15" s="2374"/>
      <c r="Y15" s="2375"/>
      <c r="Z15" s="2371"/>
      <c r="AA15" s="2373"/>
      <c r="AB15" s="2374"/>
      <c r="AC15" s="2375"/>
      <c r="AD15" s="2371"/>
      <c r="AE15" s="2373"/>
      <c r="AF15" s="2374"/>
      <c r="AG15" s="2375"/>
      <c r="AH15" s="2371"/>
      <c r="AI15" s="2373"/>
      <c r="AJ15" s="2376"/>
      <c r="AK15" s="2377"/>
      <c r="AL15" s="2372"/>
      <c r="AM15" s="237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>
      <c r="A16" s="5116" t="s">
        <v>2583</v>
      </c>
      <c r="B16" s="5136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/>
      <c r="G16" s="2372"/>
      <c r="H16" s="2371"/>
      <c r="I16" s="2373"/>
      <c r="J16" s="2371"/>
      <c r="K16" s="2373"/>
      <c r="L16" s="2374"/>
      <c r="M16" s="2375"/>
      <c r="N16" s="2371"/>
      <c r="O16" s="2373"/>
      <c r="P16" s="2374"/>
      <c r="Q16" s="2375"/>
      <c r="R16" s="2371"/>
      <c r="S16" s="2373"/>
      <c r="T16" s="2374"/>
      <c r="U16" s="2375"/>
      <c r="V16" s="2371"/>
      <c r="W16" s="2373"/>
      <c r="X16" s="2374"/>
      <c r="Y16" s="2375"/>
      <c r="Z16" s="2371"/>
      <c r="AA16" s="2373"/>
      <c r="AB16" s="2374"/>
      <c r="AC16" s="2375"/>
      <c r="AD16" s="2371"/>
      <c r="AE16" s="2373"/>
      <c r="AF16" s="2374"/>
      <c r="AG16" s="2375"/>
      <c r="AH16" s="2371"/>
      <c r="AI16" s="2373"/>
      <c r="AJ16" s="2376"/>
      <c r="AK16" s="2377"/>
      <c r="AL16" s="2372"/>
      <c r="AM16" s="237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>
      <c r="A17" s="4750" t="s">
        <v>2584</v>
      </c>
      <c r="B17" s="4751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/>
      <c r="G17" s="2372"/>
      <c r="H17" s="2371"/>
      <c r="I17" s="2373"/>
      <c r="J17" s="2371"/>
      <c r="K17" s="2373"/>
      <c r="L17" s="2374"/>
      <c r="M17" s="2375"/>
      <c r="N17" s="2371"/>
      <c r="O17" s="2373"/>
      <c r="P17" s="2374"/>
      <c r="Q17" s="2375"/>
      <c r="R17" s="2371"/>
      <c r="S17" s="2373"/>
      <c r="T17" s="2374"/>
      <c r="U17" s="2375"/>
      <c r="V17" s="2371"/>
      <c r="W17" s="2373"/>
      <c r="X17" s="2374"/>
      <c r="Y17" s="2375"/>
      <c r="Z17" s="2371"/>
      <c r="AA17" s="2373"/>
      <c r="AB17" s="2374"/>
      <c r="AC17" s="2375"/>
      <c r="AD17" s="2371"/>
      <c r="AE17" s="2373"/>
      <c r="AF17" s="2374"/>
      <c r="AG17" s="2375"/>
      <c r="AH17" s="2371"/>
      <c r="AI17" s="2373"/>
      <c r="AJ17" s="2376"/>
      <c r="AK17" s="2377"/>
      <c r="AL17" s="2372"/>
      <c r="AM17" s="2372"/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>
      <c r="A18" s="5176" t="s">
        <v>2585</v>
      </c>
      <c r="B18" s="5177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/>
      <c r="G18" s="2372"/>
      <c r="H18" s="2371"/>
      <c r="I18" s="2373"/>
      <c r="J18" s="2371"/>
      <c r="K18" s="2373"/>
      <c r="L18" s="2374"/>
      <c r="M18" s="2375"/>
      <c r="N18" s="2371"/>
      <c r="O18" s="2373"/>
      <c r="P18" s="2374"/>
      <c r="Q18" s="2375"/>
      <c r="R18" s="2371"/>
      <c r="S18" s="2373"/>
      <c r="T18" s="2374"/>
      <c r="U18" s="2375"/>
      <c r="V18" s="2371"/>
      <c r="W18" s="2373"/>
      <c r="X18" s="2374"/>
      <c r="Y18" s="2375"/>
      <c r="Z18" s="2371"/>
      <c r="AA18" s="2373"/>
      <c r="AB18" s="2374"/>
      <c r="AC18" s="2375"/>
      <c r="AD18" s="2371"/>
      <c r="AE18" s="2373"/>
      <c r="AF18" s="2374"/>
      <c r="AG18" s="2375"/>
      <c r="AH18" s="2371"/>
      <c r="AI18" s="2373"/>
      <c r="AJ18" s="2376"/>
      <c r="AK18" s="2377"/>
      <c r="AL18" s="2372"/>
      <c r="AM18" s="237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>
      <c r="A19" s="4762" t="s">
        <v>2586</v>
      </c>
      <c r="B19" s="4909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/>
      <c r="G19" s="2372"/>
      <c r="H19" s="2371"/>
      <c r="I19" s="2373"/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/>
      <c r="AM19" s="237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>
      <c r="A20" s="5176" t="s">
        <v>2587</v>
      </c>
      <c r="B20" s="5177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/>
      <c r="I20" s="2373"/>
      <c r="J20" s="2371"/>
      <c r="K20" s="2373"/>
      <c r="L20" s="2374"/>
      <c r="M20" s="2375"/>
      <c r="N20" s="2371"/>
      <c r="O20" s="2373"/>
      <c r="P20" s="2374"/>
      <c r="Q20" s="2375"/>
      <c r="R20" s="2371"/>
      <c r="S20" s="2373"/>
      <c r="T20" s="2374"/>
      <c r="U20" s="2375"/>
      <c r="V20" s="2371"/>
      <c r="W20" s="2373"/>
      <c r="X20" s="2374"/>
      <c r="Y20" s="2375"/>
      <c r="Z20" s="2371"/>
      <c r="AA20" s="2373"/>
      <c r="AB20" s="2374"/>
      <c r="AC20" s="2375"/>
      <c r="AD20" s="2371"/>
      <c r="AE20" s="2373"/>
      <c r="AF20" s="2374"/>
      <c r="AG20" s="2375"/>
      <c r="AH20" s="2371"/>
      <c r="AI20" s="2373"/>
      <c r="AJ20" s="2376"/>
      <c r="AK20" s="2377"/>
      <c r="AL20" s="2372"/>
      <c r="AM20" s="237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>
      <c r="A21" s="5178" t="s">
        <v>2588</v>
      </c>
      <c r="B21" s="5179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/>
      <c r="U21" s="2375"/>
      <c r="V21" s="2371"/>
      <c r="W21" s="2373"/>
      <c r="X21" s="2374"/>
      <c r="Y21" s="2375"/>
      <c r="Z21" s="2371"/>
      <c r="AA21" s="2373"/>
      <c r="AB21" s="2374"/>
      <c r="AC21" s="2375"/>
      <c r="AD21" s="2371"/>
      <c r="AE21" s="2373"/>
      <c r="AF21" s="2374"/>
      <c r="AG21" s="2375"/>
      <c r="AH21" s="2371"/>
      <c r="AI21" s="2373"/>
      <c r="AJ21" s="2376"/>
      <c r="AK21" s="2377"/>
      <c r="AL21" s="2372"/>
      <c r="AM21" s="2372"/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>
      <c r="A22" s="5176" t="s">
        <v>2589</v>
      </c>
      <c r="B22" s="5177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/>
      <c r="G22" s="2372"/>
      <c r="H22" s="2371"/>
      <c r="I22" s="2373"/>
      <c r="J22" s="2371"/>
      <c r="K22" s="2373"/>
      <c r="L22" s="2374"/>
      <c r="M22" s="2375"/>
      <c r="N22" s="2371"/>
      <c r="O22" s="2373"/>
      <c r="P22" s="2374"/>
      <c r="Q22" s="2375"/>
      <c r="R22" s="2371"/>
      <c r="S22" s="2373"/>
      <c r="T22" s="2374"/>
      <c r="U22" s="2375"/>
      <c r="V22" s="2371"/>
      <c r="W22" s="2373"/>
      <c r="X22" s="2374"/>
      <c r="Y22" s="2375"/>
      <c r="Z22" s="2371"/>
      <c r="AA22" s="2373"/>
      <c r="AB22" s="2374"/>
      <c r="AC22" s="2375"/>
      <c r="AD22" s="2371"/>
      <c r="AE22" s="2373"/>
      <c r="AF22" s="2374"/>
      <c r="AG22" s="2375"/>
      <c r="AH22" s="2371"/>
      <c r="AI22" s="2373"/>
      <c r="AJ22" s="2376"/>
      <c r="AK22" s="2377"/>
      <c r="AL22" s="2372"/>
      <c r="AM22" s="237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>
      <c r="A23" s="5180" t="s">
        <v>2590</v>
      </c>
      <c r="B23" s="5181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90"/>
      <c r="AK23" s="2070"/>
      <c r="AL23" s="2372"/>
      <c r="AM23" s="237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>
      <c r="A24" s="4165" t="s">
        <v>27</v>
      </c>
      <c r="B24" s="4789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>
      <c r="A26" s="4521" t="s">
        <v>2570</v>
      </c>
      <c r="B26" s="4841"/>
      <c r="C26" s="5071" t="s">
        <v>27</v>
      </c>
      <c r="D26" s="4688"/>
      <c r="E26" s="5072"/>
      <c r="F26" s="4830" t="s">
        <v>2</v>
      </c>
      <c r="G26" s="5084"/>
      <c r="H26" s="5084"/>
      <c r="I26" s="5084"/>
      <c r="J26" s="5084"/>
      <c r="K26" s="5084"/>
      <c r="L26" s="5084"/>
      <c r="M26" s="5084"/>
      <c r="N26" s="5084"/>
      <c r="O26" s="5084"/>
      <c r="P26" s="5084"/>
      <c r="Q26" s="5084"/>
      <c r="R26" s="5084"/>
      <c r="S26" s="5084"/>
      <c r="T26" s="5084"/>
      <c r="U26" s="5084"/>
      <c r="V26" s="5084"/>
      <c r="W26" s="5084"/>
      <c r="X26" s="5084"/>
      <c r="Y26" s="5084"/>
      <c r="Z26" s="5084"/>
      <c r="AA26" s="5084"/>
      <c r="AB26" s="5084"/>
      <c r="AC26" s="5084"/>
      <c r="AD26" s="5084"/>
      <c r="AE26" s="5084"/>
      <c r="AF26" s="5084"/>
      <c r="AG26" s="5084"/>
      <c r="AH26" s="5084"/>
      <c r="AI26" s="5084"/>
      <c r="AJ26" s="5084"/>
      <c r="AK26" s="5111"/>
      <c r="AL26" s="4734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>
      <c r="A27" s="4284"/>
      <c r="B27" s="4788"/>
      <c r="C27" s="5109"/>
      <c r="D27" s="5122"/>
      <c r="E27" s="5110"/>
      <c r="F27" s="4840" t="s">
        <v>2572</v>
      </c>
      <c r="G27" s="4841"/>
      <c r="H27" s="4840" t="s">
        <v>2573</v>
      </c>
      <c r="I27" s="4841"/>
      <c r="J27" s="4840" t="s">
        <v>2574</v>
      </c>
      <c r="K27" s="4841"/>
      <c r="L27" s="4840" t="s">
        <v>2575</v>
      </c>
      <c r="M27" s="4841"/>
      <c r="N27" s="4840" t="s">
        <v>2576</v>
      </c>
      <c r="O27" s="4841"/>
      <c r="P27" s="4840" t="s">
        <v>2577</v>
      </c>
      <c r="Q27" s="4841"/>
      <c r="R27" s="4840" t="s">
        <v>2578</v>
      </c>
      <c r="S27" s="4841"/>
      <c r="T27" s="4840" t="s">
        <v>139</v>
      </c>
      <c r="U27" s="4841"/>
      <c r="V27" s="4840" t="s">
        <v>140</v>
      </c>
      <c r="W27" s="4841"/>
      <c r="X27" s="4840" t="s">
        <v>141</v>
      </c>
      <c r="Y27" s="4841"/>
      <c r="Z27" s="4840" t="s">
        <v>142</v>
      </c>
      <c r="AA27" s="4841"/>
      <c r="AB27" s="4840" t="s">
        <v>143</v>
      </c>
      <c r="AC27" s="4841"/>
      <c r="AD27" s="4840" t="s">
        <v>144</v>
      </c>
      <c r="AE27" s="4841"/>
      <c r="AF27" s="4840" t="s">
        <v>145</v>
      </c>
      <c r="AG27" s="4841"/>
      <c r="AH27" s="4840" t="s">
        <v>146</v>
      </c>
      <c r="AI27" s="4841"/>
      <c r="AJ27" s="4840" t="s">
        <v>2579</v>
      </c>
      <c r="AK27" s="5000"/>
      <c r="AL27" s="4171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>
      <c r="A28" s="4284"/>
      <c r="B28" s="4788"/>
      <c r="C28" s="5073"/>
      <c r="D28" s="5074"/>
      <c r="E28" s="5075"/>
      <c r="F28" s="4789"/>
      <c r="G28" s="4791"/>
      <c r="H28" s="4789"/>
      <c r="I28" s="4791"/>
      <c r="J28" s="4789"/>
      <c r="K28" s="4791"/>
      <c r="L28" s="4789"/>
      <c r="M28" s="4791"/>
      <c r="N28" s="4789"/>
      <c r="O28" s="4791"/>
      <c r="P28" s="4789"/>
      <c r="Q28" s="4791"/>
      <c r="R28" s="4789"/>
      <c r="S28" s="4791"/>
      <c r="T28" s="4789"/>
      <c r="U28" s="4791"/>
      <c r="V28" s="4789"/>
      <c r="W28" s="4791"/>
      <c r="X28" s="4789"/>
      <c r="Y28" s="4791"/>
      <c r="Z28" s="4789"/>
      <c r="AA28" s="4791"/>
      <c r="AB28" s="4789"/>
      <c r="AC28" s="4791"/>
      <c r="AD28" s="4789"/>
      <c r="AE28" s="4791"/>
      <c r="AF28" s="4789"/>
      <c r="AG28" s="4791"/>
      <c r="AH28" s="4789"/>
      <c r="AI28" s="4791"/>
      <c r="AJ28" s="4789"/>
      <c r="AK28" s="5165"/>
      <c r="AL28" s="4171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>
      <c r="A29" s="5118"/>
      <c r="B29" s="4791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75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>
      <c r="A30" s="4842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/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>
      <c r="A31" s="5172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>
      <c r="A32" s="5172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/>
      <c r="G32" s="2413"/>
      <c r="H32" s="2412"/>
      <c r="I32" s="2414"/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>
      <c r="A33" s="5173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/>
      <c r="I33" s="2124"/>
      <c r="J33" s="2123"/>
      <c r="K33" s="2364"/>
      <c r="L33" s="2123"/>
      <c r="M33" s="2364"/>
      <c r="N33" s="2123"/>
      <c r="O33" s="2124"/>
      <c r="P33" s="2123"/>
      <c r="Q33" s="2364"/>
      <c r="R33" s="2123"/>
      <c r="S33" s="2364"/>
      <c r="T33" s="2123"/>
      <c r="U33" s="2364"/>
      <c r="V33" s="2123"/>
      <c r="W33" s="2124"/>
      <c r="X33" s="2123"/>
      <c r="Y33" s="2364"/>
      <c r="Z33" s="2123"/>
      <c r="AA33" s="2364"/>
      <c r="AB33" s="2123"/>
      <c r="AC33" s="2124"/>
      <c r="AD33" s="2123"/>
      <c r="AE33" s="2364"/>
      <c r="AF33" s="2123"/>
      <c r="AG33" s="2364"/>
      <c r="AH33" s="2123"/>
      <c r="AI33" s="2124"/>
      <c r="AJ33" s="2121"/>
      <c r="AK33" s="2367"/>
      <c r="AL33" s="2364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>
      <c r="A34" s="5174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/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5"/>
      <c r="AK34" s="2074"/>
      <c r="AL34" s="237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>
      <c r="A35" s="5175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2"/>
      <c r="AK35" s="2070"/>
      <c r="AL35" s="1188"/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>
      <c r="A36" s="5168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/>
      <c r="U36" s="2124"/>
      <c r="V36" s="2123"/>
      <c r="W36" s="2124"/>
      <c r="X36" s="2123"/>
      <c r="Y36" s="2124"/>
      <c r="Z36" s="2123"/>
      <c r="AA36" s="2124"/>
      <c r="AB36" s="2123"/>
      <c r="AC36" s="2124"/>
      <c r="AD36" s="2123"/>
      <c r="AE36" s="2124"/>
      <c r="AF36" s="2123"/>
      <c r="AG36" s="2124"/>
      <c r="AH36" s="2123"/>
      <c r="AI36" s="2124"/>
      <c r="AJ36" s="2121"/>
      <c r="AK36" s="2367"/>
      <c r="AL36" s="2364"/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>
      <c r="A37" s="5169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2"/>
      <c r="AK37" s="2070"/>
      <c r="AL37" s="1188"/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>
      <c r="A38" s="5142" t="s">
        <v>2600</v>
      </c>
      <c r="B38" s="4642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5"/>
      <c r="AK38" s="2074"/>
      <c r="AL38" s="224"/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>
      <c r="A39" s="5116" t="s">
        <v>2601</v>
      </c>
      <c r="B39" s="5117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/>
      <c r="G39" s="2372"/>
      <c r="H39" s="2371"/>
      <c r="I39" s="2373"/>
      <c r="J39" s="2371"/>
      <c r="K39" s="2373"/>
      <c r="L39" s="2371"/>
      <c r="M39" s="2373"/>
      <c r="N39" s="2371"/>
      <c r="O39" s="2373"/>
      <c r="P39" s="2371"/>
      <c r="Q39" s="2373"/>
      <c r="R39" s="2371"/>
      <c r="S39" s="2373"/>
      <c r="T39" s="2371"/>
      <c r="U39" s="2373"/>
      <c r="V39" s="2371"/>
      <c r="W39" s="2373"/>
      <c r="X39" s="2371"/>
      <c r="Y39" s="2373"/>
      <c r="Z39" s="2371"/>
      <c r="AA39" s="2373"/>
      <c r="AB39" s="2371"/>
      <c r="AC39" s="2373"/>
      <c r="AD39" s="2371"/>
      <c r="AE39" s="2373"/>
      <c r="AF39" s="2371"/>
      <c r="AG39" s="2373"/>
      <c r="AH39" s="2371"/>
      <c r="AI39" s="2373"/>
      <c r="AJ39" s="2433"/>
      <c r="AK39" s="2377"/>
      <c r="AL39" s="2372"/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>
      <c r="A40" s="4750" t="s">
        <v>2602</v>
      </c>
      <c r="B40" s="4752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/>
      <c r="G40" s="2372"/>
      <c r="H40" s="2371"/>
      <c r="I40" s="2373"/>
      <c r="J40" s="2371"/>
      <c r="K40" s="2373"/>
      <c r="L40" s="2371"/>
      <c r="M40" s="2373"/>
      <c r="N40" s="2371"/>
      <c r="O40" s="2373"/>
      <c r="P40" s="2371"/>
      <c r="Q40" s="2373"/>
      <c r="R40" s="2371"/>
      <c r="S40" s="2373"/>
      <c r="T40" s="2371"/>
      <c r="U40" s="2373"/>
      <c r="V40" s="2371"/>
      <c r="W40" s="2373"/>
      <c r="X40" s="2371"/>
      <c r="Y40" s="2373"/>
      <c r="Z40" s="2371"/>
      <c r="AA40" s="2373"/>
      <c r="AB40" s="2371"/>
      <c r="AC40" s="2373"/>
      <c r="AD40" s="2371"/>
      <c r="AE40" s="2373"/>
      <c r="AF40" s="2371"/>
      <c r="AG40" s="2373"/>
      <c r="AH40" s="2371"/>
      <c r="AI40" s="2373"/>
      <c r="AJ40" s="2433"/>
      <c r="AK40" s="2377"/>
      <c r="AL40" s="2372"/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>
      <c r="A41" s="5136" t="s">
        <v>2603</v>
      </c>
      <c r="B41" s="5117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/>
      <c r="G41" s="2372"/>
      <c r="H41" s="2371"/>
      <c r="I41" s="2373"/>
      <c r="J41" s="2371"/>
      <c r="K41" s="2373"/>
      <c r="L41" s="2371"/>
      <c r="M41" s="2373"/>
      <c r="N41" s="2371"/>
      <c r="O41" s="2373"/>
      <c r="P41" s="2371"/>
      <c r="Q41" s="2373"/>
      <c r="R41" s="2371"/>
      <c r="S41" s="2373"/>
      <c r="T41" s="2371"/>
      <c r="U41" s="2373"/>
      <c r="V41" s="2371"/>
      <c r="W41" s="2373"/>
      <c r="X41" s="2371"/>
      <c r="Y41" s="2373"/>
      <c r="Z41" s="2371"/>
      <c r="AA41" s="2373"/>
      <c r="AB41" s="2371"/>
      <c r="AC41" s="2373"/>
      <c r="AD41" s="2371"/>
      <c r="AE41" s="2373"/>
      <c r="AF41" s="2371"/>
      <c r="AG41" s="2373"/>
      <c r="AH41" s="2371"/>
      <c r="AI41" s="2373"/>
      <c r="AJ41" s="2433"/>
      <c r="AK41" s="2377"/>
      <c r="AL41" s="2372"/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>
      <c r="A42" s="5170" t="s">
        <v>2604</v>
      </c>
      <c r="B42" s="5171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2"/>
      <c r="AK42" s="2070"/>
      <c r="AL42" s="1188"/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>
      <c r="A43" s="4995" t="s">
        <v>27</v>
      </c>
      <c r="B43" s="4995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>
      <c r="A45" s="5145" t="s">
        <v>2606</v>
      </c>
      <c r="B45" s="5146"/>
      <c r="C45" s="5151" t="s">
        <v>27</v>
      </c>
      <c r="D45" s="5152"/>
      <c r="E45" s="5152"/>
      <c r="F45" s="4832" t="s">
        <v>2</v>
      </c>
      <c r="G45" s="5157"/>
      <c r="H45" s="5157"/>
      <c r="I45" s="5157"/>
      <c r="J45" s="5157"/>
      <c r="K45" s="5157"/>
      <c r="L45" s="5157"/>
      <c r="M45" s="5157"/>
      <c r="N45" s="5157"/>
      <c r="O45" s="5157"/>
      <c r="P45" s="5157"/>
      <c r="Q45" s="5157"/>
      <c r="R45" s="5157"/>
      <c r="S45" s="5157"/>
      <c r="T45" s="5157"/>
      <c r="U45" s="5157"/>
      <c r="V45" s="5157"/>
      <c r="W45" s="5157"/>
      <c r="X45" s="5157"/>
      <c r="Y45" s="5157"/>
      <c r="Z45" s="5157"/>
      <c r="AA45" s="5157"/>
      <c r="AB45" s="5157"/>
      <c r="AC45" s="5157"/>
      <c r="AD45" s="5157"/>
      <c r="AE45" s="5157"/>
      <c r="AF45" s="5157"/>
      <c r="AG45" s="5157"/>
      <c r="AH45" s="5157"/>
      <c r="AI45" s="5157"/>
      <c r="AJ45" s="5157"/>
      <c r="AK45" s="5158"/>
      <c r="AL45" s="5159" t="s">
        <v>82</v>
      </c>
      <c r="AM45" s="5160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>
      <c r="A46" s="5147"/>
      <c r="B46" s="5148"/>
      <c r="C46" s="5153"/>
      <c r="D46" s="5154"/>
      <c r="E46" s="5154"/>
      <c r="F46" s="4840" t="s">
        <v>2572</v>
      </c>
      <c r="G46" s="4841"/>
      <c r="H46" s="4840" t="s">
        <v>2573</v>
      </c>
      <c r="I46" s="4841"/>
      <c r="J46" s="4840" t="s">
        <v>2574</v>
      </c>
      <c r="K46" s="4841"/>
      <c r="L46" s="4840" t="s">
        <v>2575</v>
      </c>
      <c r="M46" s="4841"/>
      <c r="N46" s="4840" t="s">
        <v>2576</v>
      </c>
      <c r="O46" s="4841"/>
      <c r="P46" s="4840" t="s">
        <v>2577</v>
      </c>
      <c r="Q46" s="4841"/>
      <c r="R46" s="4840" t="s">
        <v>2578</v>
      </c>
      <c r="S46" s="4841"/>
      <c r="T46" s="4840" t="s">
        <v>139</v>
      </c>
      <c r="U46" s="4841"/>
      <c r="V46" s="4840" t="s">
        <v>140</v>
      </c>
      <c r="W46" s="4841"/>
      <c r="X46" s="4840" t="s">
        <v>141</v>
      </c>
      <c r="Y46" s="4841"/>
      <c r="Z46" s="4840" t="s">
        <v>142</v>
      </c>
      <c r="AA46" s="4841"/>
      <c r="AB46" s="4840" t="s">
        <v>143</v>
      </c>
      <c r="AC46" s="4841"/>
      <c r="AD46" s="4840" t="s">
        <v>144</v>
      </c>
      <c r="AE46" s="4841"/>
      <c r="AF46" s="4840" t="s">
        <v>145</v>
      </c>
      <c r="AG46" s="4841"/>
      <c r="AH46" s="4840" t="s">
        <v>146</v>
      </c>
      <c r="AI46" s="4841"/>
      <c r="AJ46" s="4840" t="s">
        <v>2579</v>
      </c>
      <c r="AK46" s="5000"/>
      <c r="AL46" s="5161"/>
      <c r="AM46" s="516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>
      <c r="A47" s="5147"/>
      <c r="B47" s="5148"/>
      <c r="C47" s="5155"/>
      <c r="D47" s="5156"/>
      <c r="E47" s="5156"/>
      <c r="F47" s="4789"/>
      <c r="G47" s="4791"/>
      <c r="H47" s="4789"/>
      <c r="I47" s="4791"/>
      <c r="J47" s="4789"/>
      <c r="K47" s="4791"/>
      <c r="L47" s="4789"/>
      <c r="M47" s="4791"/>
      <c r="N47" s="4789"/>
      <c r="O47" s="4791"/>
      <c r="P47" s="4789"/>
      <c r="Q47" s="4791"/>
      <c r="R47" s="4789"/>
      <c r="S47" s="4791"/>
      <c r="T47" s="4789"/>
      <c r="U47" s="4791"/>
      <c r="V47" s="4789"/>
      <c r="W47" s="4791"/>
      <c r="X47" s="4789"/>
      <c r="Y47" s="4791"/>
      <c r="Z47" s="4789"/>
      <c r="AA47" s="4791"/>
      <c r="AB47" s="4789"/>
      <c r="AC47" s="4791"/>
      <c r="AD47" s="4789"/>
      <c r="AE47" s="4791"/>
      <c r="AF47" s="4789"/>
      <c r="AG47" s="4791"/>
      <c r="AH47" s="4789"/>
      <c r="AI47" s="4791"/>
      <c r="AJ47" s="4789"/>
      <c r="AK47" s="5165"/>
      <c r="AL47" s="5166" t="s">
        <v>1070</v>
      </c>
      <c r="AM47" s="5163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>
      <c r="A48" s="5149"/>
      <c r="B48" s="5150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67"/>
      <c r="AM48" s="5164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>
      <c r="A49" s="5138" t="s">
        <v>2607</v>
      </c>
      <c r="B49" s="5139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/>
      <c r="G49" s="2449"/>
      <c r="H49" s="2448"/>
      <c r="I49" s="2449"/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/>
      <c r="AM49" s="2453"/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>
      <c r="A50" s="5140" t="s">
        <v>2596</v>
      </c>
      <c r="B50" s="5141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/>
      <c r="I50" s="2459"/>
      <c r="J50" s="2460"/>
      <c r="K50" s="2461"/>
      <c r="L50" s="2460"/>
      <c r="M50" s="2461"/>
      <c r="N50" s="2460"/>
      <c r="O50" s="2461"/>
      <c r="P50" s="2460"/>
      <c r="Q50" s="2461"/>
      <c r="R50" s="2460"/>
      <c r="S50" s="2461"/>
      <c r="T50" s="2462"/>
      <c r="U50" s="2463"/>
      <c r="V50" s="2462"/>
      <c r="W50" s="2463"/>
      <c r="X50" s="2462"/>
      <c r="Y50" s="2463"/>
      <c r="Z50" s="2462"/>
      <c r="AA50" s="2463"/>
      <c r="AB50" s="2462"/>
      <c r="AC50" s="2463"/>
      <c r="AD50" s="2462"/>
      <c r="AE50" s="2463"/>
      <c r="AF50" s="2462"/>
      <c r="AG50" s="2463"/>
      <c r="AH50" s="2462"/>
      <c r="AI50" s="2463"/>
      <c r="AJ50" s="2462"/>
      <c r="AK50" s="2464"/>
      <c r="AL50" s="2465"/>
      <c r="AM50" s="2466"/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>
      <c r="A51" s="5140" t="s">
        <v>2597</v>
      </c>
      <c r="B51" s="5141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/>
      <c r="U51" s="2472"/>
      <c r="V51" s="2471"/>
      <c r="W51" s="2472"/>
      <c r="X51" s="2471"/>
      <c r="Y51" s="2472"/>
      <c r="Z51" s="2471"/>
      <c r="AA51" s="2472"/>
      <c r="AB51" s="2471"/>
      <c r="AC51" s="2472"/>
      <c r="AD51" s="2471"/>
      <c r="AE51" s="2472"/>
      <c r="AF51" s="2471"/>
      <c r="AG51" s="2472"/>
      <c r="AH51" s="2471"/>
      <c r="AI51" s="2472"/>
      <c r="AJ51" s="2471"/>
      <c r="AK51" s="2473"/>
      <c r="AL51" s="2465"/>
      <c r="AM51" s="2466"/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>
      <c r="A52" s="5142" t="s">
        <v>2600</v>
      </c>
      <c r="B52" s="4642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4"/>
      <c r="AL52" s="2465"/>
      <c r="AM52" s="2466"/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>
      <c r="A53" s="5143" t="s">
        <v>2601</v>
      </c>
      <c r="B53" s="5144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/>
      <c r="G53" s="2463"/>
      <c r="H53" s="2462"/>
      <c r="I53" s="2463"/>
      <c r="J53" s="2462"/>
      <c r="K53" s="2463"/>
      <c r="L53" s="2462"/>
      <c r="M53" s="2472"/>
      <c r="N53" s="2471"/>
      <c r="O53" s="2472"/>
      <c r="P53" s="2471"/>
      <c r="Q53" s="2472"/>
      <c r="R53" s="2471"/>
      <c r="S53" s="2472"/>
      <c r="T53" s="2471"/>
      <c r="U53" s="2472"/>
      <c r="V53" s="2471"/>
      <c r="W53" s="2472"/>
      <c r="X53" s="2471"/>
      <c r="Y53" s="2472"/>
      <c r="Z53" s="2471"/>
      <c r="AA53" s="2472"/>
      <c r="AB53" s="2471"/>
      <c r="AC53" s="2472"/>
      <c r="AD53" s="2471"/>
      <c r="AE53" s="2472"/>
      <c r="AF53" s="2471"/>
      <c r="AG53" s="2472"/>
      <c r="AH53" s="2471"/>
      <c r="AI53" s="2472"/>
      <c r="AJ53" s="2471"/>
      <c r="AK53" s="2473"/>
      <c r="AL53" s="2465"/>
      <c r="AM53" s="2466"/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>
      <c r="A54" s="5135" t="s">
        <v>2608</v>
      </c>
      <c r="B54" s="5135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/>
      <c r="G54" s="2463"/>
      <c r="H54" s="2462"/>
      <c r="I54" s="2463"/>
      <c r="J54" s="2462"/>
      <c r="K54" s="2463"/>
      <c r="L54" s="2462"/>
      <c r="M54" s="2463"/>
      <c r="N54" s="2462"/>
      <c r="O54" s="2463"/>
      <c r="P54" s="2462"/>
      <c r="Q54" s="2463"/>
      <c r="R54" s="2462"/>
      <c r="S54" s="2463"/>
      <c r="T54" s="2462"/>
      <c r="U54" s="2463"/>
      <c r="V54" s="2462"/>
      <c r="W54" s="2463"/>
      <c r="X54" s="2462"/>
      <c r="Y54" s="2463"/>
      <c r="Z54" s="2462"/>
      <c r="AA54" s="2463"/>
      <c r="AB54" s="2462"/>
      <c r="AC54" s="2463"/>
      <c r="AD54" s="2462"/>
      <c r="AE54" s="2463"/>
      <c r="AF54" s="2462"/>
      <c r="AG54" s="2463"/>
      <c r="AH54" s="2462"/>
      <c r="AI54" s="2463"/>
      <c r="AJ54" s="2462"/>
      <c r="AK54" s="2464"/>
      <c r="AL54" s="2475"/>
      <c r="AM54" s="2476"/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>
      <c r="A55" s="5136" t="s">
        <v>2603</v>
      </c>
      <c r="B55" s="5117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/>
      <c r="G55" s="2463"/>
      <c r="H55" s="2462"/>
      <c r="I55" s="2463"/>
      <c r="J55" s="2462"/>
      <c r="K55" s="2463"/>
      <c r="L55" s="2462"/>
      <c r="M55" s="2463"/>
      <c r="N55" s="2462"/>
      <c r="O55" s="2463"/>
      <c r="P55" s="2462"/>
      <c r="Q55" s="2463"/>
      <c r="R55" s="2462"/>
      <c r="S55" s="2463"/>
      <c r="T55" s="2462"/>
      <c r="U55" s="2463"/>
      <c r="V55" s="2462"/>
      <c r="W55" s="2463"/>
      <c r="X55" s="2462"/>
      <c r="Y55" s="2463"/>
      <c r="Z55" s="2462"/>
      <c r="AA55" s="2463"/>
      <c r="AB55" s="2462"/>
      <c r="AC55" s="2463"/>
      <c r="AD55" s="2462"/>
      <c r="AE55" s="2463"/>
      <c r="AF55" s="2462"/>
      <c r="AG55" s="2463"/>
      <c r="AH55" s="2462"/>
      <c r="AI55" s="2463"/>
      <c r="AJ55" s="2462"/>
      <c r="AK55" s="2464"/>
      <c r="AL55" s="2475"/>
      <c r="AM55" s="2476"/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>
      <c r="A56" s="5137" t="s">
        <v>2604</v>
      </c>
      <c r="B56" s="5137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/>
      <c r="G56" s="2479"/>
      <c r="H56" s="2478"/>
      <c r="I56" s="2479"/>
      <c r="J56" s="2478"/>
      <c r="K56" s="2479"/>
      <c r="L56" s="2478"/>
      <c r="M56" s="2479"/>
      <c r="N56" s="2478"/>
      <c r="O56" s="2479"/>
      <c r="P56" s="2478"/>
      <c r="Q56" s="2479"/>
      <c r="R56" s="2478"/>
      <c r="S56" s="2479"/>
      <c r="T56" s="2478"/>
      <c r="U56" s="2479"/>
      <c r="V56" s="2478"/>
      <c r="W56" s="2479"/>
      <c r="X56" s="2478"/>
      <c r="Y56" s="2479"/>
      <c r="Z56" s="2478"/>
      <c r="AA56" s="2479"/>
      <c r="AB56" s="2478"/>
      <c r="AC56" s="2479"/>
      <c r="AD56" s="2478"/>
      <c r="AE56" s="2479"/>
      <c r="AF56" s="2478"/>
      <c r="AG56" s="2479"/>
      <c r="AH56" s="2478"/>
      <c r="AI56" s="2479"/>
      <c r="AJ56" s="2478"/>
      <c r="AK56" s="2480"/>
      <c r="AL56" s="2481"/>
      <c r="AM56" s="2482"/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>
      <c r="A58" s="4521" t="s">
        <v>0</v>
      </c>
      <c r="B58" s="4521"/>
      <c r="C58" s="4840" t="s">
        <v>27</v>
      </c>
      <c r="D58" s="4521"/>
      <c r="E58" s="4521"/>
      <c r="F58" s="4830" t="s">
        <v>2</v>
      </c>
      <c r="G58" s="5084"/>
      <c r="H58" s="5084"/>
      <c r="I58" s="5084"/>
      <c r="J58" s="5084"/>
      <c r="K58" s="5084"/>
      <c r="L58" s="5084"/>
      <c r="M58" s="5084"/>
      <c r="N58" s="5084"/>
      <c r="O58" s="5084"/>
      <c r="P58" s="5084"/>
      <c r="Q58" s="5084"/>
      <c r="R58" s="5084"/>
      <c r="S58" s="5084"/>
      <c r="T58" s="5084"/>
      <c r="U58" s="5084"/>
      <c r="V58" s="5084"/>
      <c r="W58" s="5084"/>
      <c r="X58" s="5084"/>
      <c r="Y58" s="5084"/>
      <c r="Z58" s="5084"/>
      <c r="AA58" s="5084"/>
      <c r="AB58" s="5084"/>
      <c r="AC58" s="5084"/>
      <c r="AD58" s="5084"/>
      <c r="AE58" s="5084"/>
      <c r="AF58" s="5084"/>
      <c r="AG58" s="5084"/>
      <c r="AH58" s="5084"/>
      <c r="AI58" s="5084"/>
      <c r="AJ58" s="5084"/>
      <c r="AK58" s="4831"/>
      <c r="AL58" s="4811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>
      <c r="A59" s="4284"/>
      <c r="B59" s="4284"/>
      <c r="C59" s="4244"/>
      <c r="D59" s="4284"/>
      <c r="E59" s="4788"/>
      <c r="F59" s="4840" t="s">
        <v>2572</v>
      </c>
      <c r="G59" s="4841"/>
      <c r="H59" s="4521" t="s">
        <v>2573</v>
      </c>
      <c r="I59" s="4521"/>
      <c r="J59" s="4840" t="s">
        <v>2574</v>
      </c>
      <c r="K59" s="4841"/>
      <c r="L59" s="4521" t="s">
        <v>2575</v>
      </c>
      <c r="M59" s="4521"/>
      <c r="N59" s="4840" t="s">
        <v>2576</v>
      </c>
      <c r="O59" s="4841"/>
      <c r="P59" s="4840" t="s">
        <v>2577</v>
      </c>
      <c r="Q59" s="4841"/>
      <c r="R59" s="4521" t="s">
        <v>2578</v>
      </c>
      <c r="S59" s="4521"/>
      <c r="T59" s="4840" t="s">
        <v>139</v>
      </c>
      <c r="U59" s="4841"/>
      <c r="V59" s="4521" t="s">
        <v>140</v>
      </c>
      <c r="W59" s="4521"/>
      <c r="X59" s="4840" t="s">
        <v>141</v>
      </c>
      <c r="Y59" s="4841"/>
      <c r="Z59" s="4521" t="s">
        <v>142</v>
      </c>
      <c r="AA59" s="4521"/>
      <c r="AB59" s="4840" t="s">
        <v>143</v>
      </c>
      <c r="AC59" s="4841"/>
      <c r="AD59" s="4521" t="s">
        <v>144</v>
      </c>
      <c r="AE59" s="4521"/>
      <c r="AF59" s="4840" t="s">
        <v>145</v>
      </c>
      <c r="AG59" s="4841"/>
      <c r="AH59" s="4521" t="s">
        <v>146</v>
      </c>
      <c r="AI59" s="4521"/>
      <c r="AJ59" s="4840" t="s">
        <v>2579</v>
      </c>
      <c r="AK59" s="4841"/>
      <c r="AL59" s="4811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>
      <c r="A60" s="4284"/>
      <c r="B60" s="4284"/>
      <c r="C60" s="4789"/>
      <c r="D60" s="5118"/>
      <c r="E60" s="4791"/>
      <c r="F60" s="4789"/>
      <c r="G60" s="4791"/>
      <c r="H60" s="5118"/>
      <c r="I60" s="5118"/>
      <c r="J60" s="4789"/>
      <c r="K60" s="4791"/>
      <c r="L60" s="5118"/>
      <c r="M60" s="5118"/>
      <c r="N60" s="4789"/>
      <c r="O60" s="4791"/>
      <c r="P60" s="4789"/>
      <c r="Q60" s="4791"/>
      <c r="R60" s="5118"/>
      <c r="S60" s="5118"/>
      <c r="T60" s="4789"/>
      <c r="U60" s="4791"/>
      <c r="V60" s="5118"/>
      <c r="W60" s="5118"/>
      <c r="X60" s="4789"/>
      <c r="Y60" s="4791"/>
      <c r="Z60" s="5118"/>
      <c r="AA60" s="5118"/>
      <c r="AB60" s="4789"/>
      <c r="AC60" s="4791"/>
      <c r="AD60" s="5118"/>
      <c r="AE60" s="5118"/>
      <c r="AF60" s="4789"/>
      <c r="AG60" s="4791"/>
      <c r="AH60" s="5118"/>
      <c r="AI60" s="5118"/>
      <c r="AJ60" s="4789"/>
      <c r="AK60" s="4791"/>
      <c r="AL60" s="4811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>
      <c r="A61" s="5118"/>
      <c r="B61" s="511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11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>
      <c r="A62" s="5134" t="s">
        <v>22</v>
      </c>
      <c r="B62" s="5134"/>
      <c r="C62" s="2394">
        <f>SUM(D62+E62)</f>
        <v>2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2</v>
      </c>
      <c r="F62" s="2350"/>
      <c r="G62" s="2353"/>
      <c r="H62" s="2352"/>
      <c r="I62" s="2485"/>
      <c r="J62" s="2350"/>
      <c r="K62" s="1322"/>
      <c r="L62" s="2352"/>
      <c r="M62" s="2485"/>
      <c r="N62" s="2350"/>
      <c r="O62" s="1322"/>
      <c r="P62" s="2350"/>
      <c r="Q62" s="1322"/>
      <c r="R62" s="2352"/>
      <c r="S62" s="2485"/>
      <c r="T62" s="2350"/>
      <c r="U62" s="1322"/>
      <c r="V62" s="2352"/>
      <c r="W62" s="2485">
        <v>2</v>
      </c>
      <c r="X62" s="2350"/>
      <c r="Y62" s="1322"/>
      <c r="Z62" s="2352"/>
      <c r="AA62" s="2485"/>
      <c r="AB62" s="2350"/>
      <c r="AC62" s="1322"/>
      <c r="AD62" s="2352"/>
      <c r="AE62" s="2485"/>
      <c r="AF62" s="2350"/>
      <c r="AG62" s="1322"/>
      <c r="AH62" s="2352"/>
      <c r="AI62" s="2485"/>
      <c r="AJ62" s="2350"/>
      <c r="AK62" s="1322"/>
      <c r="AL62" s="2486">
        <v>2</v>
      </c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>
      <c r="A64" s="4521" t="s">
        <v>0</v>
      </c>
      <c r="B64" s="4841"/>
      <c r="C64" s="4840" t="s">
        <v>27</v>
      </c>
      <c r="D64" s="4521"/>
      <c r="E64" s="4841"/>
      <c r="F64" s="4830" t="s">
        <v>2</v>
      </c>
      <c r="G64" s="5084"/>
      <c r="H64" s="5084"/>
      <c r="I64" s="5084"/>
      <c r="J64" s="5084"/>
      <c r="K64" s="5084"/>
      <c r="L64" s="5084"/>
      <c r="M64" s="5084"/>
      <c r="N64" s="5084"/>
      <c r="O64" s="5084"/>
      <c r="P64" s="5084"/>
      <c r="Q64" s="5084"/>
      <c r="R64" s="5084"/>
      <c r="S64" s="5084"/>
      <c r="T64" s="5084"/>
      <c r="U64" s="5084"/>
      <c r="V64" s="5084"/>
      <c r="W64" s="5084"/>
      <c r="X64" s="5084"/>
      <c r="Y64" s="5084"/>
      <c r="Z64" s="5084"/>
      <c r="AA64" s="5084"/>
      <c r="AB64" s="5084"/>
      <c r="AC64" s="5084"/>
      <c r="AD64" s="5084"/>
      <c r="AE64" s="5084"/>
      <c r="AF64" s="5084"/>
      <c r="AG64" s="5084"/>
      <c r="AH64" s="5084"/>
      <c r="AI64" s="5084"/>
      <c r="AJ64" s="5084"/>
      <c r="AK64" s="4831"/>
      <c r="AL64" s="4182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>
      <c r="A65" s="4284"/>
      <c r="B65" s="4788"/>
      <c r="C65" s="4244"/>
      <c r="D65" s="4284"/>
      <c r="E65" s="4788"/>
      <c r="F65" s="4184" t="s">
        <v>2572</v>
      </c>
      <c r="G65" s="4186"/>
      <c r="H65" s="4185" t="s">
        <v>2573</v>
      </c>
      <c r="I65" s="4185"/>
      <c r="J65" s="4184" t="s">
        <v>2574</v>
      </c>
      <c r="K65" s="4186"/>
      <c r="L65" s="4185" t="s">
        <v>2575</v>
      </c>
      <c r="M65" s="4185"/>
      <c r="N65" s="4184" t="s">
        <v>2576</v>
      </c>
      <c r="O65" s="4186"/>
      <c r="P65" s="4185" t="s">
        <v>2577</v>
      </c>
      <c r="Q65" s="4185"/>
      <c r="R65" s="4184" t="s">
        <v>2578</v>
      </c>
      <c r="S65" s="4186"/>
      <c r="T65" s="4185" t="s">
        <v>139</v>
      </c>
      <c r="U65" s="4185"/>
      <c r="V65" s="4184" t="s">
        <v>140</v>
      </c>
      <c r="W65" s="4186"/>
      <c r="X65" s="4185" t="s">
        <v>141</v>
      </c>
      <c r="Y65" s="4185"/>
      <c r="Z65" s="4184" t="s">
        <v>142</v>
      </c>
      <c r="AA65" s="4186"/>
      <c r="AB65" s="4185" t="s">
        <v>143</v>
      </c>
      <c r="AC65" s="4185"/>
      <c r="AD65" s="4184" t="s">
        <v>144</v>
      </c>
      <c r="AE65" s="4186"/>
      <c r="AF65" s="4185" t="s">
        <v>145</v>
      </c>
      <c r="AG65" s="4185"/>
      <c r="AH65" s="4184" t="s">
        <v>146</v>
      </c>
      <c r="AI65" s="4186"/>
      <c r="AJ65" s="4184" t="s">
        <v>2579</v>
      </c>
      <c r="AK65" s="4186"/>
      <c r="AL65" s="4224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>
      <c r="A66" s="5118"/>
      <c r="B66" s="4791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585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>
      <c r="A67" s="5133" t="s">
        <v>22</v>
      </c>
      <c r="B67" s="5133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/>
      <c r="G67" s="2207"/>
      <c r="H67" s="2249"/>
      <c r="I67" s="1403"/>
      <c r="J67" s="1295"/>
      <c r="K67" s="1311"/>
      <c r="L67" s="2249"/>
      <c r="M67" s="1403"/>
      <c r="N67" s="1295"/>
      <c r="O67" s="1311"/>
      <c r="P67" s="2249"/>
      <c r="Q67" s="1403"/>
      <c r="R67" s="1295"/>
      <c r="S67" s="1311"/>
      <c r="T67" s="2249"/>
      <c r="U67" s="1403"/>
      <c r="V67" s="1295"/>
      <c r="W67" s="1311"/>
      <c r="X67" s="2249"/>
      <c r="Y67" s="1403"/>
      <c r="Z67" s="1295"/>
      <c r="AA67" s="1311"/>
      <c r="AB67" s="2249"/>
      <c r="AC67" s="1403"/>
      <c r="AD67" s="1295"/>
      <c r="AE67" s="1311"/>
      <c r="AF67" s="2249"/>
      <c r="AG67" s="1403"/>
      <c r="AH67" s="1295"/>
      <c r="AI67" s="1311"/>
      <c r="AJ67" s="1310"/>
      <c r="AK67" s="1311"/>
      <c r="AL67" s="2487"/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>
      <c r="A68" s="4966" t="s">
        <v>111</v>
      </c>
      <c r="B68" s="4967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/>
      <c r="G68" s="2152"/>
      <c r="H68" s="2185"/>
      <c r="I68" s="2259"/>
      <c r="J68" s="2151"/>
      <c r="K68" s="2158"/>
      <c r="L68" s="2185"/>
      <c r="M68" s="2259"/>
      <c r="N68" s="2151"/>
      <c r="O68" s="2158"/>
      <c r="P68" s="2185"/>
      <c r="Q68" s="2259"/>
      <c r="R68" s="2151"/>
      <c r="S68" s="2158"/>
      <c r="T68" s="2185"/>
      <c r="U68" s="2259"/>
      <c r="V68" s="2151"/>
      <c r="W68" s="2158"/>
      <c r="X68" s="2185"/>
      <c r="Y68" s="2259"/>
      <c r="Z68" s="2151"/>
      <c r="AA68" s="2158"/>
      <c r="AB68" s="2185"/>
      <c r="AC68" s="2259"/>
      <c r="AD68" s="2151"/>
      <c r="AE68" s="2158"/>
      <c r="AF68" s="2185"/>
      <c r="AG68" s="2259"/>
      <c r="AH68" s="2151"/>
      <c r="AI68" s="2158"/>
      <c r="AJ68" s="2258"/>
      <c r="AK68" s="2158"/>
      <c r="AL68" s="2271"/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>
      <c r="A69" s="5131" t="s">
        <v>115</v>
      </c>
      <c r="B69" s="5131"/>
      <c r="C69" s="300">
        <f>SUM(D69+E69)</f>
        <v>32</v>
      </c>
      <c r="D69" s="364">
        <f t="shared" si="10"/>
        <v>7</v>
      </c>
      <c r="E69" s="177">
        <f t="shared" si="10"/>
        <v>25</v>
      </c>
      <c r="F69" s="2229"/>
      <c r="G69" s="193"/>
      <c r="H69" s="128">
        <v>2</v>
      </c>
      <c r="I69" s="131">
        <v>2</v>
      </c>
      <c r="J69" s="2229"/>
      <c r="K69" s="154"/>
      <c r="L69" s="128">
        <v>2</v>
      </c>
      <c r="M69" s="131">
        <v>2</v>
      </c>
      <c r="N69" s="2229"/>
      <c r="O69" s="154">
        <v>3</v>
      </c>
      <c r="P69" s="128"/>
      <c r="Q69" s="131">
        <v>1</v>
      </c>
      <c r="R69" s="2229">
        <v>1</v>
      </c>
      <c r="S69" s="154">
        <v>2</v>
      </c>
      <c r="T69" s="128"/>
      <c r="U69" s="131">
        <v>4</v>
      </c>
      <c r="V69" s="2229"/>
      <c r="W69" s="154"/>
      <c r="X69" s="128"/>
      <c r="Y69" s="131"/>
      <c r="Z69" s="2229"/>
      <c r="AA69" s="154">
        <v>1</v>
      </c>
      <c r="AB69" s="128">
        <v>2</v>
      </c>
      <c r="AC69" s="131">
        <v>1</v>
      </c>
      <c r="AD69" s="2229"/>
      <c r="AE69" s="154">
        <v>1</v>
      </c>
      <c r="AF69" s="128"/>
      <c r="AG69" s="131">
        <v>2</v>
      </c>
      <c r="AH69" s="2229"/>
      <c r="AI69" s="154">
        <v>1</v>
      </c>
      <c r="AJ69" s="189"/>
      <c r="AK69" s="154">
        <v>5</v>
      </c>
      <c r="AL69" s="2488">
        <v>32</v>
      </c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>
      <c r="A70" s="5132" t="s">
        <v>27</v>
      </c>
      <c r="B70" s="5132"/>
      <c r="C70" s="2394">
        <f t="shared" ref="C70:AL70" si="11">SUM(C67:C69)</f>
        <v>32</v>
      </c>
      <c r="D70" s="2495">
        <f t="shared" si="11"/>
        <v>7</v>
      </c>
      <c r="E70" s="2395">
        <f t="shared" si="11"/>
        <v>25</v>
      </c>
      <c r="F70" s="3245">
        <f t="shared" si="11"/>
        <v>0</v>
      </c>
      <c r="G70" s="3080">
        <f t="shared" si="11"/>
        <v>0</v>
      </c>
      <c r="H70" s="2349">
        <f t="shared" si="11"/>
        <v>2</v>
      </c>
      <c r="I70" s="2489">
        <f t="shared" si="11"/>
        <v>2</v>
      </c>
      <c r="J70" s="3245">
        <f t="shared" si="11"/>
        <v>0</v>
      </c>
      <c r="K70" s="3247">
        <f t="shared" si="11"/>
        <v>0</v>
      </c>
      <c r="L70" s="2349">
        <f t="shared" si="11"/>
        <v>2</v>
      </c>
      <c r="M70" s="2489">
        <f t="shared" si="11"/>
        <v>2</v>
      </c>
      <c r="N70" s="3245">
        <f t="shared" si="11"/>
        <v>0</v>
      </c>
      <c r="O70" s="3247">
        <f t="shared" si="11"/>
        <v>3</v>
      </c>
      <c r="P70" s="2349">
        <f t="shared" si="11"/>
        <v>0</v>
      </c>
      <c r="Q70" s="2489">
        <f t="shared" si="11"/>
        <v>1</v>
      </c>
      <c r="R70" s="3245">
        <f t="shared" si="11"/>
        <v>1</v>
      </c>
      <c r="S70" s="3247">
        <f t="shared" si="11"/>
        <v>2</v>
      </c>
      <c r="T70" s="2349">
        <f t="shared" si="11"/>
        <v>0</v>
      </c>
      <c r="U70" s="2489">
        <f t="shared" si="11"/>
        <v>4</v>
      </c>
      <c r="V70" s="3245">
        <f t="shared" si="11"/>
        <v>0</v>
      </c>
      <c r="W70" s="3247">
        <f t="shared" si="11"/>
        <v>0</v>
      </c>
      <c r="X70" s="2349">
        <f t="shared" si="11"/>
        <v>0</v>
      </c>
      <c r="Y70" s="2489">
        <f t="shared" si="11"/>
        <v>0</v>
      </c>
      <c r="Z70" s="3245">
        <f t="shared" si="11"/>
        <v>0</v>
      </c>
      <c r="AA70" s="3247">
        <f t="shared" si="11"/>
        <v>1</v>
      </c>
      <c r="AB70" s="2349">
        <f t="shared" si="11"/>
        <v>2</v>
      </c>
      <c r="AC70" s="2489">
        <f t="shared" si="11"/>
        <v>1</v>
      </c>
      <c r="AD70" s="3245">
        <f t="shared" si="11"/>
        <v>0</v>
      </c>
      <c r="AE70" s="3247">
        <f t="shared" si="11"/>
        <v>1</v>
      </c>
      <c r="AF70" s="2349">
        <f t="shared" si="11"/>
        <v>0</v>
      </c>
      <c r="AG70" s="2489">
        <f t="shared" si="11"/>
        <v>2</v>
      </c>
      <c r="AH70" s="3245">
        <f t="shared" si="11"/>
        <v>0</v>
      </c>
      <c r="AI70" s="3247">
        <f t="shared" si="11"/>
        <v>1</v>
      </c>
      <c r="AJ70" s="2490">
        <f t="shared" si="11"/>
        <v>0</v>
      </c>
      <c r="AK70" s="3247">
        <f t="shared" si="11"/>
        <v>5</v>
      </c>
      <c r="AL70" s="2145">
        <f t="shared" si="11"/>
        <v>32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>
      <c r="A72" s="4521" t="s">
        <v>0</v>
      </c>
      <c r="B72" s="4841"/>
      <c r="C72" s="4840" t="s">
        <v>27</v>
      </c>
      <c r="D72" s="4521"/>
      <c r="E72" s="4841"/>
      <c r="F72" s="4830" t="s">
        <v>2</v>
      </c>
      <c r="G72" s="5084"/>
      <c r="H72" s="5084"/>
      <c r="I72" s="5084"/>
      <c r="J72" s="5084"/>
      <c r="K72" s="5084"/>
      <c r="L72" s="5084"/>
      <c r="M72" s="5084"/>
      <c r="N72" s="5084"/>
      <c r="O72" s="5084"/>
      <c r="P72" s="5084"/>
      <c r="Q72" s="5084"/>
      <c r="R72" s="5084"/>
      <c r="S72" s="5084"/>
      <c r="T72" s="5084"/>
      <c r="U72" s="5084"/>
      <c r="V72" s="5084"/>
      <c r="W72" s="5084"/>
      <c r="X72" s="5084"/>
      <c r="Y72" s="5084"/>
      <c r="Z72" s="5084"/>
      <c r="AA72" s="5084"/>
      <c r="AB72" s="5084"/>
      <c r="AC72" s="5084"/>
      <c r="AD72" s="5084"/>
      <c r="AE72" s="5084"/>
      <c r="AF72" s="5084"/>
      <c r="AG72" s="5084"/>
      <c r="AH72" s="5084"/>
      <c r="AI72" s="5084"/>
      <c r="AJ72" s="5084"/>
      <c r="AK72" s="4831"/>
      <c r="AL72" s="4182" t="s">
        <v>101</v>
      </c>
      <c r="AM72" s="4182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>
      <c r="A73" s="4284"/>
      <c r="B73" s="4788"/>
      <c r="C73" s="4789"/>
      <c r="D73" s="5118"/>
      <c r="E73" s="4791"/>
      <c r="F73" s="4840" t="s">
        <v>2572</v>
      </c>
      <c r="G73" s="4841"/>
      <c r="H73" s="4521" t="s">
        <v>2573</v>
      </c>
      <c r="I73" s="4521"/>
      <c r="J73" s="4840" t="s">
        <v>2574</v>
      </c>
      <c r="K73" s="4841"/>
      <c r="L73" s="4840" t="s">
        <v>2575</v>
      </c>
      <c r="M73" s="4841"/>
      <c r="N73" s="4521" t="s">
        <v>2576</v>
      </c>
      <c r="O73" s="4521"/>
      <c r="P73" s="4840" t="s">
        <v>2577</v>
      </c>
      <c r="Q73" s="4841"/>
      <c r="R73" s="4521" t="s">
        <v>2578</v>
      </c>
      <c r="S73" s="4521"/>
      <c r="T73" s="4840" t="s">
        <v>139</v>
      </c>
      <c r="U73" s="4841"/>
      <c r="V73" s="4521" t="s">
        <v>140</v>
      </c>
      <c r="W73" s="4521"/>
      <c r="X73" s="4840" t="s">
        <v>141</v>
      </c>
      <c r="Y73" s="4841"/>
      <c r="Z73" s="4521" t="s">
        <v>142</v>
      </c>
      <c r="AA73" s="4521"/>
      <c r="AB73" s="4840" t="s">
        <v>143</v>
      </c>
      <c r="AC73" s="4841"/>
      <c r="AD73" s="4521" t="s">
        <v>144</v>
      </c>
      <c r="AE73" s="4521"/>
      <c r="AF73" s="4840" t="s">
        <v>145</v>
      </c>
      <c r="AG73" s="4841"/>
      <c r="AH73" s="4521" t="s">
        <v>146</v>
      </c>
      <c r="AI73" s="4521"/>
      <c r="AJ73" s="4840" t="s">
        <v>2579</v>
      </c>
      <c r="AK73" s="4841"/>
      <c r="AL73" s="4224"/>
      <c r="AM73" s="4224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>
      <c r="A74" s="5118"/>
      <c r="B74" s="4791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585"/>
      <c r="AM74" s="4585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>
      <c r="A75" s="5129" t="s">
        <v>111</v>
      </c>
      <c r="B75" s="5130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5"/>
      <c r="I75" s="195"/>
      <c r="J75" s="1706"/>
      <c r="K75" s="145"/>
      <c r="L75" s="1706"/>
      <c r="M75" s="145"/>
      <c r="N75" s="2245"/>
      <c r="O75" s="195"/>
      <c r="P75" s="1706"/>
      <c r="Q75" s="145"/>
      <c r="R75" s="2245"/>
      <c r="S75" s="195"/>
      <c r="T75" s="1706"/>
      <c r="U75" s="145"/>
      <c r="V75" s="2245"/>
      <c r="W75" s="195"/>
      <c r="X75" s="1706"/>
      <c r="Y75" s="145"/>
      <c r="Z75" s="2245"/>
      <c r="AA75" s="195"/>
      <c r="AB75" s="1706"/>
      <c r="AC75" s="145"/>
      <c r="AD75" s="2245"/>
      <c r="AE75" s="195"/>
      <c r="AF75" s="1706"/>
      <c r="AG75" s="145"/>
      <c r="AH75" s="2245"/>
      <c r="AI75" s="195"/>
      <c r="AJ75" s="2491"/>
      <c r="AK75" s="145"/>
      <c r="AL75" s="2492"/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>
      <c r="A76" s="5131" t="s">
        <v>115</v>
      </c>
      <c r="B76" s="5131"/>
      <c r="C76" s="1651">
        <f>SUM(D76+E76)</f>
        <v>16</v>
      </c>
      <c r="D76" s="2493">
        <f>SUM(F76+H76+J76+L76+N76+P76+R76+T76+V76+X76+Z76+AB76+AD76+AF76+AH76+AJ76)</f>
        <v>5</v>
      </c>
      <c r="E76" s="2494">
        <f>SUM(G76+I76+K76+M76+O76+Q76+S76+U76+W76+Y76+AA76+AC76+AE76+AG76+AI76+AK76)</f>
        <v>11</v>
      </c>
      <c r="F76" s="2229"/>
      <c r="G76" s="193"/>
      <c r="H76" s="128"/>
      <c r="I76" s="131"/>
      <c r="J76" s="2229"/>
      <c r="K76" s="154"/>
      <c r="L76" s="2229">
        <v>1</v>
      </c>
      <c r="M76" s="154"/>
      <c r="N76" s="128"/>
      <c r="O76" s="131">
        <v>2</v>
      </c>
      <c r="P76" s="2229">
        <v>1</v>
      </c>
      <c r="Q76" s="154"/>
      <c r="R76" s="128">
        <v>1</v>
      </c>
      <c r="S76" s="131">
        <v>4</v>
      </c>
      <c r="T76" s="2229"/>
      <c r="U76" s="154"/>
      <c r="V76" s="128">
        <v>1</v>
      </c>
      <c r="W76" s="131">
        <v>1</v>
      </c>
      <c r="X76" s="2229"/>
      <c r="Y76" s="154"/>
      <c r="Z76" s="128"/>
      <c r="AA76" s="131"/>
      <c r="AB76" s="2229"/>
      <c r="AC76" s="154">
        <v>1</v>
      </c>
      <c r="AD76" s="128"/>
      <c r="AE76" s="131">
        <v>1</v>
      </c>
      <c r="AF76" s="140">
        <v>1</v>
      </c>
      <c r="AG76" s="116">
        <v>2</v>
      </c>
      <c r="AH76" s="128"/>
      <c r="AI76" s="131"/>
      <c r="AJ76" s="189"/>
      <c r="AK76" s="154"/>
      <c r="AL76" s="2488">
        <v>16</v>
      </c>
      <c r="AM76" s="2488">
        <v>16</v>
      </c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>
      <c r="A77" s="5132" t="s">
        <v>27</v>
      </c>
      <c r="B77" s="5132"/>
      <c r="C77" s="2394">
        <f t="shared" ref="C77:AL77" si="12">SUM(C75:C76)</f>
        <v>16</v>
      </c>
      <c r="D77" s="2495">
        <f>SUM(D75:D76)</f>
        <v>5</v>
      </c>
      <c r="E77" s="2395">
        <f t="shared" si="12"/>
        <v>11</v>
      </c>
      <c r="F77" s="3245">
        <f>SUM(F75:F76)</f>
        <v>0</v>
      </c>
      <c r="G77" s="3080">
        <f t="shared" si="12"/>
        <v>0</v>
      </c>
      <c r="H77" s="2349">
        <f t="shared" si="12"/>
        <v>0</v>
      </c>
      <c r="I77" s="2489">
        <f t="shared" si="12"/>
        <v>0</v>
      </c>
      <c r="J77" s="3245">
        <f t="shared" si="12"/>
        <v>0</v>
      </c>
      <c r="K77" s="3247">
        <f t="shared" si="12"/>
        <v>0</v>
      </c>
      <c r="L77" s="3245">
        <f t="shared" si="12"/>
        <v>1</v>
      </c>
      <c r="M77" s="3247">
        <f t="shared" si="12"/>
        <v>0</v>
      </c>
      <c r="N77" s="2349">
        <f t="shared" si="12"/>
        <v>0</v>
      </c>
      <c r="O77" s="2489">
        <f t="shared" si="12"/>
        <v>2</v>
      </c>
      <c r="P77" s="3245">
        <f t="shared" si="12"/>
        <v>1</v>
      </c>
      <c r="Q77" s="3247">
        <f t="shared" si="12"/>
        <v>0</v>
      </c>
      <c r="R77" s="2349">
        <f t="shared" si="12"/>
        <v>1</v>
      </c>
      <c r="S77" s="2489">
        <f t="shared" si="12"/>
        <v>4</v>
      </c>
      <c r="T77" s="3245">
        <f t="shared" si="12"/>
        <v>0</v>
      </c>
      <c r="U77" s="3247">
        <f t="shared" si="12"/>
        <v>0</v>
      </c>
      <c r="V77" s="2349">
        <f t="shared" si="12"/>
        <v>1</v>
      </c>
      <c r="W77" s="2489">
        <f t="shared" si="12"/>
        <v>1</v>
      </c>
      <c r="X77" s="3245">
        <f t="shared" si="12"/>
        <v>0</v>
      </c>
      <c r="Y77" s="3247">
        <f t="shared" si="12"/>
        <v>0</v>
      </c>
      <c r="Z77" s="2349">
        <f t="shared" si="12"/>
        <v>0</v>
      </c>
      <c r="AA77" s="2489">
        <f t="shared" si="12"/>
        <v>0</v>
      </c>
      <c r="AB77" s="3245">
        <f t="shared" si="12"/>
        <v>0</v>
      </c>
      <c r="AC77" s="3247">
        <f t="shared" si="12"/>
        <v>1</v>
      </c>
      <c r="AD77" s="2349">
        <f t="shared" si="12"/>
        <v>0</v>
      </c>
      <c r="AE77" s="3246">
        <f t="shared" si="12"/>
        <v>1</v>
      </c>
      <c r="AF77" s="3246">
        <f t="shared" si="12"/>
        <v>1</v>
      </c>
      <c r="AG77" s="3246">
        <f t="shared" si="12"/>
        <v>2</v>
      </c>
      <c r="AH77" s="3246">
        <f t="shared" si="12"/>
        <v>0</v>
      </c>
      <c r="AI77" s="2489">
        <f t="shared" si="12"/>
        <v>0</v>
      </c>
      <c r="AJ77" s="2490">
        <f t="shared" si="12"/>
        <v>0</v>
      </c>
      <c r="AK77" s="3247">
        <f t="shared" si="12"/>
        <v>0</v>
      </c>
      <c r="AL77" s="2145">
        <f t="shared" si="12"/>
        <v>16</v>
      </c>
      <c r="AM77" s="2145">
        <f>+AM76</f>
        <v>16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>
      <c r="A79" s="4521" t="s">
        <v>2570</v>
      </c>
      <c r="B79" s="4841"/>
      <c r="C79" s="4840" t="s">
        <v>27</v>
      </c>
      <c r="D79" s="4521"/>
      <c r="E79" s="4841"/>
      <c r="F79" s="4877" t="s">
        <v>2</v>
      </c>
      <c r="G79" s="5128"/>
      <c r="H79" s="5128"/>
      <c r="I79" s="5128"/>
      <c r="J79" s="5128"/>
      <c r="K79" s="5128"/>
      <c r="L79" s="5128"/>
      <c r="M79" s="5128"/>
      <c r="N79" s="5128"/>
      <c r="O79" s="5128"/>
      <c r="P79" s="5128"/>
      <c r="Q79" s="5128"/>
      <c r="R79" s="5128"/>
      <c r="S79" s="5128"/>
      <c r="T79" s="5128"/>
      <c r="U79" s="5128"/>
      <c r="V79" s="5128"/>
      <c r="W79" s="5128"/>
      <c r="X79" s="5128"/>
      <c r="Y79" s="5128"/>
      <c r="Z79" s="5128"/>
      <c r="AA79" s="5128"/>
      <c r="AB79" s="5128"/>
      <c r="AC79" s="5128"/>
      <c r="AD79" s="5128"/>
      <c r="AE79" s="5128"/>
      <c r="AF79" s="5128"/>
      <c r="AG79" s="5128"/>
      <c r="AH79" s="5128"/>
      <c r="AI79" s="5128"/>
      <c r="AJ79" s="5128"/>
      <c r="AK79" s="487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>
      <c r="A80" s="4284"/>
      <c r="B80" s="4788"/>
      <c r="C80" s="4789"/>
      <c r="D80" s="5118"/>
      <c r="E80" s="4791"/>
      <c r="F80" s="4184" t="s">
        <v>2572</v>
      </c>
      <c r="G80" s="4186"/>
      <c r="H80" s="4185" t="s">
        <v>2573</v>
      </c>
      <c r="I80" s="4185"/>
      <c r="J80" s="4184" t="s">
        <v>2574</v>
      </c>
      <c r="K80" s="4186"/>
      <c r="L80" s="4185" t="s">
        <v>2575</v>
      </c>
      <c r="M80" s="4185"/>
      <c r="N80" s="4184" t="s">
        <v>2576</v>
      </c>
      <c r="O80" s="4186"/>
      <c r="P80" s="4521" t="s">
        <v>2577</v>
      </c>
      <c r="Q80" s="4521"/>
      <c r="R80" s="4840" t="s">
        <v>2578</v>
      </c>
      <c r="S80" s="4841"/>
      <c r="T80" s="4840" t="s">
        <v>139</v>
      </c>
      <c r="U80" s="4841"/>
      <c r="V80" s="4521" t="s">
        <v>140</v>
      </c>
      <c r="W80" s="4521"/>
      <c r="X80" s="4840" t="s">
        <v>141</v>
      </c>
      <c r="Y80" s="4841"/>
      <c r="Z80" s="4521" t="s">
        <v>142</v>
      </c>
      <c r="AA80" s="4521"/>
      <c r="AB80" s="4840" t="s">
        <v>143</v>
      </c>
      <c r="AC80" s="4841"/>
      <c r="AD80" s="4521" t="s">
        <v>144</v>
      </c>
      <c r="AE80" s="4521"/>
      <c r="AF80" s="4840" t="s">
        <v>145</v>
      </c>
      <c r="AG80" s="4841"/>
      <c r="AH80" s="4521" t="s">
        <v>146</v>
      </c>
      <c r="AI80" s="4521"/>
      <c r="AJ80" s="4840" t="s">
        <v>2579</v>
      </c>
      <c r="AK80" s="4841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>
      <c r="A81" s="5118"/>
      <c r="B81" s="4791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>
      <c r="A82" s="5016" t="s">
        <v>2612</v>
      </c>
      <c r="B82" s="5017"/>
      <c r="C82" s="1718">
        <f t="shared" ref="C82:C87" si="13">SUM(D82+E82)</f>
        <v>0</v>
      </c>
      <c r="D82" s="358">
        <f>SUM(F82+H82)</f>
        <v>0</v>
      </c>
      <c r="E82" s="2496">
        <f>SUM(G82+I82)</f>
        <v>0</v>
      </c>
      <c r="F82" s="1295"/>
      <c r="G82" s="2207"/>
      <c r="H82" s="2249"/>
      <c r="I82" s="1403"/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>
      <c r="A83" s="5116" t="s">
        <v>2600</v>
      </c>
      <c r="B83" s="5117"/>
      <c r="C83" s="2501">
        <f t="shared" si="13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/>
      <c r="G83" s="2152"/>
      <c r="H83" s="2185"/>
      <c r="I83" s="2259"/>
      <c r="J83" s="2151"/>
      <c r="K83" s="2158"/>
      <c r="L83" s="2185"/>
      <c r="M83" s="2259"/>
      <c r="N83" s="2151"/>
      <c r="O83" s="2158"/>
      <c r="P83" s="2185"/>
      <c r="Q83" s="2259"/>
      <c r="R83" s="2151"/>
      <c r="S83" s="2158"/>
      <c r="T83" s="2151"/>
      <c r="U83" s="2158"/>
      <c r="V83" s="2185"/>
      <c r="W83" s="2259"/>
      <c r="X83" s="2151"/>
      <c r="Y83" s="2158"/>
      <c r="Z83" s="2185"/>
      <c r="AA83" s="2259"/>
      <c r="AB83" s="2151"/>
      <c r="AC83" s="2158"/>
      <c r="AD83" s="2185"/>
      <c r="AE83" s="2259"/>
      <c r="AF83" s="2151"/>
      <c r="AG83" s="2158"/>
      <c r="AH83" s="2185"/>
      <c r="AI83" s="2259"/>
      <c r="AJ83" s="2258"/>
      <c r="AK83" s="2158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>
      <c r="A84" s="5116" t="s">
        <v>2601</v>
      </c>
      <c r="B84" s="5117"/>
      <c r="C84" s="2501">
        <f t="shared" si="13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/>
      <c r="G84" s="2152"/>
      <c r="H84" s="2185"/>
      <c r="I84" s="2259"/>
      <c r="J84" s="2151"/>
      <c r="K84" s="2158"/>
      <c r="L84" s="2185"/>
      <c r="M84" s="2259"/>
      <c r="N84" s="2151"/>
      <c r="O84" s="2158"/>
      <c r="P84" s="2185"/>
      <c r="Q84" s="2259"/>
      <c r="R84" s="2151"/>
      <c r="S84" s="2158"/>
      <c r="T84" s="2151"/>
      <c r="U84" s="2158"/>
      <c r="V84" s="2185"/>
      <c r="W84" s="2259"/>
      <c r="X84" s="2151"/>
      <c r="Y84" s="2158"/>
      <c r="Z84" s="2185"/>
      <c r="AA84" s="2259"/>
      <c r="AB84" s="2151"/>
      <c r="AC84" s="2158"/>
      <c r="AD84" s="2185"/>
      <c r="AE84" s="2259"/>
      <c r="AF84" s="2151"/>
      <c r="AG84" s="2158"/>
      <c r="AH84" s="2185"/>
      <c r="AI84" s="2259"/>
      <c r="AJ84" s="2258"/>
      <c r="AK84" s="2158"/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>
      <c r="A85" s="5116" t="s">
        <v>63</v>
      </c>
      <c r="B85" s="5117"/>
      <c r="C85" s="2501">
        <f t="shared" si="13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/>
      <c r="I85" s="2259"/>
      <c r="J85" s="2151"/>
      <c r="K85" s="2158"/>
      <c r="L85" s="2185"/>
      <c r="M85" s="2259"/>
      <c r="N85" s="2151"/>
      <c r="O85" s="2158"/>
      <c r="P85" s="2185"/>
      <c r="Q85" s="2259"/>
      <c r="R85" s="2151"/>
      <c r="S85" s="2158"/>
      <c r="T85" s="2151"/>
      <c r="U85" s="2158"/>
      <c r="V85" s="2185"/>
      <c r="W85" s="2259"/>
      <c r="X85" s="2151"/>
      <c r="Y85" s="2158"/>
      <c r="Z85" s="2185"/>
      <c r="AA85" s="2259"/>
      <c r="AB85" s="2151"/>
      <c r="AC85" s="2158"/>
      <c r="AD85" s="2185"/>
      <c r="AE85" s="2259"/>
      <c r="AF85" s="2151"/>
      <c r="AG85" s="2158"/>
      <c r="AH85" s="2185"/>
      <c r="AI85" s="2259"/>
      <c r="AJ85" s="2258"/>
      <c r="AK85" s="2158"/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>
      <c r="A86" s="5116" t="s">
        <v>64</v>
      </c>
      <c r="B86" s="5117">
        <v>0</v>
      </c>
      <c r="C86" s="2501">
        <f t="shared" si="13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/>
      <c r="U86" s="2158"/>
      <c r="V86" s="2185"/>
      <c r="W86" s="2259"/>
      <c r="X86" s="2151"/>
      <c r="Y86" s="2158"/>
      <c r="Z86" s="2185"/>
      <c r="AA86" s="2259"/>
      <c r="AB86" s="2151"/>
      <c r="AC86" s="2158"/>
      <c r="AD86" s="2185"/>
      <c r="AE86" s="2259"/>
      <c r="AF86" s="2151"/>
      <c r="AG86" s="2158"/>
      <c r="AH86" s="2185"/>
      <c r="AI86" s="2259"/>
      <c r="AJ86" s="2258"/>
      <c r="AK86" s="2158"/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>
      <c r="A87" s="5126" t="s">
        <v>2604</v>
      </c>
      <c r="B87" s="5127"/>
      <c r="C87" s="2506">
        <f t="shared" si="13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>
      <c r="A88" s="4832" t="s">
        <v>27</v>
      </c>
      <c r="B88" s="4833"/>
      <c r="C88" s="2394">
        <f t="shared" ref="C88:AK88" si="14">SUM(C82:C87)</f>
        <v>0</v>
      </c>
      <c r="D88" s="2495">
        <f t="shared" si="14"/>
        <v>0</v>
      </c>
      <c r="E88" s="2395">
        <f t="shared" si="14"/>
        <v>0</v>
      </c>
      <c r="F88" s="3245">
        <f t="shared" si="14"/>
        <v>0</v>
      </c>
      <c r="G88" s="3080">
        <f t="shared" si="14"/>
        <v>0</v>
      </c>
      <c r="H88" s="2349">
        <f t="shared" si="14"/>
        <v>0</v>
      </c>
      <c r="I88" s="2489">
        <f t="shared" si="14"/>
        <v>0</v>
      </c>
      <c r="J88" s="3245">
        <f t="shared" si="14"/>
        <v>0</v>
      </c>
      <c r="K88" s="3247">
        <f t="shared" si="14"/>
        <v>0</v>
      </c>
      <c r="L88" s="2349">
        <f t="shared" si="14"/>
        <v>0</v>
      </c>
      <c r="M88" s="2489">
        <f t="shared" si="14"/>
        <v>0</v>
      </c>
      <c r="N88" s="3245">
        <f t="shared" si="14"/>
        <v>0</v>
      </c>
      <c r="O88" s="3247">
        <f t="shared" si="14"/>
        <v>0</v>
      </c>
      <c r="P88" s="2349">
        <f t="shared" si="14"/>
        <v>0</v>
      </c>
      <c r="Q88" s="2489">
        <f t="shared" si="14"/>
        <v>0</v>
      </c>
      <c r="R88" s="3245">
        <f t="shared" si="14"/>
        <v>0</v>
      </c>
      <c r="S88" s="3247">
        <f t="shared" si="14"/>
        <v>0</v>
      </c>
      <c r="T88" s="3245">
        <f t="shared" si="14"/>
        <v>0</v>
      </c>
      <c r="U88" s="3247">
        <f t="shared" si="14"/>
        <v>0</v>
      </c>
      <c r="V88" s="2349">
        <f t="shared" si="14"/>
        <v>0</v>
      </c>
      <c r="W88" s="2489">
        <f t="shared" si="14"/>
        <v>0</v>
      </c>
      <c r="X88" s="3245">
        <f t="shared" si="14"/>
        <v>0</v>
      </c>
      <c r="Y88" s="3247">
        <f t="shared" si="14"/>
        <v>0</v>
      </c>
      <c r="Z88" s="2349">
        <f t="shared" si="14"/>
        <v>0</v>
      </c>
      <c r="AA88" s="2489">
        <f t="shared" si="14"/>
        <v>0</v>
      </c>
      <c r="AB88" s="3245">
        <f t="shared" si="14"/>
        <v>0</v>
      </c>
      <c r="AC88" s="3247">
        <f t="shared" si="14"/>
        <v>0</v>
      </c>
      <c r="AD88" s="2349">
        <f t="shared" si="14"/>
        <v>0</v>
      </c>
      <c r="AE88" s="2489">
        <f t="shared" si="14"/>
        <v>0</v>
      </c>
      <c r="AF88" s="3245">
        <f t="shared" si="14"/>
        <v>0</v>
      </c>
      <c r="AG88" s="3247">
        <f t="shared" si="14"/>
        <v>0</v>
      </c>
      <c r="AH88" s="2349">
        <f t="shared" si="14"/>
        <v>0</v>
      </c>
      <c r="AI88" s="2489">
        <f t="shared" si="14"/>
        <v>0</v>
      </c>
      <c r="AJ88" s="2490">
        <f t="shared" si="14"/>
        <v>0</v>
      </c>
      <c r="AK88" s="3247">
        <f t="shared" si="14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>
      <c r="A90" s="4995" t="s">
        <v>0</v>
      </c>
      <c r="B90" s="4995"/>
      <c r="C90" s="4995" t="s">
        <v>27</v>
      </c>
      <c r="D90" s="5125" t="s">
        <v>2614</v>
      </c>
      <c r="E90" s="4734" t="s">
        <v>2615</v>
      </c>
      <c r="F90" s="4757"/>
      <c r="G90" s="4757"/>
      <c r="H90" s="4757"/>
      <c r="I90" s="4757"/>
      <c r="J90" s="3206"/>
      <c r="K90" s="4757"/>
      <c r="L90" s="4757"/>
      <c r="M90" s="4757"/>
      <c r="N90" s="4757"/>
      <c r="O90" s="4757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>
      <c r="A91" s="4995"/>
      <c r="B91" s="4995"/>
      <c r="C91" s="4995"/>
      <c r="D91" s="4554"/>
      <c r="E91" s="4175"/>
      <c r="F91" s="5122"/>
      <c r="G91" s="5122"/>
      <c r="H91" s="5122"/>
      <c r="I91" s="5122"/>
      <c r="J91" s="3260"/>
      <c r="K91" s="5122"/>
      <c r="L91" s="5122"/>
      <c r="M91" s="512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>
      <c r="A92" s="4750" t="s">
        <v>22</v>
      </c>
      <c r="B92" s="4752"/>
      <c r="C92" s="2508">
        <f>SUM(D92+E92)</f>
        <v>0</v>
      </c>
      <c r="D92" s="1768"/>
      <c r="E92" s="237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>
      <c r="A93" s="5123" t="s">
        <v>115</v>
      </c>
      <c r="B93" s="5124"/>
      <c r="C93" s="2508">
        <f>SUM(D93+E93)</f>
        <v>0</v>
      </c>
      <c r="D93" s="2371"/>
      <c r="E93" s="237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>
      <c r="A94" s="5116" t="s">
        <v>111</v>
      </c>
      <c r="B94" s="5117"/>
      <c r="C94" s="2508">
        <f>SUM(D94+E94)</f>
        <v>0</v>
      </c>
      <c r="D94" s="2371"/>
      <c r="E94" s="237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>
      <c r="A95" s="4832" t="s">
        <v>27</v>
      </c>
      <c r="B95" s="483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>
      <c r="A97" s="4521" t="s">
        <v>2617</v>
      </c>
      <c r="B97" s="4841"/>
      <c r="C97" s="5071" t="s">
        <v>27</v>
      </c>
      <c r="D97" s="4688"/>
      <c r="E97" s="5072"/>
      <c r="F97" s="4830" t="s">
        <v>2</v>
      </c>
      <c r="G97" s="5084"/>
      <c r="H97" s="5084"/>
      <c r="I97" s="5084"/>
      <c r="J97" s="5084"/>
      <c r="K97" s="5084"/>
      <c r="L97" s="5084"/>
      <c r="M97" s="5084"/>
      <c r="N97" s="5084"/>
      <c r="O97" s="5084"/>
      <c r="P97" s="5084"/>
      <c r="Q97" s="5084"/>
      <c r="R97" s="5084"/>
      <c r="S97" s="5084"/>
      <c r="T97" s="5084"/>
      <c r="U97" s="5084"/>
      <c r="V97" s="5084"/>
      <c r="W97" s="5084"/>
      <c r="X97" s="5084"/>
      <c r="Y97" s="5084"/>
      <c r="Z97" s="5084"/>
      <c r="AA97" s="5084"/>
      <c r="AB97" s="5084"/>
      <c r="AC97" s="5084"/>
      <c r="AD97" s="5084"/>
      <c r="AE97" s="5084"/>
      <c r="AF97" s="5084"/>
      <c r="AG97" s="5084"/>
      <c r="AH97" s="5084"/>
      <c r="AI97" s="5084"/>
      <c r="AJ97" s="5084"/>
      <c r="AK97" s="4831"/>
      <c r="AL97" s="5119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>
      <c r="A98" s="4284"/>
      <c r="B98" s="4788"/>
      <c r="C98" s="5073"/>
      <c r="D98" s="5074"/>
      <c r="E98" s="5075"/>
      <c r="F98" s="4184" t="s">
        <v>2572</v>
      </c>
      <c r="G98" s="4186"/>
      <c r="H98" s="4184" t="s">
        <v>2573</v>
      </c>
      <c r="I98" s="4186"/>
      <c r="J98" s="4184" t="s">
        <v>2574</v>
      </c>
      <c r="K98" s="4186"/>
      <c r="L98" s="4185" t="s">
        <v>2575</v>
      </c>
      <c r="M98" s="4185"/>
      <c r="N98" s="4184" t="s">
        <v>2576</v>
      </c>
      <c r="O98" s="4186"/>
      <c r="P98" s="4185" t="s">
        <v>2577</v>
      </c>
      <c r="Q98" s="4185"/>
      <c r="R98" s="4184" t="s">
        <v>2578</v>
      </c>
      <c r="S98" s="4186"/>
      <c r="T98" s="4185" t="s">
        <v>139</v>
      </c>
      <c r="U98" s="4185"/>
      <c r="V98" s="4184" t="s">
        <v>140</v>
      </c>
      <c r="W98" s="4186"/>
      <c r="X98" s="4185" t="s">
        <v>141</v>
      </c>
      <c r="Y98" s="4185"/>
      <c r="Z98" s="4184" t="s">
        <v>142</v>
      </c>
      <c r="AA98" s="4186"/>
      <c r="AB98" s="4185" t="s">
        <v>143</v>
      </c>
      <c r="AC98" s="4185"/>
      <c r="AD98" s="4184" t="s">
        <v>144</v>
      </c>
      <c r="AE98" s="4186"/>
      <c r="AF98" s="4185" t="s">
        <v>145</v>
      </c>
      <c r="AG98" s="4185"/>
      <c r="AH98" s="4184" t="s">
        <v>146</v>
      </c>
      <c r="AI98" s="4186"/>
      <c r="AJ98" s="4185" t="s">
        <v>2579</v>
      </c>
      <c r="AK98" s="4186"/>
      <c r="AL98" s="5120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>
      <c r="A99" s="5118"/>
      <c r="B99" s="4791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21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>
      <c r="A100" s="5016" t="s">
        <v>2618</v>
      </c>
      <c r="B100" s="5017"/>
      <c r="C100" s="2510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1">
        <f t="shared" si="16"/>
        <v>0</v>
      </c>
      <c r="F100" s="2427"/>
      <c r="G100" s="2512"/>
      <c r="H100" s="2427"/>
      <c r="I100" s="2512"/>
      <c r="J100" s="2123"/>
      <c r="K100" s="2124"/>
      <c r="L100" s="2365"/>
      <c r="M100" s="2366"/>
      <c r="N100" s="2123"/>
      <c r="O100" s="2124"/>
      <c r="P100" s="2365"/>
      <c r="Q100" s="2366"/>
      <c r="R100" s="2123"/>
      <c r="S100" s="2124"/>
      <c r="T100" s="2365"/>
      <c r="U100" s="2366"/>
      <c r="V100" s="2123"/>
      <c r="W100" s="2124"/>
      <c r="X100" s="2365"/>
      <c r="Y100" s="2366"/>
      <c r="Z100" s="2123"/>
      <c r="AA100" s="2124"/>
      <c r="AB100" s="2365"/>
      <c r="AC100" s="2366"/>
      <c r="AD100" s="2123"/>
      <c r="AE100" s="2124"/>
      <c r="AF100" s="2365"/>
      <c r="AG100" s="2366"/>
      <c r="AH100" s="2123"/>
      <c r="AI100" s="2124"/>
      <c r="AJ100" s="1179"/>
      <c r="AK100" s="2124"/>
      <c r="AL100" s="2513"/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>
      <c r="A101" s="5116" t="s">
        <v>2619</v>
      </c>
      <c r="B101" s="5117"/>
      <c r="C101" s="1718">
        <f t="shared" si="15"/>
        <v>0</v>
      </c>
      <c r="D101" s="358">
        <f t="shared" si="16"/>
        <v>0</v>
      </c>
      <c r="E101" s="176">
        <f t="shared" si="16"/>
        <v>0</v>
      </c>
      <c r="F101" s="2403"/>
      <c r="G101" s="1147"/>
      <c r="H101" s="2403"/>
      <c r="I101" s="1147"/>
      <c r="J101" s="1768"/>
      <c r="K101" s="225"/>
      <c r="L101" s="2514"/>
      <c r="M101" s="1194"/>
      <c r="N101" s="1768"/>
      <c r="O101" s="225"/>
      <c r="P101" s="2514"/>
      <c r="Q101" s="1194"/>
      <c r="R101" s="1768"/>
      <c r="S101" s="225"/>
      <c r="T101" s="2514"/>
      <c r="U101" s="1194"/>
      <c r="V101" s="1768"/>
      <c r="W101" s="225"/>
      <c r="X101" s="2514"/>
      <c r="Y101" s="1194"/>
      <c r="Z101" s="1768"/>
      <c r="AA101" s="225"/>
      <c r="AB101" s="2514"/>
      <c r="AC101" s="1194"/>
      <c r="AD101" s="1768"/>
      <c r="AE101" s="225"/>
      <c r="AF101" s="2514"/>
      <c r="AG101" s="1194"/>
      <c r="AH101" s="1768"/>
      <c r="AI101" s="225"/>
      <c r="AJ101" s="2076"/>
      <c r="AK101" s="225"/>
      <c r="AL101" s="2515"/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>
      <c r="A102" s="5116" t="s">
        <v>2620</v>
      </c>
      <c r="B102" s="5117"/>
      <c r="C102" s="2501">
        <f t="shared" si="15"/>
        <v>0</v>
      </c>
      <c r="D102" s="2502">
        <f t="shared" si="16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/>
      <c r="K102" s="225"/>
      <c r="L102" s="2514"/>
      <c r="M102" s="1194"/>
      <c r="N102" s="1768"/>
      <c r="O102" s="225"/>
      <c r="P102" s="2514"/>
      <c r="Q102" s="1194"/>
      <c r="R102" s="1768"/>
      <c r="S102" s="225"/>
      <c r="T102" s="2514"/>
      <c r="U102" s="1194"/>
      <c r="V102" s="1768"/>
      <c r="W102" s="225"/>
      <c r="X102" s="2514"/>
      <c r="Y102" s="1194"/>
      <c r="Z102" s="1768"/>
      <c r="AA102" s="225"/>
      <c r="AB102" s="2514"/>
      <c r="AC102" s="1194"/>
      <c r="AD102" s="1768"/>
      <c r="AE102" s="225"/>
      <c r="AF102" s="2514"/>
      <c r="AG102" s="1194"/>
      <c r="AH102" s="1768"/>
      <c r="AI102" s="225"/>
      <c r="AJ102" s="2076"/>
      <c r="AK102" s="225"/>
      <c r="AL102" s="2515"/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>
      <c r="A103" s="5116" t="s">
        <v>2621</v>
      </c>
      <c r="B103" s="5117"/>
      <c r="C103" s="2501">
        <f t="shared" si="15"/>
        <v>0</v>
      </c>
      <c r="D103" s="2502">
        <f>SUM(J103+L103+N103+P103+R103+T103+V103+X103+Z103+AB103+AD103+AF103+AH103+AJ103)</f>
        <v>0</v>
      </c>
      <c r="E103" s="2496">
        <f t="shared" si="16"/>
        <v>0</v>
      </c>
      <c r="F103" s="2403"/>
      <c r="G103" s="1147"/>
      <c r="H103" s="2403"/>
      <c r="I103" s="1147"/>
      <c r="J103" s="1768"/>
      <c r="K103" s="225"/>
      <c r="L103" s="2514"/>
      <c r="M103" s="1194"/>
      <c r="N103" s="1768"/>
      <c r="O103" s="225"/>
      <c r="P103" s="2514"/>
      <c r="Q103" s="1194"/>
      <c r="R103" s="1768"/>
      <c r="S103" s="225"/>
      <c r="T103" s="2514"/>
      <c r="U103" s="1194"/>
      <c r="V103" s="1768"/>
      <c r="W103" s="225"/>
      <c r="X103" s="2514"/>
      <c r="Y103" s="1194"/>
      <c r="Z103" s="1768"/>
      <c r="AA103" s="225"/>
      <c r="AB103" s="2514"/>
      <c r="AC103" s="1194"/>
      <c r="AD103" s="1768"/>
      <c r="AE103" s="225"/>
      <c r="AF103" s="2514"/>
      <c r="AG103" s="1194"/>
      <c r="AH103" s="1768"/>
      <c r="AI103" s="225"/>
      <c r="AJ103" s="2076"/>
      <c r="AK103" s="225"/>
      <c r="AL103" s="2515"/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>
      <c r="A104" s="5116" t="s">
        <v>2622</v>
      </c>
      <c r="B104" s="5117"/>
      <c r="C104" s="2501">
        <f t="shared" si="15"/>
        <v>0</v>
      </c>
      <c r="D104" s="2502">
        <f t="shared" si="16"/>
        <v>0</v>
      </c>
      <c r="E104" s="2496">
        <f t="shared" si="16"/>
        <v>0</v>
      </c>
      <c r="F104" s="2380"/>
      <c r="G104" s="2386"/>
      <c r="H104" s="2380"/>
      <c r="I104" s="2386"/>
      <c r="J104" s="2371"/>
      <c r="K104" s="2373"/>
      <c r="L104" s="2374"/>
      <c r="M104" s="2375"/>
      <c r="N104" s="2371"/>
      <c r="O104" s="2373"/>
      <c r="P104" s="2374"/>
      <c r="Q104" s="2375"/>
      <c r="R104" s="2371"/>
      <c r="S104" s="2373"/>
      <c r="T104" s="2374"/>
      <c r="U104" s="2375"/>
      <c r="V104" s="2371"/>
      <c r="W104" s="2373"/>
      <c r="X104" s="2374"/>
      <c r="Y104" s="2375"/>
      <c r="Z104" s="2371"/>
      <c r="AA104" s="2373"/>
      <c r="AB104" s="2374"/>
      <c r="AC104" s="2375"/>
      <c r="AD104" s="2371"/>
      <c r="AE104" s="2373"/>
      <c r="AF104" s="2374"/>
      <c r="AG104" s="2375"/>
      <c r="AH104" s="2371"/>
      <c r="AI104" s="2373"/>
      <c r="AJ104" s="2376"/>
      <c r="AK104" s="2373"/>
      <c r="AL104" s="2516"/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>
      <c r="A105" s="5116" t="s">
        <v>2623</v>
      </c>
      <c r="B105" s="5117"/>
      <c r="C105" s="2501">
        <f t="shared" si="15"/>
        <v>0</v>
      </c>
      <c r="D105" s="2502">
        <f t="shared" si="16"/>
        <v>0</v>
      </c>
      <c r="E105" s="2496">
        <f t="shared" si="16"/>
        <v>0</v>
      </c>
      <c r="F105" s="2380"/>
      <c r="G105" s="2386"/>
      <c r="H105" s="2380"/>
      <c r="I105" s="2386"/>
      <c r="J105" s="2371"/>
      <c r="K105" s="2373"/>
      <c r="L105" s="2374"/>
      <c r="M105" s="2375"/>
      <c r="N105" s="2371"/>
      <c r="O105" s="2373"/>
      <c r="P105" s="2374"/>
      <c r="Q105" s="2375"/>
      <c r="R105" s="2371"/>
      <c r="S105" s="2373"/>
      <c r="T105" s="2374"/>
      <c r="U105" s="2375"/>
      <c r="V105" s="2371"/>
      <c r="W105" s="2373"/>
      <c r="X105" s="2374"/>
      <c r="Y105" s="2375"/>
      <c r="Z105" s="2371"/>
      <c r="AA105" s="2373"/>
      <c r="AB105" s="2374"/>
      <c r="AC105" s="2375"/>
      <c r="AD105" s="2371"/>
      <c r="AE105" s="2373"/>
      <c r="AF105" s="2374"/>
      <c r="AG105" s="2375"/>
      <c r="AH105" s="2371"/>
      <c r="AI105" s="2373"/>
      <c r="AJ105" s="2376"/>
      <c r="AK105" s="2373"/>
      <c r="AL105" s="2516"/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>
      <c r="A106" s="5116" t="s">
        <v>2624</v>
      </c>
      <c r="B106" s="5117"/>
      <c r="C106" s="2501">
        <f t="shared" si="15"/>
        <v>0</v>
      </c>
      <c r="D106" s="2502">
        <f t="shared" si="16"/>
        <v>0</v>
      </c>
      <c r="E106" s="2496">
        <f t="shared" si="16"/>
        <v>0</v>
      </c>
      <c r="F106" s="2380"/>
      <c r="G106" s="2386"/>
      <c r="H106" s="2380"/>
      <c r="I106" s="2386"/>
      <c r="J106" s="2371"/>
      <c r="K106" s="2373"/>
      <c r="L106" s="2374"/>
      <c r="M106" s="2375"/>
      <c r="N106" s="2371"/>
      <c r="O106" s="2373"/>
      <c r="P106" s="2374"/>
      <c r="Q106" s="2375"/>
      <c r="R106" s="2371"/>
      <c r="S106" s="2373"/>
      <c r="T106" s="2374"/>
      <c r="U106" s="2375"/>
      <c r="V106" s="2371"/>
      <c r="W106" s="2373"/>
      <c r="X106" s="2374"/>
      <c r="Y106" s="2375"/>
      <c r="Z106" s="2371"/>
      <c r="AA106" s="2373"/>
      <c r="AB106" s="2374"/>
      <c r="AC106" s="2375"/>
      <c r="AD106" s="2371"/>
      <c r="AE106" s="2373"/>
      <c r="AF106" s="2374"/>
      <c r="AG106" s="2375"/>
      <c r="AH106" s="2371"/>
      <c r="AI106" s="2373"/>
      <c r="AJ106" s="2376"/>
      <c r="AK106" s="2373"/>
      <c r="AL106" s="2516"/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>
      <c r="A107" s="4725" t="s">
        <v>2625</v>
      </c>
      <c r="B107" s="4726"/>
      <c r="C107" s="1135">
        <f t="shared" si="15"/>
        <v>1</v>
      </c>
      <c r="D107" s="1271">
        <f>SUM(F107+H107+J107+L107+N107+P107+R107+T107+V107+X107+Z107+AB107+AD107+AF107+AH107+AJ107)</f>
        <v>1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>
        <v>1</v>
      </c>
      <c r="AC107" s="1192"/>
      <c r="AD107" s="1191"/>
      <c r="AE107" s="1189"/>
      <c r="AF107" s="1190"/>
      <c r="AG107" s="1192"/>
      <c r="AH107" s="1191"/>
      <c r="AI107" s="1189"/>
      <c r="AJ107" s="2390"/>
      <c r="AK107" s="1189"/>
      <c r="AL107" s="2517"/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>
      <c r="A109" s="4184" t="s">
        <v>2627</v>
      </c>
      <c r="B109" s="4186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>
      <c r="A110" s="5112" t="s">
        <v>2628</v>
      </c>
      <c r="B110" s="5113"/>
      <c r="C110" s="2518">
        <f>SUM(D110+E110)</f>
        <v>0</v>
      </c>
      <c r="D110" s="1768"/>
      <c r="E110" s="224"/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>
      <c r="A111" s="4750" t="s">
        <v>2629</v>
      </c>
      <c r="B111" s="4752"/>
      <c r="C111" s="2508">
        <f>SUM(D111+E111)</f>
        <v>0</v>
      </c>
      <c r="D111" s="1768"/>
      <c r="E111" s="224"/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>
      <c r="A112" s="4469" t="s">
        <v>2630</v>
      </c>
      <c r="B112" s="4272"/>
      <c r="C112" s="2520">
        <f>SUM(D112+E112)</f>
        <v>0</v>
      </c>
      <c r="D112" s="2521"/>
      <c r="E112" s="2522"/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>
      <c r="A114" s="4184" t="s">
        <v>2632</v>
      </c>
      <c r="B114" s="4185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>
      <c r="A115" s="5112" t="s">
        <v>2628</v>
      </c>
      <c r="B115" s="5113"/>
      <c r="C115" s="2523">
        <f>SUM(D115+E115)</f>
        <v>0</v>
      </c>
      <c r="D115" s="2123"/>
      <c r="E115" s="2364"/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>
      <c r="A116" s="4750" t="s">
        <v>2633</v>
      </c>
      <c r="B116" s="4752"/>
      <c r="C116" s="2508">
        <f>SUM(D116+E116)</f>
        <v>0</v>
      </c>
      <c r="D116" s="2371"/>
      <c r="E116" s="2372"/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>
      <c r="A117" s="4750" t="s">
        <v>1610</v>
      </c>
      <c r="B117" s="4752"/>
      <c r="C117" s="2508">
        <f>SUM(D117+E117)</f>
        <v>0</v>
      </c>
      <c r="D117" s="2524"/>
      <c r="E117" s="226"/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>
      <c r="A118" s="5114" t="s">
        <v>2630</v>
      </c>
      <c r="B118" s="5115"/>
      <c r="C118" s="2508">
        <f>SUM(D118+E118)</f>
        <v>0</v>
      </c>
      <c r="D118" s="2524"/>
      <c r="E118" s="226"/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>
      <c r="A119" s="4253" t="s">
        <v>2634</v>
      </c>
      <c r="B119" s="4254"/>
      <c r="C119" s="2525">
        <f>SUM(D119+E119)</f>
        <v>0</v>
      </c>
      <c r="D119" s="1191"/>
      <c r="E119" s="1188"/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>
      <c r="A121" s="5071" t="s">
        <v>2570</v>
      </c>
      <c r="B121" s="5072"/>
      <c r="C121" s="4688" t="s">
        <v>27</v>
      </c>
      <c r="D121" s="4688"/>
      <c r="E121" s="5072"/>
      <c r="F121" s="4830" t="s">
        <v>2</v>
      </c>
      <c r="G121" s="5084"/>
      <c r="H121" s="5084"/>
      <c r="I121" s="5084"/>
      <c r="J121" s="5084"/>
      <c r="K121" s="5084"/>
      <c r="L121" s="5084"/>
      <c r="M121" s="5084"/>
      <c r="N121" s="5084"/>
      <c r="O121" s="5084"/>
      <c r="P121" s="5084"/>
      <c r="Q121" s="5084"/>
      <c r="R121" s="5084"/>
      <c r="S121" s="5084"/>
      <c r="T121" s="5084"/>
      <c r="U121" s="5084"/>
      <c r="V121" s="5084"/>
      <c r="W121" s="5084"/>
      <c r="X121" s="5084"/>
      <c r="Y121" s="5084"/>
      <c r="Z121" s="5084"/>
      <c r="AA121" s="5084"/>
      <c r="AB121" s="5084"/>
      <c r="AC121" s="5084"/>
      <c r="AD121" s="5084"/>
      <c r="AE121" s="5084"/>
      <c r="AF121" s="5084"/>
      <c r="AG121" s="5084"/>
      <c r="AH121" s="5084"/>
      <c r="AI121" s="5084"/>
      <c r="AJ121" s="5084"/>
      <c r="AK121" s="5111"/>
      <c r="AL121" s="4734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>
      <c r="A122" s="5109"/>
      <c r="B122" s="5110"/>
      <c r="C122" s="5074"/>
      <c r="D122" s="5074"/>
      <c r="E122" s="5075"/>
      <c r="F122" s="4184" t="s">
        <v>2572</v>
      </c>
      <c r="G122" s="4186"/>
      <c r="H122" s="4184" t="s">
        <v>2573</v>
      </c>
      <c r="I122" s="4186"/>
      <c r="J122" s="4185" t="s">
        <v>2574</v>
      </c>
      <c r="K122" s="4185"/>
      <c r="L122" s="4184" t="s">
        <v>2575</v>
      </c>
      <c r="M122" s="4186"/>
      <c r="N122" s="4521" t="s">
        <v>2576</v>
      </c>
      <c r="O122" s="4521"/>
      <c r="P122" s="4840" t="s">
        <v>2577</v>
      </c>
      <c r="Q122" s="4841"/>
      <c r="R122" s="4521" t="s">
        <v>2578</v>
      </c>
      <c r="S122" s="4521"/>
      <c r="T122" s="4840" t="s">
        <v>139</v>
      </c>
      <c r="U122" s="4841"/>
      <c r="V122" s="4521" t="s">
        <v>140</v>
      </c>
      <c r="W122" s="4521"/>
      <c r="X122" s="4840" t="s">
        <v>141</v>
      </c>
      <c r="Y122" s="4841"/>
      <c r="Z122" s="4521" t="s">
        <v>142</v>
      </c>
      <c r="AA122" s="4521"/>
      <c r="AB122" s="4840" t="s">
        <v>143</v>
      </c>
      <c r="AC122" s="4841"/>
      <c r="AD122" s="4521" t="s">
        <v>144</v>
      </c>
      <c r="AE122" s="4521"/>
      <c r="AF122" s="4840" t="s">
        <v>145</v>
      </c>
      <c r="AG122" s="4841"/>
      <c r="AH122" s="4521" t="s">
        <v>146</v>
      </c>
      <c r="AI122" s="4521"/>
      <c r="AJ122" s="4180" t="s">
        <v>2579</v>
      </c>
      <c r="AK122" s="4813"/>
      <c r="AL122" s="4171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>
      <c r="A123" s="5073"/>
      <c r="B123" s="5075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75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>
      <c r="A124" s="2528" t="s">
        <v>2636</v>
      </c>
      <c r="B124" s="2529"/>
      <c r="C124" s="2530">
        <f t="shared" ref="C124:C129" si="17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/>
      <c r="G124" s="2364"/>
      <c r="H124" s="2123"/>
      <c r="I124" s="2124"/>
      <c r="J124" s="2365"/>
      <c r="K124" s="2366"/>
      <c r="L124" s="2123"/>
      <c r="M124" s="2124"/>
      <c r="N124" s="2365"/>
      <c r="O124" s="2366"/>
      <c r="P124" s="2123"/>
      <c r="Q124" s="2124"/>
      <c r="R124" s="2365"/>
      <c r="S124" s="2366"/>
      <c r="T124" s="2123"/>
      <c r="U124" s="2124"/>
      <c r="V124" s="2365"/>
      <c r="W124" s="2366"/>
      <c r="X124" s="2123"/>
      <c r="Y124" s="2124"/>
      <c r="Z124" s="2365"/>
      <c r="AA124" s="2366"/>
      <c r="AB124" s="2123"/>
      <c r="AC124" s="2124"/>
      <c r="AD124" s="2365"/>
      <c r="AE124" s="2366"/>
      <c r="AF124" s="2121"/>
      <c r="AG124" s="2124"/>
      <c r="AH124" s="2365"/>
      <c r="AI124" s="2366"/>
      <c r="AJ124" s="2121"/>
      <c r="AK124" s="2367"/>
      <c r="AL124" s="2364"/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>
      <c r="A125" s="2533" t="s">
        <v>2637</v>
      </c>
      <c r="B125" s="2534"/>
      <c r="C125" s="2535">
        <f t="shared" si="17"/>
        <v>0</v>
      </c>
      <c r="D125" s="2536">
        <f>SUM(F125+H125)</f>
        <v>0</v>
      </c>
      <c r="E125" s="2532">
        <f>SUM(G125+I125)</f>
        <v>0</v>
      </c>
      <c r="F125" s="2371"/>
      <c r="G125" s="2372"/>
      <c r="H125" s="2371"/>
      <c r="I125" s="2373"/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/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>
      <c r="A126" s="2533" t="s">
        <v>2638</v>
      </c>
      <c r="B126" s="2534"/>
      <c r="C126" s="2535">
        <f t="shared" si="17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/>
      <c r="I126" s="2373"/>
      <c r="J126" s="2374"/>
      <c r="K126" s="2375"/>
      <c r="L126" s="2371"/>
      <c r="M126" s="2373"/>
      <c r="N126" s="2374"/>
      <c r="O126" s="2375"/>
      <c r="P126" s="2371"/>
      <c r="Q126" s="2373"/>
      <c r="R126" s="2374"/>
      <c r="S126" s="2375"/>
      <c r="T126" s="2371"/>
      <c r="U126" s="2373"/>
      <c r="V126" s="2374"/>
      <c r="W126" s="2375"/>
      <c r="X126" s="2371"/>
      <c r="Y126" s="2373"/>
      <c r="Z126" s="2374"/>
      <c r="AA126" s="2375"/>
      <c r="AB126" s="2371"/>
      <c r="AC126" s="2373"/>
      <c r="AD126" s="2374"/>
      <c r="AE126" s="2375"/>
      <c r="AF126" s="2433"/>
      <c r="AG126" s="2373"/>
      <c r="AH126" s="2374"/>
      <c r="AI126" s="2375"/>
      <c r="AJ126" s="2433"/>
      <c r="AK126" s="2377"/>
      <c r="AL126" s="2372"/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>
      <c r="A127" s="2533" t="s">
        <v>62</v>
      </c>
      <c r="B127" s="2534"/>
      <c r="C127" s="2535">
        <f t="shared" si="17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/>
      <c r="G127" s="2372"/>
      <c r="H127" s="2371"/>
      <c r="I127" s="2373"/>
      <c r="J127" s="2374"/>
      <c r="K127" s="2375"/>
      <c r="L127" s="2371"/>
      <c r="M127" s="2373"/>
      <c r="N127" s="2374"/>
      <c r="O127" s="2375"/>
      <c r="P127" s="2371"/>
      <c r="Q127" s="2373"/>
      <c r="R127" s="2374"/>
      <c r="S127" s="2375"/>
      <c r="T127" s="2371"/>
      <c r="U127" s="2373"/>
      <c r="V127" s="2374"/>
      <c r="W127" s="2375"/>
      <c r="X127" s="2371"/>
      <c r="Y127" s="2373"/>
      <c r="Z127" s="2374"/>
      <c r="AA127" s="2375"/>
      <c r="AB127" s="2371"/>
      <c r="AC127" s="2373"/>
      <c r="AD127" s="2374"/>
      <c r="AE127" s="2375"/>
      <c r="AF127" s="2433"/>
      <c r="AG127" s="2373"/>
      <c r="AH127" s="2374"/>
      <c r="AI127" s="2375"/>
      <c r="AJ127" s="2433"/>
      <c r="AK127" s="2377"/>
      <c r="AL127" s="2372"/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>
      <c r="A128" s="2533" t="s">
        <v>2639</v>
      </c>
      <c r="B128" s="2534"/>
      <c r="C128" s="2535">
        <f t="shared" si="17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/>
      <c r="U128" s="2373"/>
      <c r="V128" s="2374"/>
      <c r="W128" s="2375"/>
      <c r="X128" s="2371"/>
      <c r="Y128" s="2373"/>
      <c r="Z128" s="2374"/>
      <c r="AA128" s="2375"/>
      <c r="AB128" s="2371"/>
      <c r="AC128" s="2373"/>
      <c r="AD128" s="2374"/>
      <c r="AE128" s="2375"/>
      <c r="AF128" s="2433"/>
      <c r="AG128" s="2373"/>
      <c r="AH128" s="2374"/>
      <c r="AI128" s="2375"/>
      <c r="AJ128" s="2433"/>
      <c r="AK128" s="2377"/>
      <c r="AL128" s="2372"/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>
      <c r="A129" s="2538" t="s">
        <v>65</v>
      </c>
      <c r="B129" s="2539"/>
      <c r="C129" s="2535">
        <f t="shared" si="17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2"/>
      <c r="AG129" s="1189"/>
      <c r="AH129" s="1190"/>
      <c r="AI129" s="1192"/>
      <c r="AJ129" s="2122"/>
      <c r="AK129" s="2070"/>
      <c r="AL129" s="1188"/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>
      <c r="A130" s="4830" t="s">
        <v>27</v>
      </c>
      <c r="B130" s="4831"/>
      <c r="C130" s="2540">
        <f t="shared" ref="C130:AK130" si="18">SUM(C124:C129)</f>
        <v>0</v>
      </c>
      <c r="D130" s="2541">
        <f t="shared" si="18"/>
        <v>0</v>
      </c>
      <c r="E130" s="2542">
        <f t="shared" si="18"/>
        <v>0</v>
      </c>
      <c r="F130" s="2540">
        <f>SUM(F124:F129)</f>
        <v>0</v>
      </c>
      <c r="G130" s="2542">
        <f t="shared" si="18"/>
        <v>0</v>
      </c>
      <c r="H130" s="2540">
        <f>SUM(H124:H129)</f>
        <v>0</v>
      </c>
      <c r="I130" s="2542">
        <f t="shared" si="18"/>
        <v>0</v>
      </c>
      <c r="J130" s="2543">
        <f t="shared" si="18"/>
        <v>0</v>
      </c>
      <c r="K130" s="2544">
        <f t="shared" si="18"/>
        <v>0</v>
      </c>
      <c r="L130" s="2540">
        <f t="shared" si="18"/>
        <v>0</v>
      </c>
      <c r="M130" s="2545">
        <f t="shared" si="18"/>
        <v>0</v>
      </c>
      <c r="N130" s="2543">
        <f t="shared" si="18"/>
        <v>0</v>
      </c>
      <c r="O130" s="2545">
        <f t="shared" si="18"/>
        <v>0</v>
      </c>
      <c r="P130" s="2543">
        <f t="shared" si="18"/>
        <v>0</v>
      </c>
      <c r="Q130" s="2545">
        <f t="shared" si="18"/>
        <v>0</v>
      </c>
      <c r="R130" s="2543">
        <f t="shared" si="18"/>
        <v>0</v>
      </c>
      <c r="S130" s="2544">
        <f t="shared" si="18"/>
        <v>0</v>
      </c>
      <c r="T130" s="2540">
        <f t="shared" si="18"/>
        <v>0</v>
      </c>
      <c r="U130" s="2545">
        <f t="shared" si="18"/>
        <v>0</v>
      </c>
      <c r="V130" s="2543">
        <f t="shared" si="18"/>
        <v>0</v>
      </c>
      <c r="W130" s="2544">
        <f t="shared" si="18"/>
        <v>0</v>
      </c>
      <c r="X130" s="2540">
        <f t="shared" si="18"/>
        <v>0</v>
      </c>
      <c r="Y130" s="2545">
        <f t="shared" si="18"/>
        <v>0</v>
      </c>
      <c r="Z130" s="2543">
        <f t="shared" si="18"/>
        <v>0</v>
      </c>
      <c r="AA130" s="2544">
        <f t="shared" si="18"/>
        <v>0</v>
      </c>
      <c r="AB130" s="2540">
        <f t="shared" si="18"/>
        <v>0</v>
      </c>
      <c r="AC130" s="2545">
        <f t="shared" si="18"/>
        <v>0</v>
      </c>
      <c r="AD130" s="2543">
        <f t="shared" si="18"/>
        <v>0</v>
      </c>
      <c r="AE130" s="2544">
        <f t="shared" si="18"/>
        <v>0</v>
      </c>
      <c r="AF130" s="2540">
        <f t="shared" si="18"/>
        <v>0</v>
      </c>
      <c r="AG130" s="2545">
        <f t="shared" si="18"/>
        <v>0</v>
      </c>
      <c r="AH130" s="2543">
        <f t="shared" si="18"/>
        <v>0</v>
      </c>
      <c r="AI130" s="2544">
        <f t="shared" si="18"/>
        <v>0</v>
      </c>
      <c r="AJ130" s="2546">
        <f t="shared" si="18"/>
        <v>0</v>
      </c>
      <c r="AK130" s="2547">
        <f t="shared" si="18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>
      <c r="A133" s="5106" t="s">
        <v>147</v>
      </c>
      <c r="B133" s="5107"/>
      <c r="C133" s="5108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>
      <c r="A134" s="5097" t="s">
        <v>2642</v>
      </c>
      <c r="B134" s="5098"/>
      <c r="C134" s="5099"/>
      <c r="D134" s="180">
        <f t="shared" ref="D134:D139" si="19">SUM(E134+F134)</f>
        <v>0</v>
      </c>
      <c r="E134" s="1576"/>
      <c r="F134" s="2206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>
      <c r="A135" s="4750" t="s">
        <v>154</v>
      </c>
      <c r="B135" s="4751"/>
      <c r="C135" s="4752"/>
      <c r="D135" s="2548">
        <f t="shared" si="19"/>
        <v>0</v>
      </c>
      <c r="E135" s="2229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>
      <c r="A136" s="5100" t="s">
        <v>2643</v>
      </c>
      <c r="B136" s="5101"/>
      <c r="C136" s="5102"/>
      <c r="D136" s="2548">
        <f t="shared" si="19"/>
        <v>0</v>
      </c>
      <c r="E136" s="2229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>
      <c r="A137" s="4750" t="s">
        <v>2644</v>
      </c>
      <c r="B137" s="4751"/>
      <c r="C137" s="4752"/>
      <c r="D137" s="2548">
        <f t="shared" si="19"/>
        <v>0</v>
      </c>
      <c r="E137" s="2229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>
      <c r="A138" s="4821" t="s">
        <v>2645</v>
      </c>
      <c r="B138" s="4822"/>
      <c r="C138" s="4823"/>
      <c r="D138" s="2548">
        <f t="shared" si="19"/>
        <v>0</v>
      </c>
      <c r="E138" s="2229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>
      <c r="A139" s="5103" t="s">
        <v>33</v>
      </c>
      <c r="B139" s="5104"/>
      <c r="C139" s="5105"/>
      <c r="D139" s="2548">
        <f t="shared" si="19"/>
        <v>0</v>
      </c>
      <c r="E139" s="2229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>
      <c r="A140" s="5094" t="s">
        <v>27</v>
      </c>
      <c r="B140" s="5095"/>
      <c r="C140" s="5096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>
      <c r="A142" s="5076" t="s">
        <v>147</v>
      </c>
      <c r="B142" s="5076"/>
      <c r="C142" s="5076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>
      <c r="A143" s="5068" t="s">
        <v>2644</v>
      </c>
      <c r="B143" s="5088" t="s">
        <v>2650</v>
      </c>
      <c r="C143" s="5089"/>
      <c r="D143" s="2123"/>
      <c r="E143" s="2551"/>
      <c r="F143" s="2551"/>
      <c r="G143" s="2364"/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>
      <c r="A144" s="4850"/>
      <c r="B144" s="5090" t="s">
        <v>2651</v>
      </c>
      <c r="C144" s="5091"/>
      <c r="D144" s="2371"/>
      <c r="E144" s="2552"/>
      <c r="F144" s="2552"/>
      <c r="G144" s="2372"/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>
      <c r="A145" s="4850"/>
      <c r="B145" s="5090" t="s">
        <v>1613</v>
      </c>
      <c r="C145" s="5091"/>
      <c r="D145" s="2371"/>
      <c r="E145" s="2552"/>
      <c r="F145" s="2552"/>
      <c r="G145" s="2372"/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>
      <c r="A146" s="5087"/>
      <c r="B146" s="5092" t="s">
        <v>2652</v>
      </c>
      <c r="C146" s="5093"/>
      <c r="D146" s="2524"/>
      <c r="E146" s="2553"/>
      <c r="F146" s="2553"/>
      <c r="G146" s="226"/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>
      <c r="A147" s="2554" t="s">
        <v>2653</v>
      </c>
      <c r="B147" s="5085" t="s">
        <v>2654</v>
      </c>
      <c r="C147" s="5086"/>
      <c r="D147" s="2555"/>
      <c r="E147" s="2556"/>
      <c r="F147" s="2556"/>
      <c r="G147" s="2557"/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>
      <c r="A148" s="5068" t="s">
        <v>2642</v>
      </c>
      <c r="B148" s="5088" t="s">
        <v>2650</v>
      </c>
      <c r="C148" s="5089"/>
      <c r="D148" s="1768"/>
      <c r="E148" s="2077"/>
      <c r="F148" s="2077"/>
      <c r="G148" s="224"/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>
      <c r="A149" s="4850"/>
      <c r="B149" s="5090" t="s">
        <v>2651</v>
      </c>
      <c r="C149" s="5091"/>
      <c r="D149" s="2371"/>
      <c r="E149" s="2552"/>
      <c r="F149" s="2552"/>
      <c r="G149" s="2372"/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>
      <c r="A150" s="4850"/>
      <c r="B150" s="5090" t="s">
        <v>1613</v>
      </c>
      <c r="C150" s="5091"/>
      <c r="D150" s="2371"/>
      <c r="E150" s="2552"/>
      <c r="F150" s="2552"/>
      <c r="G150" s="2372"/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>
      <c r="A151" s="5087"/>
      <c r="B151" s="5092" t="s">
        <v>2652</v>
      </c>
      <c r="C151" s="5093"/>
      <c r="D151" s="1191"/>
      <c r="E151" s="2071"/>
      <c r="F151" s="2071"/>
      <c r="G151" s="1188"/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>
      <c r="A152" s="5080" t="s">
        <v>27</v>
      </c>
      <c r="B152" s="5081"/>
      <c r="C152" s="5082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>
      <c r="A154" s="4697" t="s">
        <v>2300</v>
      </c>
      <c r="B154" s="4880"/>
      <c r="C154" s="4688" t="s">
        <v>27</v>
      </c>
      <c r="D154" s="4688"/>
      <c r="E154" s="5072"/>
      <c r="F154" s="4830" t="s">
        <v>2</v>
      </c>
      <c r="G154" s="5084"/>
      <c r="H154" s="5084"/>
      <c r="I154" s="5084"/>
      <c r="J154" s="5084"/>
      <c r="K154" s="5084"/>
      <c r="L154" s="5084"/>
      <c r="M154" s="5084"/>
      <c r="N154" s="5084"/>
      <c r="O154" s="5084"/>
      <c r="P154" s="5084"/>
      <c r="Q154" s="5084"/>
      <c r="R154" s="5084"/>
      <c r="S154" s="5084"/>
      <c r="T154" s="5084"/>
      <c r="U154" s="5084"/>
      <c r="V154" s="5084"/>
      <c r="W154" s="5084"/>
      <c r="X154" s="5084"/>
      <c r="Y154" s="5084"/>
      <c r="Z154" s="5084"/>
      <c r="AA154" s="5084"/>
      <c r="AB154" s="5084"/>
      <c r="AC154" s="5084"/>
      <c r="AD154" s="5084"/>
      <c r="AE154" s="5084"/>
      <c r="AF154" s="5084"/>
      <c r="AG154" s="5084"/>
      <c r="AH154" s="5084"/>
      <c r="AI154" s="5084"/>
      <c r="AJ154" s="5084"/>
      <c r="AK154" s="483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>
      <c r="A155" s="5083"/>
      <c r="B155" s="4761"/>
      <c r="C155" s="5074"/>
      <c r="D155" s="5074"/>
      <c r="E155" s="5075"/>
      <c r="F155" s="4184" t="s">
        <v>2572</v>
      </c>
      <c r="G155" s="4186"/>
      <c r="H155" s="4185" t="s">
        <v>2573</v>
      </c>
      <c r="I155" s="4185"/>
      <c r="J155" s="4184" t="s">
        <v>2574</v>
      </c>
      <c r="K155" s="4186"/>
      <c r="L155" s="4185" t="s">
        <v>2575</v>
      </c>
      <c r="M155" s="4185"/>
      <c r="N155" s="4184" t="s">
        <v>2576</v>
      </c>
      <c r="O155" s="4186"/>
      <c r="P155" s="4521" t="s">
        <v>2577</v>
      </c>
      <c r="Q155" s="4521"/>
      <c r="R155" s="4840" t="s">
        <v>2578</v>
      </c>
      <c r="S155" s="4841"/>
      <c r="T155" s="4840" t="s">
        <v>139</v>
      </c>
      <c r="U155" s="4841"/>
      <c r="V155" s="4521" t="s">
        <v>140</v>
      </c>
      <c r="W155" s="4521"/>
      <c r="X155" s="4840" t="s">
        <v>141</v>
      </c>
      <c r="Y155" s="4841"/>
      <c r="Z155" s="4521" t="s">
        <v>142</v>
      </c>
      <c r="AA155" s="4521"/>
      <c r="AB155" s="4840" t="s">
        <v>143</v>
      </c>
      <c r="AC155" s="4841"/>
      <c r="AD155" s="4521" t="s">
        <v>144</v>
      </c>
      <c r="AE155" s="4521"/>
      <c r="AF155" s="4840" t="s">
        <v>145</v>
      </c>
      <c r="AG155" s="4841"/>
      <c r="AH155" s="4521" t="s">
        <v>146</v>
      </c>
      <c r="AI155" s="4521"/>
      <c r="AJ155" s="4840" t="s">
        <v>2579</v>
      </c>
      <c r="AK155" s="4841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>
      <c r="A157" s="5068" t="s">
        <v>2656</v>
      </c>
      <c r="B157" s="5068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/>
      <c r="G157" s="225"/>
      <c r="H157" s="2365"/>
      <c r="I157" s="225"/>
      <c r="J157" s="2365"/>
      <c r="K157" s="225"/>
      <c r="L157" s="2365"/>
      <c r="M157" s="225"/>
      <c r="N157" s="2365"/>
      <c r="O157" s="225"/>
      <c r="P157" s="2365"/>
      <c r="Q157" s="225"/>
      <c r="R157" s="2365"/>
      <c r="S157" s="225"/>
      <c r="T157" s="2365"/>
      <c r="U157" s="225"/>
      <c r="V157" s="2365"/>
      <c r="W157" s="225"/>
      <c r="X157" s="2365"/>
      <c r="Y157" s="225"/>
      <c r="Z157" s="2365"/>
      <c r="AA157" s="225"/>
      <c r="AB157" s="2365"/>
      <c r="AC157" s="225"/>
      <c r="AD157" s="2365"/>
      <c r="AE157" s="225"/>
      <c r="AF157" s="2365"/>
      <c r="AG157" s="225"/>
      <c r="AH157" s="2365"/>
      <c r="AI157" s="225"/>
      <c r="AJ157" s="2514"/>
      <c r="AK157" s="225"/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>
      <c r="A158" s="4827" t="s">
        <v>2657</v>
      </c>
      <c r="B158" s="4828"/>
      <c r="C158" s="2814">
        <f t="shared" ref="C158:C160" si="20">SUM(D158:E158)</f>
        <v>0</v>
      </c>
      <c r="D158" s="3572">
        <f t="shared" ref="D158:E160" si="21">+F158+H158+J158+L158+N158+P158+R158+T158+V158+X158+Z158+AB158+AD158+AF158+AH158+AJ158</f>
        <v>0</v>
      </c>
      <c r="E158" s="3573">
        <f t="shared" si="21"/>
        <v>0</v>
      </c>
      <c r="F158" s="2374"/>
      <c r="G158" s="2373"/>
      <c r="H158" s="2374"/>
      <c r="I158" s="2373"/>
      <c r="J158" s="2374"/>
      <c r="K158" s="2373"/>
      <c r="L158" s="2374"/>
      <c r="M158" s="2373"/>
      <c r="N158" s="2374"/>
      <c r="O158" s="2373"/>
      <c r="P158" s="2374"/>
      <c r="Q158" s="2373"/>
      <c r="R158" s="2374"/>
      <c r="S158" s="2373"/>
      <c r="T158" s="2374"/>
      <c r="U158" s="2373"/>
      <c r="V158" s="2374"/>
      <c r="W158" s="2373"/>
      <c r="X158" s="2374"/>
      <c r="Y158" s="2373"/>
      <c r="Z158" s="2374"/>
      <c r="AA158" s="2373"/>
      <c r="AB158" s="2374"/>
      <c r="AC158" s="2373"/>
      <c r="AD158" s="2374"/>
      <c r="AE158" s="2373"/>
      <c r="AF158" s="2374"/>
      <c r="AG158" s="2373"/>
      <c r="AH158" s="2374"/>
      <c r="AI158" s="2373"/>
      <c r="AJ158" s="2374"/>
      <c r="AK158" s="2373"/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>
      <c r="A159" s="4782" t="s">
        <v>2658</v>
      </c>
      <c r="B159" s="4784"/>
      <c r="C159" s="2814">
        <f t="shared" si="20"/>
        <v>0</v>
      </c>
      <c r="D159" s="3574">
        <f>+F159+H159+J159+L159+N159+P159+R159+T159+V159+X159+Z159+AB159+AD159+AF159+AH159+AJ159</f>
        <v>0</v>
      </c>
      <c r="E159" s="3575">
        <f t="shared" si="21"/>
        <v>0</v>
      </c>
      <c r="F159" s="3576"/>
      <c r="G159" s="3577"/>
      <c r="H159" s="3576"/>
      <c r="I159" s="3577"/>
      <c r="J159" s="3576"/>
      <c r="K159" s="3577"/>
      <c r="L159" s="3576"/>
      <c r="M159" s="3577"/>
      <c r="N159" s="3576"/>
      <c r="O159" s="3577"/>
      <c r="P159" s="3576"/>
      <c r="Q159" s="3577"/>
      <c r="R159" s="3576"/>
      <c r="S159" s="3577"/>
      <c r="T159" s="3576"/>
      <c r="U159" s="3577"/>
      <c r="V159" s="3576"/>
      <c r="W159" s="3577"/>
      <c r="X159" s="3576"/>
      <c r="Y159" s="3577"/>
      <c r="Z159" s="3576"/>
      <c r="AA159" s="3577"/>
      <c r="AB159" s="3576"/>
      <c r="AC159" s="3577"/>
      <c r="AD159" s="3576"/>
      <c r="AE159" s="3577"/>
      <c r="AF159" s="3576"/>
      <c r="AG159" s="3577"/>
      <c r="AH159" s="3576"/>
      <c r="AI159" s="3577"/>
      <c r="AJ159" s="3576"/>
      <c r="AK159" s="3577"/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>
      <c r="A160" s="4253" t="s">
        <v>2659</v>
      </c>
      <c r="B160" s="4826"/>
      <c r="C160" s="2817">
        <f t="shared" si="20"/>
        <v>0</v>
      </c>
      <c r="D160" s="3578">
        <f t="shared" si="21"/>
        <v>0</v>
      </c>
      <c r="E160" s="3579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8"/>
      <c r="BX160" s="3398"/>
      <c r="BZ160" s="3397"/>
      <c r="CZ160" s="3398"/>
    </row>
    <row r="161" spans="1:22" ht="31.9" customHeight="1">
      <c r="A161" s="82" t="s">
        <v>2660</v>
      </c>
      <c r="B161" s="161"/>
      <c r="C161" s="161"/>
      <c r="D161" s="161"/>
      <c r="E161" s="161"/>
      <c r="F161" s="161"/>
    </row>
    <row r="162" spans="1:22">
      <c r="A162" s="5071" t="s">
        <v>1662</v>
      </c>
      <c r="B162" s="4688"/>
      <c r="C162" s="5072"/>
      <c r="D162" s="4190" t="s">
        <v>34</v>
      </c>
      <c r="E162" s="5076" t="s">
        <v>81</v>
      </c>
      <c r="F162" s="5076"/>
    </row>
    <row r="163" spans="1:22" ht="24.75" customHeight="1">
      <c r="A163" s="5073"/>
      <c r="B163" s="5074"/>
      <c r="C163" s="5075"/>
      <c r="D163" s="4759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>
      <c r="A164" s="5077" t="s">
        <v>2662</v>
      </c>
      <c r="B164" s="5078"/>
      <c r="C164" s="5079"/>
      <c r="D164" s="1845"/>
      <c r="E164" s="2350"/>
      <c r="F164" s="235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>
      <c r="A166" s="4995" t="s">
        <v>2664</v>
      </c>
      <c r="B166" s="4995"/>
      <c r="C166" s="4811" t="s">
        <v>27</v>
      </c>
      <c r="D166" s="5069" t="s">
        <v>2665</v>
      </c>
      <c r="E166" s="5069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>
      <c r="A167" s="4995"/>
      <c r="B167" s="4995"/>
      <c r="C167" s="4811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>
      <c r="A168" s="5070" t="s">
        <v>2668</v>
      </c>
      <c r="B168" s="5070"/>
      <c r="C168" s="2513"/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>
      <c r="A169" s="4843" t="s">
        <v>2669</v>
      </c>
      <c r="B169" s="4843"/>
      <c r="C169" s="2564">
        <f>SUM(D169+E169)</f>
        <v>0</v>
      </c>
      <c r="D169" s="2565"/>
      <c r="E169" s="256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/>
    <row r="197" spans="1:104" s="3374" customFormat="1" hidden="1">
      <c r="A197" s="3374">
        <f>SUM(C24,C43,C49:C56,C62,C70,C75:C77,C88,C95,C100:C107,C110:C112,C115:C119,C130,D140,D152:G152,C157:C160,C169,D164:F164)</f>
        <v>67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>
      <c r="A1" s="171" t="s">
        <v>243</v>
      </c>
    </row>
    <row r="2" spans="1:90" ht="16.350000000000001" customHeight="1">
      <c r="A2" s="171" t="str">
        <f>CONCATENATE("COMUNA: ",NOMBRE!B2," - ","( ",NOMBRE!C2,NOMBRE!D2,NOMBRE!E2,NOMBRE!F2,NOMBRE!G2," )")</f>
        <v>COMUNA: SAN PABLO - ( 10307 )</v>
      </c>
    </row>
    <row r="3" spans="1:90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90" ht="16.350000000000001" customHeight="1">
      <c r="A4" s="171" t="str">
        <f>CONCATENATE("MES: ",NOMBRE!B6," - ","( ",NOMBRE!C6,NOMBRE!D6," )")</f>
        <v>MES: MAYO - ( 05 )</v>
      </c>
    </row>
    <row r="5" spans="1:90" ht="16.350000000000001" customHeight="1">
      <c r="A5" s="171" t="str">
        <f>CONCATENATE("AÑO: ",NOMBRE!B7)</f>
        <v>AÑO: 2020</v>
      </c>
    </row>
    <row r="6" spans="1:90" ht="15" customHeight="1">
      <c r="A6" s="4159" t="s">
        <v>1830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1526"/>
      <c r="N6" s="171"/>
      <c r="O6" s="161"/>
      <c r="P6" s="161"/>
      <c r="Q6" s="161"/>
    </row>
    <row r="7" spans="1:90" ht="1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>
      <c r="A9" s="4134" t="s">
        <v>1828</v>
      </c>
      <c r="B9" s="4662" t="s">
        <v>1827</v>
      </c>
      <c r="C9" s="5190"/>
      <c r="D9" s="4662" t="s">
        <v>1826</v>
      </c>
      <c r="E9" s="4663"/>
      <c r="F9" s="4663"/>
      <c r="G9" s="4664"/>
      <c r="H9" s="4663" t="s">
        <v>1825</v>
      </c>
      <c r="I9" s="4663"/>
      <c r="J9" s="4663"/>
      <c r="K9" s="4663"/>
      <c r="L9" s="4664"/>
      <c r="M9" s="4662" t="s">
        <v>1824</v>
      </c>
      <c r="N9" s="4663"/>
      <c r="O9" s="4664"/>
      <c r="P9" s="5194" t="s">
        <v>1823</v>
      </c>
      <c r="Q9" s="5195"/>
      <c r="R9" s="5196"/>
      <c r="S9" s="4499" t="s">
        <v>442</v>
      </c>
      <c r="T9" s="4295" t="s">
        <v>441</v>
      </c>
      <c r="U9" s="194"/>
      <c r="V9" s="194"/>
      <c r="W9" s="194"/>
      <c r="BY9" s="402"/>
      <c r="BZ9" s="402"/>
    </row>
    <row r="10" spans="1:90" ht="63.75" customHeight="1">
      <c r="A10" s="4999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247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>
      <c r="A23" s="4134" t="s">
        <v>1792</v>
      </c>
      <c r="B23" s="4134" t="s">
        <v>1</v>
      </c>
      <c r="C23" s="4137" t="s">
        <v>1791</v>
      </c>
      <c r="D23" s="4160"/>
      <c r="E23" s="4160"/>
      <c r="F23" s="4160"/>
      <c r="G23" s="4160"/>
      <c r="H23" s="4160"/>
      <c r="I23" s="4160"/>
      <c r="J23" s="4160"/>
      <c r="K23" s="4160"/>
      <c r="L23" s="4138"/>
      <c r="M23" s="4139" t="s">
        <v>1790</v>
      </c>
      <c r="N23" s="4141"/>
      <c r="O23" s="4140"/>
      <c r="P23" s="4139" t="s">
        <v>1789</v>
      </c>
      <c r="Q23" s="4140"/>
      <c r="R23" s="4134" t="s">
        <v>1788</v>
      </c>
      <c r="S23" s="4134" t="s">
        <v>442</v>
      </c>
      <c r="T23" s="4295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>
      <c r="A24" s="4135"/>
      <c r="B24" s="4225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25"/>
      <c r="S24" s="4225"/>
      <c r="T24" s="4247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>
      <c r="A25" s="4225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>
      <c r="A33" s="5188" t="s">
        <v>1771</v>
      </c>
      <c r="B33" s="4978"/>
      <c r="C33" s="4978"/>
      <c r="D33" s="4978"/>
      <c r="E33" s="4978"/>
      <c r="F33" s="4978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>
      <c r="A34" s="5189" t="s">
        <v>1770</v>
      </c>
      <c r="B34" s="4293"/>
      <c r="C34" s="4293"/>
      <c r="D34" s="4293"/>
      <c r="E34" s="4293"/>
      <c r="F34" s="4293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>
      <c r="A35" s="4134" t="s">
        <v>52</v>
      </c>
      <c r="B35" s="4153" t="s">
        <v>27</v>
      </c>
      <c r="C35" s="4139" t="s">
        <v>1769</v>
      </c>
      <c r="D35" s="4141"/>
      <c r="E35" s="4141"/>
      <c r="F35" s="4141"/>
      <c r="G35" s="4141"/>
      <c r="H35" s="4141"/>
      <c r="I35" s="4141"/>
      <c r="J35" s="4140"/>
      <c r="K35" s="4161" t="s">
        <v>1768</v>
      </c>
      <c r="L35" s="4162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>
      <c r="A36" s="4225"/>
      <c r="B36" s="4999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>
      <c r="A40" s="4134" t="s">
        <v>52</v>
      </c>
      <c r="B40" s="4153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>
      <c r="A41" s="4225"/>
      <c r="B41" s="4999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>
      <c r="A47" s="1400" t="s">
        <v>1750</v>
      </c>
      <c r="E47" s="3468"/>
      <c r="F47" s="4757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>
      <c r="A48" s="4134" t="s">
        <v>25</v>
      </c>
      <c r="B48" s="4134" t="s">
        <v>1</v>
      </c>
      <c r="C48" s="4139" t="s">
        <v>1749</v>
      </c>
      <c r="D48" s="4141"/>
      <c r="E48" s="4140"/>
      <c r="F48" s="5192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>
      <c r="A49" s="4225"/>
      <c r="B49" s="4225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>
      <c r="A58" s="4144" t="s">
        <v>1738</v>
      </c>
      <c r="B58" s="4145"/>
      <c r="C58" s="4144" t="s">
        <v>27</v>
      </c>
      <c r="D58" s="4145"/>
      <c r="E58" s="4146"/>
      <c r="F58" s="4139" t="s">
        <v>395</v>
      </c>
      <c r="G58" s="4141"/>
      <c r="H58" s="4141"/>
      <c r="I58" s="4141"/>
      <c r="J58" s="4141"/>
      <c r="K58" s="4141"/>
      <c r="L58" s="4141"/>
      <c r="M58" s="4141"/>
      <c r="N58" s="4141"/>
      <c r="O58" s="4441"/>
      <c r="P58" s="4493" t="s">
        <v>442</v>
      </c>
      <c r="Q58" s="4146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>
      <c r="A59" s="4147"/>
      <c r="B59" s="4148"/>
      <c r="C59" s="4216"/>
      <c r="D59" s="4176"/>
      <c r="E59" s="4228"/>
      <c r="F59" s="5185" t="s">
        <v>393</v>
      </c>
      <c r="G59" s="5186"/>
      <c r="H59" s="5185" t="s">
        <v>392</v>
      </c>
      <c r="I59" s="5186"/>
      <c r="J59" s="5185" t="s">
        <v>391</v>
      </c>
      <c r="K59" s="5186"/>
      <c r="L59" s="5185" t="s">
        <v>394</v>
      </c>
      <c r="M59" s="5186"/>
      <c r="N59" s="5185" t="s">
        <v>1737</v>
      </c>
      <c r="O59" s="5187"/>
      <c r="P59" s="4347"/>
      <c r="Q59" s="4149"/>
      <c r="CG59" s="3412"/>
      <c r="CH59" s="3412"/>
      <c r="CI59" s="3412"/>
      <c r="CJ59" s="3412"/>
      <c r="CK59" s="3412"/>
      <c r="CL59" s="3412"/>
    </row>
    <row r="60" spans="1:90">
      <c r="A60" s="4216"/>
      <c r="B60" s="4176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93"/>
      <c r="Q60" s="4228" t="s">
        <v>21</v>
      </c>
      <c r="CG60" s="3412"/>
      <c r="CH60" s="3412"/>
      <c r="CI60" s="3412"/>
      <c r="CJ60" s="3412"/>
      <c r="CK60" s="3412"/>
      <c r="CL60" s="3412"/>
    </row>
    <row r="61" spans="1:90" ht="21.75" customHeight="1">
      <c r="A61" s="4150" t="s">
        <v>1736</v>
      </c>
      <c r="B61" s="425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>
      <c r="A62" s="4343" t="s">
        <v>1735</v>
      </c>
      <c r="B62" s="4344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>
      <c r="A63" s="4150" t="s">
        <v>1734</v>
      </c>
      <c r="B63" s="4150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>
      <c r="A64" s="4514" t="s">
        <v>1733</v>
      </c>
      <c r="B64" s="4514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/>
    <row r="200" spans="1:104" s="3374" customFormat="1" hidden="1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>
      <c r="A2" s="78" t="str">
        <f>CONCATENATE("COMUNA: ",NOMBRE!B2," - ","( ",NOMBRE!C2,NOMBRE!D2,NOMBRE!E2,NOMBRE!F2,NOMBRE!G2," )")</f>
        <v>COMUNA: SAN PABLO - ( 10307 )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>
      <c r="A3" s="78" t="str">
        <f>CONCATENATE("ESTABLECIMIENTO/ESTRATEGIA: ",NOMBRE!B3," - ","( ",NOMBRE!C3,NOMBRE!D3,NOMBRE!E3,NOMBRE!F3,NOMBRE!G3,NOMBRE!H3," )")</f>
        <v>ESTABLECIMIENTO/ESTRATEGIA: CENTRO SALUD FAMILIAR SAN PABLO - ( 123305 )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>
      <c r="A9" s="4811" t="s">
        <v>2455</v>
      </c>
      <c r="B9" s="4811" t="s">
        <v>2673</v>
      </c>
      <c r="C9" s="4811"/>
      <c r="D9" s="4816" t="s">
        <v>27</v>
      </c>
      <c r="E9" s="4145"/>
      <c r="F9" s="4734"/>
      <c r="G9" s="5243" t="s">
        <v>2</v>
      </c>
      <c r="H9" s="5244"/>
      <c r="I9" s="5244"/>
      <c r="J9" s="5244"/>
      <c r="K9" s="5244"/>
      <c r="L9" s="5244"/>
      <c r="M9" s="5244"/>
      <c r="N9" s="5244"/>
      <c r="O9" s="5244"/>
      <c r="P9" s="5244"/>
      <c r="Q9" s="5244"/>
      <c r="R9" s="5244"/>
      <c r="S9" s="5244"/>
      <c r="T9" s="5244"/>
      <c r="U9" s="5244"/>
      <c r="V9" s="5244"/>
      <c r="W9" s="5244"/>
      <c r="X9" s="5244"/>
      <c r="Y9" s="5244"/>
      <c r="Z9" s="5245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>
      <c r="A10" s="4811"/>
      <c r="B10" s="4811"/>
      <c r="C10" s="4811"/>
      <c r="D10" s="4773"/>
      <c r="E10" s="5242"/>
      <c r="F10" s="4175"/>
      <c r="G10" s="4995" t="s">
        <v>2674</v>
      </c>
      <c r="H10" s="4995"/>
      <c r="I10" s="4995" t="s">
        <v>1112</v>
      </c>
      <c r="J10" s="4995"/>
      <c r="K10" s="4995" t="s">
        <v>164</v>
      </c>
      <c r="L10" s="4995"/>
      <c r="M10" s="4995" t="s">
        <v>165</v>
      </c>
      <c r="N10" s="4995"/>
      <c r="O10" s="4995" t="s">
        <v>1679</v>
      </c>
      <c r="P10" s="4995"/>
      <c r="Q10" s="4995" t="s">
        <v>2675</v>
      </c>
      <c r="R10" s="4995"/>
      <c r="S10" s="4995" t="s">
        <v>2676</v>
      </c>
      <c r="T10" s="4995"/>
      <c r="U10" s="4995" t="s">
        <v>2677</v>
      </c>
      <c r="V10" s="4995"/>
      <c r="W10" s="4995" t="s">
        <v>1675</v>
      </c>
      <c r="X10" s="4995"/>
      <c r="Y10" s="4995" t="s">
        <v>2678</v>
      </c>
      <c r="Z10" s="4995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>
      <c r="A11" s="4811"/>
      <c r="B11" s="4811"/>
      <c r="C11" s="4811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>
      <c r="A12" s="5025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>
      <c r="A13" s="4164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>
      <c r="A14" s="4180" t="s">
        <v>2683</v>
      </c>
      <c r="B14" s="418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>
      <c r="A15" s="5236" t="s">
        <v>27</v>
      </c>
      <c r="B15" s="5237"/>
      <c r="C15" s="5238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>
      <c r="A16" s="5239" t="s">
        <v>2684</v>
      </c>
      <c r="B16" s="5240"/>
      <c r="C16" s="5241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>
      <c r="A17" s="5233" t="s">
        <v>2685</v>
      </c>
      <c r="B17" s="5234"/>
      <c r="C17" s="5235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>
      <c r="A19" s="4811" t="s">
        <v>2455</v>
      </c>
      <c r="B19" s="4811" t="s">
        <v>2673</v>
      </c>
      <c r="C19" s="4811"/>
      <c r="D19" s="4816" t="s">
        <v>27</v>
      </c>
      <c r="E19" s="4145"/>
      <c r="F19" s="4734"/>
      <c r="G19" s="4180" t="s">
        <v>2</v>
      </c>
      <c r="H19" s="4478"/>
      <c r="I19" s="4478"/>
      <c r="J19" s="4478"/>
      <c r="K19" s="4478"/>
      <c r="L19" s="4478"/>
      <c r="M19" s="4478"/>
      <c r="N19" s="4478"/>
      <c r="O19" s="4478"/>
      <c r="P19" s="4478"/>
      <c r="Q19" s="4478"/>
      <c r="R19" s="4478"/>
      <c r="S19" s="4478"/>
      <c r="T19" s="4478"/>
      <c r="U19" s="4478"/>
      <c r="V19" s="4478"/>
      <c r="W19" s="4478"/>
      <c r="X19" s="4478"/>
      <c r="Y19" s="4478"/>
      <c r="Z19" s="418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>
      <c r="A20" s="4811"/>
      <c r="B20" s="4811"/>
      <c r="C20" s="4811"/>
      <c r="D20" s="4773"/>
      <c r="E20" s="5242"/>
      <c r="F20" s="5242"/>
      <c r="G20" s="4995" t="s">
        <v>2674</v>
      </c>
      <c r="H20" s="4995"/>
      <c r="I20" s="4995" t="s">
        <v>1112</v>
      </c>
      <c r="J20" s="4995"/>
      <c r="K20" s="4995" t="s">
        <v>164</v>
      </c>
      <c r="L20" s="4995"/>
      <c r="M20" s="4995" t="s">
        <v>165</v>
      </c>
      <c r="N20" s="4995"/>
      <c r="O20" s="4995" t="s">
        <v>1679</v>
      </c>
      <c r="P20" s="4995"/>
      <c r="Q20" s="4995" t="s">
        <v>2675</v>
      </c>
      <c r="R20" s="4995"/>
      <c r="S20" s="4995" t="s">
        <v>2676</v>
      </c>
      <c r="T20" s="4995"/>
      <c r="U20" s="4995" t="s">
        <v>2677</v>
      </c>
      <c r="V20" s="4995"/>
      <c r="W20" s="4995" t="s">
        <v>1675</v>
      </c>
      <c r="X20" s="4995"/>
      <c r="Y20" s="4995" t="s">
        <v>2678</v>
      </c>
      <c r="Z20" s="4995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>
      <c r="A21" s="4811"/>
      <c r="B21" s="4811"/>
      <c r="C21" s="4811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>
      <c r="A22" s="4164" t="s">
        <v>2679</v>
      </c>
      <c r="B22" s="4224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>
      <c r="A23" s="4164"/>
      <c r="B23" s="4585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>
      <c r="A24" s="4164"/>
      <c r="B24" s="4224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>
      <c r="A25" s="4165"/>
      <c r="B25" s="4585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>
      <c r="A26" s="4169" t="s">
        <v>2683</v>
      </c>
      <c r="B26" s="4171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>
      <c r="A27" s="4773"/>
      <c r="B27" s="4175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>
      <c r="A28" s="5233" t="s">
        <v>27</v>
      </c>
      <c r="B28" s="5234"/>
      <c r="C28" s="5235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>
      <c r="A29" s="5209" t="s">
        <v>2689</v>
      </c>
      <c r="B29" s="5209"/>
      <c r="C29" s="5209"/>
      <c r="D29" s="5209"/>
      <c r="E29" s="5209"/>
      <c r="F29" s="5209"/>
      <c r="G29" s="5209"/>
      <c r="H29" s="5209"/>
      <c r="I29" s="5209"/>
      <c r="J29" s="5209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>
      <c r="A30" s="5230" t="s">
        <v>52</v>
      </c>
      <c r="B30" s="5230"/>
      <c r="C30" s="5230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>
      <c r="A31" s="4182" t="s">
        <v>2692</v>
      </c>
      <c r="B31" s="5231" t="s">
        <v>2693</v>
      </c>
      <c r="C31" s="5232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>
      <c r="A32" s="4224"/>
      <c r="B32" s="5226" t="s">
        <v>2694</v>
      </c>
      <c r="C32" s="5227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>
      <c r="A33" s="4224"/>
      <c r="B33" s="5226" t="s">
        <v>2695</v>
      </c>
      <c r="C33" s="5227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>
      <c r="A34" s="4224"/>
      <c r="B34" s="5226" t="s">
        <v>2696</v>
      </c>
      <c r="C34" s="5227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>
      <c r="A35" s="4224"/>
      <c r="B35" s="5226" t="s">
        <v>2697</v>
      </c>
      <c r="C35" s="5227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>
      <c r="A36" s="4224"/>
      <c r="B36" s="5226" t="s">
        <v>2698</v>
      </c>
      <c r="C36" s="5227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>
      <c r="A37" s="4224"/>
      <c r="B37" s="5226" t="s">
        <v>2699</v>
      </c>
      <c r="C37" s="5227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>
      <c r="A38" s="4224"/>
      <c r="B38" s="5226" t="s">
        <v>2700</v>
      </c>
      <c r="C38" s="5227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>
      <c r="A39" s="4585"/>
      <c r="B39" s="5228" t="s">
        <v>2701</v>
      </c>
      <c r="C39" s="522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>
      <c r="A40" s="4182" t="s">
        <v>2702</v>
      </c>
      <c r="B40" s="4182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>
      <c r="A41" s="4224"/>
      <c r="B41" s="4585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>
      <c r="A42" s="4224"/>
      <c r="B42" s="4182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>
      <c r="A43" s="4585"/>
      <c r="B43" s="4585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>
      <c r="A44" s="5209" t="s">
        <v>2707</v>
      </c>
      <c r="B44" s="5209"/>
      <c r="C44" s="5209"/>
      <c r="D44" s="5209"/>
      <c r="E44" s="5209"/>
      <c r="F44" s="5209"/>
      <c r="G44" s="5209"/>
      <c r="H44" s="5209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>
      <c r="A45" s="4190" t="s">
        <v>2708</v>
      </c>
      <c r="B45" s="5224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>
      <c r="A46" s="4863"/>
      <c r="B46" s="5225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>
      <c r="A51" s="4182" t="s">
        <v>2712</v>
      </c>
      <c r="B51" s="4734" t="s">
        <v>2673</v>
      </c>
      <c r="C51" s="4182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>
      <c r="A52" s="4585"/>
      <c r="B52" s="4175"/>
      <c r="C52" s="4585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>
      <c r="A53" s="4182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>
      <c r="A54" s="4224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>
      <c r="A55" s="4585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>
      <c r="A56" s="4182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>
      <c r="A57" s="4224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>
      <c r="A58" s="4224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>
      <c r="A59" s="4585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>
      <c r="A60" s="4182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>
      <c r="A61" s="4585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>
      <c r="A62" s="5222" t="s">
        <v>2725</v>
      </c>
      <c r="B62" s="5223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>
      <c r="A63" s="5209" t="s">
        <v>2726</v>
      </c>
      <c r="B63" s="5209"/>
      <c r="C63" s="5209"/>
      <c r="D63" s="5209"/>
      <c r="E63" s="5209"/>
      <c r="F63" s="5209"/>
      <c r="G63" s="5209"/>
      <c r="H63" s="5209"/>
      <c r="I63" s="5209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>
      <c r="A64" s="5076" t="s">
        <v>2727</v>
      </c>
      <c r="B64" s="5076"/>
      <c r="C64" s="5217" t="s">
        <v>2728</v>
      </c>
      <c r="D64" s="5217" t="s">
        <v>2729</v>
      </c>
      <c r="E64" s="5221" t="s">
        <v>2717</v>
      </c>
      <c r="F64" s="5217"/>
      <c r="G64" s="5217"/>
      <c r="H64" s="5217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>
      <c r="A65" s="5076"/>
      <c r="B65" s="5076"/>
      <c r="C65" s="5217"/>
      <c r="D65" s="5217"/>
      <c r="E65" s="2627" t="s">
        <v>2731</v>
      </c>
      <c r="F65" s="2628" t="s">
        <v>2732</v>
      </c>
      <c r="G65" s="2629" t="s">
        <v>2733</v>
      </c>
      <c r="H65" s="5221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>
      <c r="A66" s="5068" t="s">
        <v>2734</v>
      </c>
      <c r="B66" s="5068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>
      <c r="A67" s="4848" t="s">
        <v>2735</v>
      </c>
      <c r="B67" s="4848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>
      <c r="A68" s="5216" t="s">
        <v>78</v>
      </c>
      <c r="B68" s="5216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>
      <c r="A69" s="5132" t="s">
        <v>27</v>
      </c>
      <c r="B69" s="5132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>
      <c r="A71" s="5209" t="s">
        <v>2737</v>
      </c>
      <c r="B71" s="5209"/>
      <c r="C71" s="5209"/>
      <c r="D71" s="5209"/>
      <c r="E71" s="5209"/>
      <c r="F71" s="5209"/>
      <c r="G71" s="5209"/>
      <c r="H71" s="5209"/>
      <c r="I71" s="5209"/>
      <c r="J71" s="5209"/>
      <c r="K71" s="5209"/>
      <c r="L71" s="5209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>
      <c r="A72" s="5076" t="s">
        <v>2727</v>
      </c>
      <c r="B72" s="5076"/>
      <c r="C72" s="5217" t="s">
        <v>2728</v>
      </c>
      <c r="D72" s="5217" t="s">
        <v>2729</v>
      </c>
      <c r="E72" s="5218" t="s">
        <v>2717</v>
      </c>
      <c r="F72" s="5219"/>
      <c r="G72" s="5220"/>
      <c r="H72" s="5221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>
      <c r="A73" s="5076"/>
      <c r="B73" s="5076"/>
      <c r="C73" s="5217"/>
      <c r="D73" s="5217"/>
      <c r="E73" s="2639" t="s">
        <v>2731</v>
      </c>
      <c r="F73" s="2628" t="s">
        <v>2732</v>
      </c>
      <c r="G73" s="2609" t="s">
        <v>2733</v>
      </c>
      <c r="H73" s="5221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>
      <c r="A74" s="5068" t="s">
        <v>2735</v>
      </c>
      <c r="B74" s="5068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>
      <c r="A75" s="4848" t="s">
        <v>2738</v>
      </c>
      <c r="B75" s="4848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>
      <c r="A76" s="4742" t="s">
        <v>2739</v>
      </c>
      <c r="B76" s="4742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>
      <c r="A77" s="4848" t="s">
        <v>2740</v>
      </c>
      <c r="B77" s="4848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>
      <c r="A78" s="4850" t="s">
        <v>78</v>
      </c>
      <c r="B78" s="4850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>
      <c r="A79" s="5132" t="s">
        <v>27</v>
      </c>
      <c r="B79" s="5132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>
      <c r="A81" s="5215" t="s">
        <v>2741</v>
      </c>
      <c r="B81" s="5215"/>
      <c r="C81" s="5215"/>
      <c r="D81" s="5215"/>
      <c r="E81" s="5215"/>
      <c r="F81" s="5215"/>
      <c r="G81" s="5215"/>
      <c r="H81" s="5215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>
      <c r="A82" s="5106" t="s">
        <v>2216</v>
      </c>
      <c r="B82" s="5108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>
      <c r="A83" s="5077" t="s">
        <v>2728</v>
      </c>
      <c r="B83" s="5079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>
      <c r="A84" s="4182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>
      <c r="A85" s="4224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>
      <c r="A86" s="4585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>
      <c r="A87" s="5201" t="s">
        <v>2729</v>
      </c>
      <c r="B87" s="5202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>
      <c r="A88" s="5203" t="s">
        <v>2725</v>
      </c>
      <c r="B88" s="5204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>
      <c r="A90" s="5209" t="s">
        <v>2748</v>
      </c>
      <c r="B90" s="5209"/>
      <c r="C90" s="5209"/>
      <c r="D90" s="5209"/>
      <c r="E90" s="5209"/>
      <c r="F90" s="5209"/>
      <c r="G90" s="5209"/>
      <c r="H90" s="5209"/>
      <c r="I90" s="5209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>
      <c r="A91" s="4879" t="s">
        <v>2727</v>
      </c>
      <c r="B91" s="4880"/>
      <c r="C91" s="5213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>
      <c r="A92" s="4759"/>
      <c r="B92" s="4761"/>
      <c r="C92" s="5214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>
      <c r="A93" s="5077" t="s">
        <v>2728</v>
      </c>
      <c r="B93" s="5079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>
      <c r="A94" s="5200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>
      <c r="A95" s="5200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>
      <c r="A96" s="4863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>
      <c r="A97" s="5201" t="s">
        <v>2729</v>
      </c>
      <c r="B97" s="5202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>
      <c r="A98" s="5203" t="s">
        <v>2725</v>
      </c>
      <c r="B98" s="5204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>
      <c r="A100" s="5209" t="s">
        <v>2749</v>
      </c>
      <c r="B100" s="5209"/>
      <c r="C100" s="5209"/>
      <c r="D100" s="5209"/>
      <c r="E100" s="5209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>
      <c r="A107" s="5210" t="s">
        <v>2757</v>
      </c>
      <c r="B107" s="5211"/>
      <c r="C107" s="5211"/>
      <c r="D107" s="5211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>
      <c r="A112" s="2653" t="s">
        <v>2755</v>
      </c>
      <c r="B112" s="2668"/>
      <c r="C112" s="2669"/>
      <c r="D112" s="5122"/>
      <c r="E112" s="5212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>
      <c r="A113" s="2136" t="s">
        <v>2756</v>
      </c>
      <c r="B113" s="2670"/>
      <c r="C113" s="2669"/>
      <c r="D113" s="5122"/>
      <c r="E113" s="5212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>
      <c r="A115" s="5106" t="s">
        <v>2673</v>
      </c>
      <c r="B115" s="5108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>
      <c r="A116" s="5205" t="s">
        <v>2728</v>
      </c>
      <c r="B116" s="5206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>
      <c r="A117" s="4190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>
      <c r="A118" s="5200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>
      <c r="A119" s="4863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>
      <c r="A120" s="5207" t="s">
        <v>2729</v>
      </c>
      <c r="B120" s="5208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>
      <c r="A121" s="5203" t="s">
        <v>2725</v>
      </c>
      <c r="B121" s="5204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>
      <c r="A125" s="4816" t="s">
        <v>2766</v>
      </c>
      <c r="B125" s="4734"/>
      <c r="C125" s="4182" t="s">
        <v>27</v>
      </c>
      <c r="D125" s="4180" t="s">
        <v>2767</v>
      </c>
      <c r="E125" s="4181"/>
      <c r="F125" s="4180" t="s">
        <v>2768</v>
      </c>
      <c r="G125" s="418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>
      <c r="A126" s="4773"/>
      <c r="B126" s="4175"/>
      <c r="C126" s="4585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>
      <c r="A127" s="5077" t="s">
        <v>2728</v>
      </c>
      <c r="B127" s="5079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>
      <c r="A128" s="4190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>
      <c r="A129" s="5200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>
      <c r="A130" s="4863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>
      <c r="A131" s="5201" t="s">
        <v>2729</v>
      </c>
      <c r="B131" s="5202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>
      <c r="A132" s="5203" t="s">
        <v>2725</v>
      </c>
      <c r="B132" s="5204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>
      <c r="A133" s="4832" t="s">
        <v>27</v>
      </c>
      <c r="B133" s="5157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>
      <c r="A135" s="4816" t="s">
        <v>52</v>
      </c>
      <c r="B135" s="5199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>
      <c r="A136" s="5125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>
      <c r="A137" s="4554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>
      <c r="A139" s="4182" t="s">
        <v>52</v>
      </c>
      <c r="B139" s="4182" t="s">
        <v>27</v>
      </c>
      <c r="C139" s="5125" t="s">
        <v>2713</v>
      </c>
      <c r="D139" s="5197" t="s">
        <v>2722</v>
      </c>
      <c r="E139" s="4734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>
      <c r="A140" s="4585"/>
      <c r="B140" s="4585"/>
      <c r="C140" s="4554"/>
      <c r="D140" s="5198"/>
      <c r="E140" s="4175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>
    <tabColor theme="0" tint="-0.14999847407452621"/>
  </sheetPr>
  <dimension ref="A1:HZ195"/>
  <sheetViews>
    <sheetView topLeftCell="B48" zoomScale="75" zoomScaleNormal="75" workbookViewId="0">
      <selection activeCell="M31" sqref="M31"/>
    </sheetView>
  </sheetViews>
  <sheetFormatPr baseColWidth="10" defaultColWidth="11.42578125" defaultRowHeight="14.25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>
      <c r="A1" s="171" t="s">
        <v>243</v>
      </c>
    </row>
    <row r="2" spans="1:234" ht="16.350000000000001" customHeight="1">
      <c r="A2" s="171" t="str">
        <f>CONCATENATE("COMUNA: ",NOMBRE!B2," - ","( ",NOMBRE!C2,NOMBRE!D2,NOMBRE!E2,NOMBRE!F2,NOMBRE!G2," )")</f>
        <v>COMUNA: SAN PABLO - ( 10307 )</v>
      </c>
    </row>
    <row r="3" spans="1:234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234" ht="16.350000000000001" customHeight="1">
      <c r="A4" s="171" t="str">
        <f>CONCATENATE("MES: ",NOMBRE!B6," - ","( ",NOMBRE!C6,NOMBRE!D6," )")</f>
        <v>MES: MAYO - ( 05 )</v>
      </c>
    </row>
    <row r="5" spans="1:234" ht="16.350000000000001" customHeight="1">
      <c r="A5" s="171" t="str">
        <f>CONCATENATE("AÑO: ",NOMBRE!B7)</f>
        <v>AÑO: 2020</v>
      </c>
    </row>
    <row r="6" spans="1:234" ht="15" customHeight="1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>
      <c r="A8" s="82" t="s">
        <v>2346</v>
      </c>
      <c r="G8" s="82"/>
      <c r="I8" s="252"/>
      <c r="J8" s="161"/>
      <c r="K8" s="161"/>
    </row>
    <row r="9" spans="1:234" ht="66.75" customHeight="1">
      <c r="A9" s="4179" t="s">
        <v>2300</v>
      </c>
      <c r="B9" s="4160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>
      <c r="A10" s="4827" t="s">
        <v>2343</v>
      </c>
      <c r="B10" s="4828"/>
      <c r="C10" s="2896">
        <f>SUM(D10:G10)</f>
        <v>0</v>
      </c>
      <c r="D10" s="2922"/>
      <c r="E10" s="2077"/>
      <c r="F10" s="2077"/>
      <c r="G10" s="2367"/>
      <c r="H10" s="2076"/>
      <c r="I10" s="2075"/>
      <c r="J10" s="2923"/>
      <c r="K10" s="2076"/>
      <c r="L10" s="2074"/>
      <c r="M10" s="2924"/>
      <c r="N10" s="2925"/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>
      <c r="A11" s="4859" t="s">
        <v>2342</v>
      </c>
      <c r="B11" s="4860"/>
      <c r="C11" s="2896">
        <f>SUM(D11:G11)</f>
        <v>0</v>
      </c>
      <c r="D11" s="2926"/>
      <c r="E11" s="2927"/>
      <c r="F11" s="2927"/>
      <c r="G11" s="2928"/>
      <c r="H11" s="2929"/>
      <c r="I11" s="2072"/>
      <c r="J11" s="2930"/>
      <c r="K11" s="2929"/>
      <c r="L11" s="2928"/>
      <c r="M11" s="2931"/>
      <c r="N11" s="2925"/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>
      <c r="A12" s="4859" t="s">
        <v>2341</v>
      </c>
      <c r="B12" s="4860"/>
      <c r="C12" s="2896">
        <f t="shared" ref="C12:C34" si="4">SUM(D12:G12)</f>
        <v>0</v>
      </c>
      <c r="D12" s="2926"/>
      <c r="E12" s="2927"/>
      <c r="F12" s="2927"/>
      <c r="G12" s="2928"/>
      <c r="H12" s="2929"/>
      <c r="I12" s="2072"/>
      <c r="J12" s="2930"/>
      <c r="K12" s="2929"/>
      <c r="L12" s="2928"/>
      <c r="M12" s="2931"/>
      <c r="N12" s="2925"/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>
      <c r="A13" s="4859" t="s">
        <v>2340</v>
      </c>
      <c r="B13" s="4860"/>
      <c r="C13" s="2896">
        <f t="shared" si="4"/>
        <v>0</v>
      </c>
      <c r="D13" s="2926"/>
      <c r="E13" s="2927"/>
      <c r="F13" s="2927"/>
      <c r="G13" s="2928"/>
      <c r="H13" s="2929"/>
      <c r="I13" s="2072"/>
      <c r="J13" s="2930"/>
      <c r="K13" s="2929"/>
      <c r="L13" s="2928"/>
      <c r="M13" s="2931"/>
      <c r="N13" s="2925"/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>
      <c r="A14" s="4859" t="s">
        <v>2339</v>
      </c>
      <c r="B14" s="4860"/>
      <c r="C14" s="2896">
        <f t="shared" si="4"/>
        <v>0</v>
      </c>
      <c r="D14" s="2926"/>
      <c r="E14" s="2927"/>
      <c r="F14" s="2927"/>
      <c r="G14" s="2928"/>
      <c r="H14" s="2929"/>
      <c r="I14" s="2072"/>
      <c r="J14" s="2930"/>
      <c r="K14" s="2929"/>
      <c r="L14" s="2928"/>
      <c r="M14" s="2931"/>
      <c r="N14" s="2925"/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>
      <c r="A15" s="4859" t="s">
        <v>2338</v>
      </c>
      <c r="B15" s="4860"/>
      <c r="C15" s="2896">
        <f t="shared" si="4"/>
        <v>0</v>
      </c>
      <c r="D15" s="2926"/>
      <c r="E15" s="2927"/>
      <c r="F15" s="2927"/>
      <c r="G15" s="2928"/>
      <c r="H15" s="2929"/>
      <c r="I15" s="2072"/>
      <c r="J15" s="2930"/>
      <c r="K15" s="2929"/>
      <c r="L15" s="2928"/>
      <c r="M15" s="2931"/>
      <c r="N15" s="2925"/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>
      <c r="A16" s="4859" t="s">
        <v>2337</v>
      </c>
      <c r="B16" s="4860"/>
      <c r="C16" s="2896">
        <f t="shared" si="4"/>
        <v>0</v>
      </c>
      <c r="D16" s="2926"/>
      <c r="E16" s="2927"/>
      <c r="F16" s="2927"/>
      <c r="G16" s="2928"/>
      <c r="H16" s="2929"/>
      <c r="I16" s="2072"/>
      <c r="J16" s="2930"/>
      <c r="K16" s="2929"/>
      <c r="L16" s="2928"/>
      <c r="M16" s="2931"/>
      <c r="N16" s="2925"/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>
      <c r="A17" s="4859" t="s">
        <v>2336</v>
      </c>
      <c r="B17" s="4860"/>
      <c r="C17" s="2896">
        <f t="shared" si="4"/>
        <v>0</v>
      </c>
      <c r="D17" s="2926"/>
      <c r="E17" s="2927"/>
      <c r="F17" s="2927"/>
      <c r="G17" s="2928"/>
      <c r="H17" s="2929"/>
      <c r="I17" s="2072"/>
      <c r="J17" s="2930"/>
      <c r="K17" s="2929"/>
      <c r="L17" s="2928"/>
      <c r="M17" s="2931"/>
      <c r="N17" s="2925"/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>
      <c r="A18" s="4859" t="s">
        <v>2335</v>
      </c>
      <c r="B18" s="4861"/>
      <c r="C18" s="2896">
        <f t="shared" si="4"/>
        <v>0</v>
      </c>
      <c r="D18" s="2926"/>
      <c r="E18" s="2927"/>
      <c r="F18" s="2927"/>
      <c r="G18" s="2928"/>
      <c r="H18" s="2929"/>
      <c r="I18" s="2072"/>
      <c r="J18" s="2930"/>
      <c r="K18" s="2929"/>
      <c r="L18" s="2928"/>
      <c r="M18" s="2925"/>
      <c r="N18" s="2925"/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>
      <c r="A19" s="4859" t="s">
        <v>2334</v>
      </c>
      <c r="B19" s="4860"/>
      <c r="C19" s="2896">
        <f t="shared" si="4"/>
        <v>0</v>
      </c>
      <c r="D19" s="2926"/>
      <c r="E19" s="2927"/>
      <c r="F19" s="2927"/>
      <c r="G19" s="2928"/>
      <c r="H19" s="2929"/>
      <c r="I19" s="2072"/>
      <c r="J19" s="2930"/>
      <c r="K19" s="2929"/>
      <c r="L19" s="2928"/>
      <c r="M19" s="2925"/>
      <c r="N19" s="2925"/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>
      <c r="A20" s="4859" t="s">
        <v>2333</v>
      </c>
      <c r="B20" s="4860"/>
      <c r="C20" s="2896">
        <f t="shared" si="4"/>
        <v>0</v>
      </c>
      <c r="D20" s="2926"/>
      <c r="E20" s="2927"/>
      <c r="F20" s="2927"/>
      <c r="G20" s="2928"/>
      <c r="H20" s="2929"/>
      <c r="I20" s="2072"/>
      <c r="J20" s="2930"/>
      <c r="K20" s="2929"/>
      <c r="L20" s="2928"/>
      <c r="M20" s="2925"/>
      <c r="N20" s="2925"/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>
      <c r="A21" s="4859" t="s">
        <v>2332</v>
      </c>
      <c r="B21" s="4860"/>
      <c r="C21" s="2896">
        <f t="shared" si="4"/>
        <v>0</v>
      </c>
      <c r="D21" s="2926"/>
      <c r="E21" s="2927"/>
      <c r="F21" s="2927"/>
      <c r="G21" s="2928"/>
      <c r="H21" s="2929"/>
      <c r="I21" s="2072"/>
      <c r="J21" s="2930"/>
      <c r="K21" s="2929"/>
      <c r="L21" s="2928"/>
      <c r="M21" s="2931"/>
      <c r="N21" s="2925"/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>
      <c r="A22" s="4859" t="s">
        <v>2330</v>
      </c>
      <c r="B22" s="4860"/>
      <c r="C22" s="2896">
        <f t="shared" si="4"/>
        <v>0</v>
      </c>
      <c r="D22" s="2926"/>
      <c r="E22" s="2927"/>
      <c r="F22" s="2927"/>
      <c r="G22" s="2928"/>
      <c r="H22" s="2929"/>
      <c r="I22" s="2072"/>
      <c r="J22" s="2930"/>
      <c r="K22" s="2929"/>
      <c r="L22" s="2928"/>
      <c r="M22" s="2931"/>
      <c r="N22" s="2925"/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>
      <c r="A23" s="4859" t="s">
        <v>2328</v>
      </c>
      <c r="B23" s="4861"/>
      <c r="C23" s="2896">
        <f>SUM(D23:G23)</f>
        <v>0</v>
      </c>
      <c r="D23" s="2926"/>
      <c r="E23" s="2927"/>
      <c r="F23" s="2927"/>
      <c r="G23" s="2928"/>
      <c r="H23" s="2929"/>
      <c r="I23" s="2072"/>
      <c r="J23" s="2930"/>
      <c r="K23" s="2929"/>
      <c r="L23" s="2928"/>
      <c r="M23" s="2925"/>
      <c r="N23" s="2925"/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>
      <c r="A24" s="4859" t="s">
        <v>2329</v>
      </c>
      <c r="B24" s="4861"/>
      <c r="C24" s="2896">
        <f t="shared" si="4"/>
        <v>0</v>
      </c>
      <c r="D24" s="2926"/>
      <c r="E24" s="2927"/>
      <c r="F24" s="2927"/>
      <c r="G24" s="2928"/>
      <c r="H24" s="2929"/>
      <c r="I24" s="2072"/>
      <c r="J24" s="2930"/>
      <c r="K24" s="2929"/>
      <c r="L24" s="2928"/>
      <c r="M24" s="2925"/>
      <c r="N24" s="2925"/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>
      <c r="A25" s="4859" t="s">
        <v>2327</v>
      </c>
      <c r="B25" s="4861"/>
      <c r="C25" s="2896">
        <f>SUM(D25:G25)</f>
        <v>0</v>
      </c>
      <c r="D25" s="2926"/>
      <c r="E25" s="2927"/>
      <c r="F25" s="2927"/>
      <c r="G25" s="2928"/>
      <c r="H25" s="2929"/>
      <c r="I25" s="2072"/>
      <c r="J25" s="2930"/>
      <c r="K25" s="2929"/>
      <c r="L25" s="2928"/>
      <c r="M25" s="2925"/>
      <c r="N25" s="2925"/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>
      <c r="A26" s="4859" t="s">
        <v>2326</v>
      </c>
      <c r="B26" s="4860"/>
      <c r="C26" s="2896">
        <f t="shared" si="4"/>
        <v>0</v>
      </c>
      <c r="D26" s="2926"/>
      <c r="E26" s="2927"/>
      <c r="F26" s="2927"/>
      <c r="G26" s="2928"/>
      <c r="H26" s="2929"/>
      <c r="I26" s="2072"/>
      <c r="J26" s="2930"/>
      <c r="K26" s="2929"/>
      <c r="L26" s="2928"/>
      <c r="M26" s="2931"/>
      <c r="N26" s="2925"/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>
      <c r="A27" s="4859" t="s">
        <v>2325</v>
      </c>
      <c r="B27" s="4861"/>
      <c r="C27" s="2896">
        <f t="shared" si="4"/>
        <v>0</v>
      </c>
      <c r="D27" s="2926"/>
      <c r="E27" s="2927"/>
      <c r="F27" s="2927"/>
      <c r="G27" s="2928"/>
      <c r="H27" s="2929"/>
      <c r="I27" s="2072"/>
      <c r="J27" s="2930"/>
      <c r="K27" s="2929"/>
      <c r="L27" s="2928"/>
      <c r="M27" s="2931"/>
      <c r="N27" s="2925"/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>
      <c r="A28" s="4827" t="s">
        <v>2324</v>
      </c>
      <c r="B28" s="4829"/>
      <c r="C28" s="2896">
        <f t="shared" si="4"/>
        <v>0</v>
      </c>
      <c r="D28" s="2926"/>
      <c r="E28" s="2927"/>
      <c r="F28" s="2927"/>
      <c r="G28" s="2928"/>
      <c r="H28" s="2929"/>
      <c r="I28" s="2072"/>
      <c r="J28" s="2930"/>
      <c r="K28" s="2929"/>
      <c r="L28" s="2928"/>
      <c r="M28" s="2931"/>
      <c r="N28" s="2925"/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>
      <c r="A29" s="4827" t="s">
        <v>2320</v>
      </c>
      <c r="B29" s="4828"/>
      <c r="C29" s="2896">
        <f t="shared" si="4"/>
        <v>0</v>
      </c>
      <c r="D29" s="2926"/>
      <c r="E29" s="2927"/>
      <c r="F29" s="2927"/>
      <c r="G29" s="2928"/>
      <c r="H29" s="2929"/>
      <c r="I29" s="2072"/>
      <c r="J29" s="2930"/>
      <c r="K29" s="2929"/>
      <c r="L29" s="2928"/>
      <c r="M29" s="2932"/>
      <c r="N29" s="2925"/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>
      <c r="A30" s="4859" t="s">
        <v>2319</v>
      </c>
      <c r="B30" s="4860"/>
      <c r="C30" s="2896">
        <f t="shared" si="4"/>
        <v>0</v>
      </c>
      <c r="D30" s="2933"/>
      <c r="E30" s="2927"/>
      <c r="F30" s="2927"/>
      <c r="G30" s="2928"/>
      <c r="H30" s="2072"/>
      <c r="I30" s="2072"/>
      <c r="J30" s="2933"/>
      <c r="K30" s="2929"/>
      <c r="L30" s="2928"/>
      <c r="M30" s="2932"/>
      <c r="N30" s="2925"/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>
      <c r="A31" s="5261" t="s">
        <v>2317</v>
      </c>
      <c r="B31" s="5262"/>
      <c r="C31" s="2934">
        <f>SUM(D31:G31)</f>
        <v>9</v>
      </c>
      <c r="D31" s="1190">
        <v>1</v>
      </c>
      <c r="E31" s="2935">
        <v>8</v>
      </c>
      <c r="F31" s="2935"/>
      <c r="G31" s="2936"/>
      <c r="H31" s="2069"/>
      <c r="I31" s="2069"/>
      <c r="J31" s="1190">
        <v>7</v>
      </c>
      <c r="K31" s="2390">
        <v>2</v>
      </c>
      <c r="L31" s="2936"/>
      <c r="M31" s="2937">
        <v>0</v>
      </c>
      <c r="N31" s="2068">
        <v>0</v>
      </c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>
      <c r="A32" s="5263" t="s">
        <v>2295</v>
      </c>
      <c r="B32" s="3550" t="s">
        <v>2331</v>
      </c>
      <c r="C32" s="2938">
        <f>SUM(D32:G32)</f>
        <v>1</v>
      </c>
      <c r="D32" s="2922">
        <v>1</v>
      </c>
      <c r="E32" s="2077"/>
      <c r="F32" s="2077"/>
      <c r="G32" s="2074"/>
      <c r="H32" s="2076"/>
      <c r="I32" s="2075"/>
      <c r="J32" s="2923"/>
      <c r="K32" s="2076">
        <v>1</v>
      </c>
      <c r="L32" s="2074"/>
      <c r="M32" s="2939"/>
      <c r="N32" s="2940">
        <v>0</v>
      </c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>
      <c r="A33" s="5264"/>
      <c r="B33" s="3551" t="s">
        <v>2323</v>
      </c>
      <c r="C33" s="2896">
        <f t="shared" si="4"/>
        <v>3</v>
      </c>
      <c r="D33" s="2926">
        <v>3</v>
      </c>
      <c r="E33" s="2927"/>
      <c r="F33" s="2927"/>
      <c r="G33" s="2928"/>
      <c r="H33" s="2929"/>
      <c r="I33" s="2072"/>
      <c r="J33" s="2930"/>
      <c r="K33" s="2929"/>
      <c r="L33" s="2928">
        <v>3</v>
      </c>
      <c r="M33" s="4093"/>
      <c r="N33" s="2925">
        <v>0</v>
      </c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>
      <c r="A34" s="5264"/>
      <c r="B34" s="3551" t="s">
        <v>2322</v>
      </c>
      <c r="C34" s="2896">
        <f t="shared" si="4"/>
        <v>0</v>
      </c>
      <c r="D34" s="2941"/>
      <c r="E34" s="2942"/>
      <c r="F34" s="2942"/>
      <c r="G34" s="321"/>
      <c r="H34" s="948"/>
      <c r="I34" s="2073"/>
      <c r="J34" s="2943"/>
      <c r="K34" s="948"/>
      <c r="L34" s="321"/>
      <c r="M34" s="4093"/>
      <c r="N34" s="2925"/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>
      <c r="A35" s="5264"/>
      <c r="B35" s="3551" t="s">
        <v>2321</v>
      </c>
      <c r="C35" s="2896">
        <f>SUM(D35:G35)</f>
        <v>1</v>
      </c>
      <c r="D35" s="2893">
        <v>1</v>
      </c>
      <c r="E35" s="2927"/>
      <c r="F35" s="2927"/>
      <c r="G35" s="2928"/>
      <c r="H35" s="2929"/>
      <c r="I35" s="2072"/>
      <c r="J35" s="2930">
        <v>1</v>
      </c>
      <c r="K35" s="2929"/>
      <c r="L35" s="2928"/>
      <c r="M35" s="4094"/>
      <c r="N35" s="2925"/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>
      <c r="A36" s="5265"/>
      <c r="B36" s="3552" t="s">
        <v>2318</v>
      </c>
      <c r="C36" s="2934">
        <f>SUM(D36:G36)</f>
        <v>4</v>
      </c>
      <c r="D36" s="1190">
        <v>4</v>
      </c>
      <c r="E36" s="2935"/>
      <c r="F36" s="2935"/>
      <c r="G36" s="2936"/>
      <c r="H36" s="2069"/>
      <c r="I36" s="2069"/>
      <c r="J36" s="1190"/>
      <c r="K36" s="2390"/>
      <c r="L36" s="2936">
        <v>4</v>
      </c>
      <c r="M36" s="4095"/>
      <c r="N36" s="2068">
        <v>0</v>
      </c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>
      <c r="A38" s="4573" t="s">
        <v>2300</v>
      </c>
      <c r="B38" s="4189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>
      <c r="A39" s="5259" t="s">
        <v>2310</v>
      </c>
      <c r="B39" s="5260"/>
      <c r="C39" s="2065">
        <f>SUM(D39:F39)</f>
        <v>0</v>
      </c>
      <c r="D39" s="1797"/>
      <c r="E39" s="1893"/>
      <c r="F39" s="1892"/>
      <c r="G39" s="1836"/>
      <c r="H39" s="2061"/>
      <c r="I39" s="2061"/>
      <c r="J39" s="2061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>
      <c r="A40" s="4252" t="s">
        <v>2309</v>
      </c>
      <c r="B40" s="4251"/>
      <c r="C40" s="2064">
        <f t="shared" ref="C40:C45" si="6">SUM(D40:F40)</f>
        <v>0</v>
      </c>
      <c r="D40" s="125"/>
      <c r="E40" s="126"/>
      <c r="F40" s="197"/>
      <c r="G40" s="784"/>
      <c r="H40" s="2061"/>
      <c r="I40" s="2061"/>
      <c r="J40" s="206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>
      <c r="A41" s="4252" t="s">
        <v>2308</v>
      </c>
      <c r="B41" s="4251"/>
      <c r="C41" s="317">
        <f t="shared" si="6"/>
        <v>0</v>
      </c>
      <c r="D41" s="125"/>
      <c r="E41" s="126"/>
      <c r="F41" s="197"/>
      <c r="G41" s="784"/>
      <c r="H41" s="2061"/>
      <c r="I41" s="2061"/>
      <c r="J41" s="206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>
      <c r="A42" s="4252" t="s">
        <v>2307</v>
      </c>
      <c r="B42" s="4251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>
      <c r="A43" s="4608" t="s">
        <v>2306</v>
      </c>
      <c r="B43" s="2063" t="s">
        <v>2305</v>
      </c>
      <c r="C43" s="2060">
        <f t="shared" si="6"/>
        <v>0</v>
      </c>
      <c r="D43" s="1797"/>
      <c r="E43" s="1893"/>
      <c r="F43" s="1892"/>
      <c r="G43" s="1836"/>
      <c r="H43" s="2062"/>
      <c r="I43" s="2062"/>
      <c r="J43" s="206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>
      <c r="A44" s="4608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2"/>
      <c r="I44" s="2062"/>
      <c r="J44" s="206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>
      <c r="A45" s="4608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1"/>
      <c r="I45" s="2061"/>
      <c r="J45" s="206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>
      <c r="A46" s="5258" t="s">
        <v>2303</v>
      </c>
      <c r="B46" s="4828"/>
      <c r="C46" s="2060">
        <f>SUM(D46:G46)</f>
        <v>0</v>
      </c>
      <c r="D46" s="1797"/>
      <c r="E46" s="1893"/>
      <c r="F46" s="1892"/>
      <c r="G46" s="2059"/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>
      <c r="A47" s="4821" t="s">
        <v>33</v>
      </c>
      <c r="B47" s="4822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>
      <c r="A48" s="5252" t="s">
        <v>27</v>
      </c>
      <c r="B48" s="5253"/>
      <c r="C48" s="1885">
        <f t="shared" ref="C48:J48" si="7">SUM(C39:C47)</f>
        <v>0</v>
      </c>
      <c r="D48" s="1885">
        <f>SUM(D39:D47)</f>
        <v>0</v>
      </c>
      <c r="E48" s="1884">
        <f t="shared" si="7"/>
        <v>0</v>
      </c>
      <c r="F48" s="2058">
        <f t="shared" si="7"/>
        <v>0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>
      <c r="A51" s="4573" t="s">
        <v>2300</v>
      </c>
      <c r="B51" s="4189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>
      <c r="A52" s="5254" t="s">
        <v>2297</v>
      </c>
      <c r="B52" s="5255"/>
      <c r="C52" s="2048">
        <f t="shared" ref="C52:C58" si="8">SUM(D52:E52)</f>
        <v>0</v>
      </c>
      <c r="D52" s="1797"/>
      <c r="E52" s="1892"/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>
      <c r="A53" s="5180" t="s">
        <v>2296</v>
      </c>
      <c r="B53" s="5256"/>
      <c r="C53" s="689">
        <f t="shared" si="8"/>
        <v>0</v>
      </c>
      <c r="D53" s="430"/>
      <c r="E53" s="211"/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>
      <c r="A54" s="4564" t="s">
        <v>2295</v>
      </c>
      <c r="B54" s="3539" t="s">
        <v>2294</v>
      </c>
      <c r="C54" s="2048">
        <f t="shared" si="8"/>
        <v>12</v>
      </c>
      <c r="D54" s="1797">
        <v>12</v>
      </c>
      <c r="E54" s="1892"/>
      <c r="F54" s="2039">
        <v>12</v>
      </c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>
      <c r="A55" s="4566"/>
      <c r="B55" s="3096" t="s">
        <v>2293</v>
      </c>
      <c r="C55" s="163">
        <f t="shared" si="8"/>
        <v>34</v>
      </c>
      <c r="D55" s="140">
        <v>34</v>
      </c>
      <c r="E55" s="205"/>
      <c r="F55" s="247">
        <v>29</v>
      </c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>
      <c r="A56" s="4576" t="s">
        <v>2292</v>
      </c>
      <c r="B56" s="4577"/>
      <c r="C56" s="2050">
        <f t="shared" si="8"/>
        <v>13</v>
      </c>
      <c r="D56" s="1576">
        <v>13</v>
      </c>
      <c r="E56" s="245"/>
      <c r="F56" s="2049">
        <v>13</v>
      </c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>
      <c r="A57" s="5257" t="s">
        <v>78</v>
      </c>
      <c r="B57" s="5257"/>
      <c r="C57" s="2048">
        <f t="shared" si="8"/>
        <v>231</v>
      </c>
      <c r="D57" s="1797">
        <v>231</v>
      </c>
      <c r="E57" s="1895"/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>
      <c r="A58" s="4576" t="s">
        <v>2814</v>
      </c>
      <c r="B58" s="4577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>
      <c r="A59" s="4150" t="s">
        <v>2291</v>
      </c>
      <c r="B59" s="4150"/>
      <c r="C59" s="2046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>
      <c r="A60" s="5251" t="s">
        <v>2290</v>
      </c>
      <c r="B60" s="5251"/>
      <c r="C60" s="2046">
        <f>D60</f>
        <v>0</v>
      </c>
      <c r="D60" s="125"/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>
      <c r="A61" s="5087" t="s">
        <v>2289</v>
      </c>
      <c r="B61" s="5087"/>
      <c r="C61" s="2044">
        <f>+F61</f>
        <v>0</v>
      </c>
      <c r="D61" s="446"/>
      <c r="E61" s="2043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>
      <c r="A63" s="4458" t="s">
        <v>2287</v>
      </c>
      <c r="B63" s="4295"/>
      <c r="C63" s="5246" t="s">
        <v>2286</v>
      </c>
      <c r="D63" s="5246"/>
      <c r="E63" s="5246"/>
      <c r="F63" s="5246"/>
      <c r="G63" s="5247"/>
      <c r="H63" s="4521" t="s">
        <v>2285</v>
      </c>
      <c r="I63" s="5248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>
      <c r="A64" s="4244"/>
      <c r="B64" s="4245"/>
      <c r="C64" s="4458" t="s">
        <v>27</v>
      </c>
      <c r="D64" s="4573" t="s">
        <v>2284</v>
      </c>
      <c r="E64" s="4185"/>
      <c r="F64" s="4189"/>
      <c r="G64" s="4720" t="s">
        <v>2283</v>
      </c>
      <c r="H64" s="4283"/>
      <c r="I64" s="5248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>
      <c r="A65" s="4459"/>
      <c r="B65" s="4361"/>
      <c r="C65" s="4459"/>
      <c r="D65" s="1776" t="s">
        <v>2282</v>
      </c>
      <c r="E65" s="1876" t="s">
        <v>2281</v>
      </c>
      <c r="F65" s="1889" t="s">
        <v>2280</v>
      </c>
      <c r="G65" s="4721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>
      <c r="A66" s="5249" t="s">
        <v>2277</v>
      </c>
      <c r="B66" s="5250"/>
      <c r="C66" s="2040">
        <f>SUM(D66:F66)</f>
        <v>0</v>
      </c>
      <c r="D66" s="1797"/>
      <c r="E66" s="1893"/>
      <c r="F66" s="1832"/>
      <c r="G66" s="1837"/>
      <c r="H66" s="2039"/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>
      <c r="A67" s="4336" t="s">
        <v>2276</v>
      </c>
      <c r="B67" s="4263"/>
      <c r="C67" s="2038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>
      <c r="A68" s="4336" t="s">
        <v>2275</v>
      </c>
      <c r="B68" s="4263"/>
      <c r="C68" s="2038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>
      <c r="A69" s="4336" t="s">
        <v>2274</v>
      </c>
      <c r="B69" s="4263"/>
      <c r="C69" s="2038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>
      <c r="A70" s="4336" t="s">
        <v>2273</v>
      </c>
      <c r="B70" s="4263"/>
      <c r="C70" s="2038">
        <f t="shared" si="9"/>
        <v>0</v>
      </c>
      <c r="D70" s="125"/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>
      <c r="A71" s="4469" t="s">
        <v>153</v>
      </c>
      <c r="B71" s="4272"/>
      <c r="C71" s="2037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>
      <c r="A74" s="4527" t="s">
        <v>2266</v>
      </c>
      <c r="B74" s="4527" t="s">
        <v>2270</v>
      </c>
      <c r="C74" s="4573" t="s">
        <v>2269</v>
      </c>
      <c r="D74" s="4185"/>
      <c r="E74" s="4185"/>
      <c r="F74" s="4185"/>
      <c r="G74" s="4189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>
      <c r="A75" s="4526"/>
      <c r="B75" s="4526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>
      <c r="A76" s="754" t="s">
        <v>2259</v>
      </c>
      <c r="B76" s="3540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>
      <c r="A77" s="2036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>
      <c r="A79" s="4527" t="s">
        <v>2266</v>
      </c>
      <c r="B79" s="4527" t="s">
        <v>2265</v>
      </c>
      <c r="C79" s="4573" t="s">
        <v>2264</v>
      </c>
      <c r="D79" s="4185"/>
      <c r="E79" s="4185"/>
      <c r="F79" s="4185"/>
      <c r="G79" s="4189"/>
    </row>
    <row r="80" spans="1:234" ht="21" customHeight="1">
      <c r="A80" s="4526"/>
      <c r="B80" s="4526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>
      <c r="A81" s="3541" t="s">
        <v>2263</v>
      </c>
      <c r="B81" s="2035">
        <f>SUM(C81:G81)</f>
        <v>0</v>
      </c>
      <c r="C81" s="1847"/>
      <c r="D81" s="2034"/>
      <c r="E81" s="2034"/>
      <c r="F81" s="2034"/>
      <c r="G81" s="1870"/>
    </row>
    <row r="82" spans="1:104" ht="28.5" customHeight="1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>
      <c r="A83" s="4527" t="s">
        <v>36</v>
      </c>
      <c r="B83" s="4134" t="s">
        <v>2261</v>
      </c>
      <c r="C83" s="4134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>
      <c r="A84" s="4526"/>
      <c r="B84" s="4155"/>
      <c r="C84" s="4136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>
      <c r="A85" s="3541" t="s">
        <v>2259</v>
      </c>
      <c r="B85" s="3542"/>
      <c r="C85" s="3542"/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/>
    <row r="195" spans="1:234" s="3374" customFormat="1">
      <c r="A195" s="3374">
        <f>SUM(C10:C36,C48,C52:C61,C66:C71,B76:B77,B81,B85:C85)</f>
        <v>308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20">
    <tabColor theme="0" tint="-0.14999847407452621"/>
  </sheetPr>
  <dimension ref="A1:DB198"/>
  <sheetViews>
    <sheetView topLeftCell="D25" zoomScale="75" zoomScaleNormal="75" workbookViewId="0">
      <selection activeCell="V40" sqref="V40"/>
    </sheetView>
  </sheetViews>
  <sheetFormatPr baseColWidth="10" defaultColWidth="11.42578125" defaultRowHeight="1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>
      <c r="A2" s="171" t="str">
        <f>CONCATENATE("COMUNA: ",NOMBRE!B2," - ","( ",NOMBRE!C2,NOMBRE!D2,NOMBRE!E2,NOMBRE!F2,NOMBRE!G2," )")</f>
        <v>COMUNA: SAN PABLO - ( 10307 )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>
      <c r="A6" s="4159" t="s">
        <v>597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>
      <c r="A9" s="5282" t="s">
        <v>599</v>
      </c>
      <c r="B9" s="5339"/>
      <c r="C9" s="5266"/>
      <c r="D9" s="5337" t="s">
        <v>27</v>
      </c>
      <c r="E9" s="5340" t="s">
        <v>600</v>
      </c>
      <c r="F9" s="5341"/>
      <c r="G9" s="5341"/>
      <c r="H9" s="5341"/>
      <c r="I9" s="5342"/>
      <c r="J9" s="4365" t="s">
        <v>601</v>
      </c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357"/>
      <c r="Y9" s="5343" t="s">
        <v>93</v>
      </c>
      <c r="Z9" s="4357"/>
      <c r="AA9" s="4429" t="s">
        <v>602</v>
      </c>
      <c r="AB9" s="5337" t="s">
        <v>603</v>
      </c>
      <c r="AC9" s="5337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>
      <c r="A10" s="4360"/>
      <c r="B10" s="4283"/>
      <c r="C10" s="4361"/>
      <c r="D10" s="4351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58"/>
      <c r="AB10" s="4351"/>
      <c r="AC10" s="4351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>
      <c r="A11" s="5329" t="s">
        <v>611</v>
      </c>
      <c r="B11" s="5333" t="s">
        <v>612</v>
      </c>
      <c r="C11" s="5334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>
      <c r="A12" s="5330"/>
      <c r="B12" s="4421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>
      <c r="A13" s="5330"/>
      <c r="B13" s="4154"/>
      <c r="C13" s="3195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>
      <c r="A14" s="5330"/>
      <c r="B14" s="4154"/>
      <c r="C14" s="3121" t="s">
        <v>616</v>
      </c>
      <c r="D14" s="206">
        <f t="shared" ref="D14:D15" si="3">SUM(E14:X14)</f>
        <v>0</v>
      </c>
      <c r="E14" s="2893"/>
      <c r="F14" s="3339"/>
      <c r="G14" s="3339"/>
      <c r="H14" s="3339"/>
      <c r="I14" s="2961"/>
      <c r="J14" s="3339"/>
      <c r="K14" s="3339"/>
      <c r="L14" s="3339"/>
      <c r="M14" s="3339"/>
      <c r="N14" s="3339"/>
      <c r="O14" s="3339"/>
      <c r="P14" s="3339"/>
      <c r="Q14" s="3339"/>
      <c r="R14" s="3339"/>
      <c r="S14" s="3339"/>
      <c r="T14" s="3339"/>
      <c r="U14" s="3339"/>
      <c r="V14" s="3339"/>
      <c r="W14" s="3339"/>
      <c r="X14" s="2962"/>
      <c r="Y14" s="3028"/>
      <c r="Z14" s="2962"/>
      <c r="AA14" s="2895"/>
      <c r="AB14" s="2895"/>
      <c r="AC14" s="2895"/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>
      <c r="A15" s="5330"/>
      <c r="B15" s="4404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>
      <c r="A16" s="5330"/>
      <c r="B16" s="4641" t="s">
        <v>618</v>
      </c>
      <c r="C16" s="4642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>
      <c r="A17" s="5330"/>
      <c r="B17" s="4277" t="s">
        <v>619</v>
      </c>
      <c r="C17" s="4643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>
      <c r="A18" s="5330"/>
      <c r="B18" s="4277" t="s">
        <v>620</v>
      </c>
      <c r="C18" s="4643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>
      <c r="A19" s="5330"/>
      <c r="B19" s="4277" t="s">
        <v>621</v>
      </c>
      <c r="C19" s="4643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>
      <c r="A20" s="5330"/>
      <c r="B20" s="4277" t="s">
        <v>622</v>
      </c>
      <c r="C20" s="4643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>
      <c r="A21" s="5330"/>
      <c r="B21" s="4277" t="s">
        <v>804</v>
      </c>
      <c r="C21" s="4643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>
      <c r="A22" s="5330"/>
      <c r="B22" s="4252" t="s">
        <v>623</v>
      </c>
      <c r="C22" s="4251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>
      <c r="A23" s="5330"/>
      <c r="B23" s="5126" t="s">
        <v>624</v>
      </c>
      <c r="C23" s="5127"/>
      <c r="D23" s="105">
        <f>SUM(H23:X23)</f>
        <v>0</v>
      </c>
      <c r="E23" s="3548"/>
      <c r="F23" s="3549"/>
      <c r="G23" s="354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>
      <c r="A24" s="5330"/>
      <c r="B24" s="4422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>
      <c r="A25" s="5330"/>
      <c r="B25" s="4135"/>
      <c r="C25" s="3262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>
      <c r="A26" s="5330"/>
      <c r="B26" s="4351"/>
      <c r="C26" s="3096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>
      <c r="A27" s="5330"/>
      <c r="B27" s="4422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>
      <c r="A28" s="5330"/>
      <c r="B28" s="4135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>
      <c r="A29" s="5330"/>
      <c r="B29" s="4351"/>
      <c r="C29" s="3096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>
      <c r="A30" s="5330"/>
      <c r="B30" s="4277" t="s">
        <v>631</v>
      </c>
      <c r="C30" s="4643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>
      <c r="A31" s="5330"/>
      <c r="B31" s="5281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>
      <c r="A32" s="5330"/>
      <c r="B32" s="5281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>
      <c r="A33" s="5330"/>
      <c r="B33" s="5338" t="s">
        <v>841</v>
      </c>
      <c r="C33" s="5338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>
      <c r="A34" s="5330"/>
      <c r="B34" s="4641" t="s">
        <v>635</v>
      </c>
      <c r="C34" s="4642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>
      <c r="A35" s="5330"/>
      <c r="B35" s="4252" t="s">
        <v>636</v>
      </c>
      <c r="C35" s="4251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>
      <c r="A36" s="5330"/>
      <c r="B36" s="5126" t="s">
        <v>637</v>
      </c>
      <c r="C36" s="5127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>
      <c r="A37" s="5330"/>
      <c r="B37" s="4422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>
      <c r="A38" s="5330"/>
      <c r="B38" s="4135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>
      <c r="A39" s="5330"/>
      <c r="B39" s="4351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>
      <c r="A40" s="5330"/>
      <c r="B40" s="5323" t="s">
        <v>642</v>
      </c>
      <c r="C40" s="5324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>
      <c r="A41" s="5330"/>
      <c r="B41" s="5325" t="s">
        <v>643</v>
      </c>
      <c r="C41" s="5326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>
      <c r="A42" s="5332"/>
      <c r="B42" s="5327" t="s">
        <v>27</v>
      </c>
      <c r="C42" s="5328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>
      <c r="A44" s="4423" t="s">
        <v>599</v>
      </c>
      <c r="B44" s="4424"/>
      <c r="C44" s="442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>
      <c r="A45" s="5329" t="s">
        <v>611</v>
      </c>
      <c r="B45" s="5333" t="s">
        <v>612</v>
      </c>
      <c r="C45" s="5334"/>
      <c r="D45" s="481">
        <f t="shared" ref="D45:D73" si="7">SUM(E45:H45)</f>
        <v>0</v>
      </c>
      <c r="E45" s="482"/>
      <c r="F45" s="483"/>
      <c r="G45" s="483"/>
      <c r="H45" s="519"/>
      <c r="I45" s="520"/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>
      <c r="A46" s="5330"/>
      <c r="B46" s="4421" t="s">
        <v>613</v>
      </c>
      <c r="C46" s="3507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>
      <c r="A47" s="5330"/>
      <c r="B47" s="4154"/>
      <c r="C47" s="3195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>
      <c r="A48" s="5330"/>
      <c r="B48" s="4154"/>
      <c r="C48" s="3195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>
      <c r="A49" s="5330"/>
      <c r="B49" s="4404"/>
      <c r="C49" s="3154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>
      <c r="A50" s="5330"/>
      <c r="B50" s="4641" t="s">
        <v>618</v>
      </c>
      <c r="C50" s="4642"/>
      <c r="D50" s="206">
        <f t="shared" si="7"/>
        <v>0</v>
      </c>
      <c r="E50" s="144"/>
      <c r="F50" s="90"/>
      <c r="G50" s="90"/>
      <c r="H50" s="195"/>
      <c r="I50" s="243"/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>
      <c r="A51" s="5330"/>
      <c r="B51" s="4277" t="s">
        <v>619</v>
      </c>
      <c r="C51" s="4643"/>
      <c r="D51" s="105">
        <f t="shared" si="7"/>
        <v>0</v>
      </c>
      <c r="E51" s="125"/>
      <c r="F51" s="126"/>
      <c r="G51" s="126"/>
      <c r="H51" s="197"/>
      <c r="I51" s="241"/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>
      <c r="A52" s="5330"/>
      <c r="B52" s="4277" t="s">
        <v>620</v>
      </c>
      <c r="C52" s="4643"/>
      <c r="D52" s="105">
        <f t="shared" si="7"/>
        <v>0</v>
      </c>
      <c r="E52" s="125"/>
      <c r="F52" s="126"/>
      <c r="G52" s="126"/>
      <c r="H52" s="197"/>
      <c r="I52" s="241"/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>
      <c r="A53" s="5330"/>
      <c r="B53" s="4277" t="s">
        <v>621</v>
      </c>
      <c r="C53" s="4643"/>
      <c r="D53" s="105">
        <f t="shared" si="7"/>
        <v>0</v>
      </c>
      <c r="E53" s="125"/>
      <c r="F53" s="126"/>
      <c r="G53" s="126"/>
      <c r="H53" s="197"/>
      <c r="I53" s="241"/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>
      <c r="A54" s="5330"/>
      <c r="B54" s="4277" t="s">
        <v>622</v>
      </c>
      <c r="C54" s="4643"/>
      <c r="D54" s="105">
        <f t="shared" si="7"/>
        <v>0</v>
      </c>
      <c r="E54" s="125"/>
      <c r="F54" s="126"/>
      <c r="G54" s="126"/>
      <c r="H54" s="197"/>
      <c r="I54" s="241"/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>
      <c r="A55" s="5331"/>
      <c r="B55" s="4277" t="s">
        <v>804</v>
      </c>
      <c r="C55" s="4643"/>
      <c r="D55" s="105">
        <f t="shared" si="7"/>
        <v>0</v>
      </c>
      <c r="E55" s="153"/>
      <c r="F55" s="130"/>
      <c r="G55" s="130"/>
      <c r="H55" s="131"/>
      <c r="I55" s="242"/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>
      <c r="A56" s="5330"/>
      <c r="B56" s="4252" t="s">
        <v>623</v>
      </c>
      <c r="C56" s="4251"/>
      <c r="D56" s="105">
        <f t="shared" si="7"/>
        <v>0</v>
      </c>
      <c r="E56" s="153"/>
      <c r="F56" s="130"/>
      <c r="G56" s="130"/>
      <c r="H56" s="131"/>
      <c r="I56" s="242"/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>
      <c r="A57" s="5330"/>
      <c r="B57" s="5126" t="s">
        <v>624</v>
      </c>
      <c r="C57" s="5127"/>
      <c r="D57" s="105">
        <f t="shared" si="7"/>
        <v>0</v>
      </c>
      <c r="E57" s="153"/>
      <c r="F57" s="130"/>
      <c r="G57" s="130"/>
      <c r="H57" s="131"/>
      <c r="I57" s="242"/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>
      <c r="A58" s="5330"/>
      <c r="B58" s="4422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>
      <c r="A59" s="5330"/>
      <c r="B59" s="4135"/>
      <c r="C59" s="3262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>
      <c r="A60" s="5330"/>
      <c r="B60" s="4351"/>
      <c r="C60" s="3096" t="s">
        <v>78</v>
      </c>
      <c r="D60" s="93">
        <f t="shared" si="7"/>
        <v>0</v>
      </c>
      <c r="E60" s="117"/>
      <c r="F60" s="95"/>
      <c r="G60" s="95"/>
      <c r="H60" s="205"/>
      <c r="I60" s="247"/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>
      <c r="A61" s="5330"/>
      <c r="B61" s="4422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>
      <c r="A62" s="5330"/>
      <c r="B62" s="4135"/>
      <c r="C62" s="3091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>
      <c r="A63" s="5330"/>
      <c r="B63" s="4351"/>
      <c r="C63" s="3096" t="s">
        <v>78</v>
      </c>
      <c r="D63" s="93">
        <f t="shared" si="7"/>
        <v>0</v>
      </c>
      <c r="E63" s="140"/>
      <c r="F63" s="95"/>
      <c r="G63" s="95"/>
      <c r="H63" s="205"/>
      <c r="I63" s="247"/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>
      <c r="A64" s="5330"/>
      <c r="B64" s="4277" t="s">
        <v>631</v>
      </c>
      <c r="C64" s="4643"/>
      <c r="D64" s="105">
        <f t="shared" si="7"/>
        <v>0</v>
      </c>
      <c r="E64" s="125"/>
      <c r="F64" s="126"/>
      <c r="G64" s="126"/>
      <c r="H64" s="197"/>
      <c r="I64" s="241"/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>
      <c r="A65" s="5330"/>
      <c r="B65" s="5281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>
      <c r="A66" s="5330"/>
      <c r="B66" s="5281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>
      <c r="A67" s="5330"/>
      <c r="B67" s="5317" t="s">
        <v>841</v>
      </c>
      <c r="C67" s="5317"/>
      <c r="D67" s="105">
        <f t="shared" si="7"/>
        <v>0</v>
      </c>
      <c r="E67" s="125"/>
      <c r="F67" s="126"/>
      <c r="G67" s="126"/>
      <c r="H67" s="197"/>
      <c r="I67" s="241"/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>
      <c r="A68" s="5330"/>
      <c r="B68" s="5318" t="s">
        <v>635</v>
      </c>
      <c r="C68" s="5319"/>
      <c r="D68" s="105">
        <f t="shared" si="7"/>
        <v>0</v>
      </c>
      <c r="E68" s="125"/>
      <c r="F68" s="126"/>
      <c r="G68" s="126"/>
      <c r="H68" s="197"/>
      <c r="I68" s="241"/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>
      <c r="A69" s="5330"/>
      <c r="B69" s="4252" t="s">
        <v>636</v>
      </c>
      <c r="C69" s="4251"/>
      <c r="D69" s="105">
        <f t="shared" si="7"/>
        <v>0</v>
      </c>
      <c r="E69" s="153"/>
      <c r="F69" s="130"/>
      <c r="G69" s="130"/>
      <c r="H69" s="131"/>
      <c r="I69" s="242"/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>
      <c r="A70" s="5330"/>
      <c r="B70" s="5126" t="s">
        <v>637</v>
      </c>
      <c r="C70" s="5127"/>
      <c r="D70" s="105">
        <f t="shared" si="7"/>
        <v>0</v>
      </c>
      <c r="E70" s="153"/>
      <c r="F70" s="130"/>
      <c r="G70" s="130"/>
      <c r="H70" s="131"/>
      <c r="I70" s="242"/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>
      <c r="A71" s="5330"/>
      <c r="B71" s="4422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>
      <c r="A72" s="5330"/>
      <c r="B72" s="4135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>
      <c r="A73" s="5330"/>
      <c r="B73" s="4351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>
      <c r="A74" s="5330"/>
      <c r="B74" s="5335" t="s">
        <v>642</v>
      </c>
      <c r="C74" s="5336"/>
      <c r="D74" s="88">
        <f>SUM(E74:H74)</f>
        <v>0</v>
      </c>
      <c r="E74" s="121"/>
      <c r="F74" s="102"/>
      <c r="G74" s="102"/>
      <c r="H74" s="523"/>
      <c r="I74" s="240"/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>
      <c r="A75" s="5330"/>
      <c r="B75" s="5325" t="s">
        <v>643</v>
      </c>
      <c r="C75" s="5326"/>
      <c r="D75" s="492">
        <f>SUM(E75:H75)</f>
        <v>0</v>
      </c>
      <c r="E75" s="169"/>
      <c r="F75" s="108"/>
      <c r="G75" s="108"/>
      <c r="H75" s="524"/>
      <c r="I75" s="246"/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>
      <c r="A76" s="5332"/>
      <c r="B76" s="5309" t="s">
        <v>27</v>
      </c>
      <c r="C76" s="531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>
      <c r="A78" s="5281" t="s">
        <v>24</v>
      </c>
      <c r="B78" s="5281"/>
      <c r="C78" s="5281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>
      <c r="A79" s="5314" t="s">
        <v>652</v>
      </c>
      <c r="B79" s="5315"/>
      <c r="C79" s="5316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>
      <c r="A80" s="5303" t="s">
        <v>653</v>
      </c>
      <c r="B80" s="5304"/>
      <c r="C80" s="5305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>
      <c r="A81" s="5296" t="s">
        <v>654</v>
      </c>
      <c r="B81" s="5297"/>
      <c r="C81" s="5298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>
      <c r="A82" s="5306" t="s">
        <v>153</v>
      </c>
      <c r="B82" s="5307"/>
      <c r="C82" s="5308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>
      <c r="A83" s="5309" t="s">
        <v>27</v>
      </c>
      <c r="B83" s="5310"/>
      <c r="C83" s="531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>
      <c r="A85" s="5302" t="s">
        <v>147</v>
      </c>
      <c r="B85" s="5312"/>
      <c r="C85" s="5313"/>
      <c r="D85" s="3276" t="s">
        <v>656</v>
      </c>
      <c r="E85" s="5295"/>
      <c r="F85" s="5295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>
      <c r="A86" s="5320" t="s">
        <v>154</v>
      </c>
      <c r="B86" s="5321"/>
      <c r="C86" s="5322"/>
      <c r="D86" s="288"/>
      <c r="E86" s="5295"/>
      <c r="F86" s="5295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>
      <c r="A87" s="5296" t="s">
        <v>657</v>
      </c>
      <c r="B87" s="5297"/>
      <c r="C87" s="5298"/>
      <c r="D87" s="288"/>
      <c r="E87" s="5295"/>
      <c r="F87" s="5295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>
      <c r="A88" s="5299" t="s">
        <v>658</v>
      </c>
      <c r="B88" s="5300"/>
      <c r="C88" s="5301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>
      <c r="A90" s="5293" t="s">
        <v>660</v>
      </c>
      <c r="B90" s="5293"/>
      <c r="C90" s="5293"/>
      <c r="D90" s="5302" t="s">
        <v>661</v>
      </c>
      <c r="E90" s="442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>
      <c r="A91" s="5293"/>
      <c r="B91" s="5293"/>
      <c r="C91" s="5293"/>
      <c r="D91" s="5302"/>
      <c r="E91" s="442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>
      <c r="A92" s="5289" t="s">
        <v>663</v>
      </c>
      <c r="B92" s="5290"/>
      <c r="C92" s="5291"/>
      <c r="D92" s="535"/>
      <c r="E92" s="536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>
      <c r="A93" s="5274" t="s">
        <v>664</v>
      </c>
      <c r="B93" s="5275"/>
      <c r="C93" s="5276"/>
      <c r="D93" s="537"/>
      <c r="E93" s="538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>
      <c r="A94" s="4646" t="s">
        <v>665</v>
      </c>
      <c r="B94" s="5292"/>
      <c r="C94" s="4647"/>
      <c r="D94" s="539"/>
      <c r="E94" s="540"/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>
      <c r="A96" s="5293" t="s">
        <v>660</v>
      </c>
      <c r="B96" s="5293"/>
      <c r="C96" s="5293"/>
      <c r="D96" s="5281" t="s">
        <v>661</v>
      </c>
      <c r="E96" s="4425" t="s">
        <v>662</v>
      </c>
      <c r="F96" s="5294" t="s">
        <v>600</v>
      </c>
      <c r="G96" s="4517"/>
      <c r="H96" s="5284" t="s">
        <v>2</v>
      </c>
      <c r="I96" s="5284"/>
      <c r="J96" s="5284"/>
      <c r="K96" s="5284"/>
      <c r="L96" s="5284"/>
      <c r="M96" s="5284"/>
      <c r="N96" s="5284"/>
      <c r="O96" s="5284"/>
      <c r="P96" s="5284"/>
      <c r="Q96" s="5284"/>
      <c r="R96" s="5284"/>
      <c r="S96" s="5284"/>
      <c r="T96" s="5284"/>
      <c r="U96" s="5285"/>
      <c r="V96" s="5283" t="s">
        <v>86</v>
      </c>
      <c r="W96" s="4421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>
      <c r="A97" s="5293"/>
      <c r="B97" s="5293"/>
      <c r="C97" s="5293"/>
      <c r="D97" s="5281"/>
      <c r="E97" s="442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83"/>
      <c r="W97" s="4404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>
      <c r="A98" s="5286" t="s">
        <v>842</v>
      </c>
      <c r="B98" s="5287"/>
      <c r="C98" s="5288"/>
      <c r="D98" s="541">
        <v>2</v>
      </c>
      <c r="E98" s="2917">
        <f>+F98+G98+H98+I98+J98+K98+L98+M98+N98+O98+P98+Q98+R98+S98+T98+U98</f>
        <v>22</v>
      </c>
      <c r="F98" s="535"/>
      <c r="G98" s="769"/>
      <c r="H98" s="762"/>
      <c r="I98" s="542"/>
      <c r="J98" s="542"/>
      <c r="K98" s="542"/>
      <c r="L98" s="542"/>
      <c r="M98" s="542">
        <v>3</v>
      </c>
      <c r="N98" s="542">
        <v>2</v>
      </c>
      <c r="O98" s="542">
        <v>2</v>
      </c>
      <c r="P98" s="542">
        <v>2</v>
      </c>
      <c r="Q98" s="542">
        <v>1</v>
      </c>
      <c r="R98" s="542">
        <v>7</v>
      </c>
      <c r="S98" s="542">
        <v>4</v>
      </c>
      <c r="T98" s="542"/>
      <c r="U98" s="543">
        <v>1</v>
      </c>
      <c r="V98" s="544">
        <v>0</v>
      </c>
      <c r="W98" s="536">
        <v>0</v>
      </c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>
      <c r="A99" s="5274" t="s">
        <v>670</v>
      </c>
      <c r="B99" s="5275"/>
      <c r="C99" s="5276"/>
      <c r="D99" s="545"/>
      <c r="E99" s="2918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>
      <c r="A100" s="5274" t="s">
        <v>671</v>
      </c>
      <c r="B100" s="5275"/>
      <c r="C100" s="5276"/>
      <c r="D100" s="550"/>
      <c r="E100" s="2919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>
      <c r="A102" s="5277" t="s">
        <v>672</v>
      </c>
      <c r="B102" s="5277"/>
      <c r="C102" s="5278"/>
      <c r="D102" s="5281" t="s">
        <v>844</v>
      </c>
      <c r="E102" s="5282" t="s">
        <v>2</v>
      </c>
      <c r="F102" s="5283"/>
      <c r="G102" s="5283"/>
      <c r="H102" s="5283"/>
      <c r="I102" s="5283"/>
      <c r="J102" s="5283"/>
      <c r="K102" s="4365" t="s">
        <v>25</v>
      </c>
      <c r="L102" s="4420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>
      <c r="A103" s="5279"/>
      <c r="B103" s="5279"/>
      <c r="C103" s="5280"/>
      <c r="D103" s="5281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>
      <c r="A104" s="4427" t="s">
        <v>673</v>
      </c>
      <c r="B104" s="5266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>
      <c r="A105" s="4296"/>
      <c r="B105" s="4245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>
      <c r="A106" s="4296"/>
      <c r="B106" s="4245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>
      <c r="A107" s="4427" t="s">
        <v>677</v>
      </c>
      <c r="B107" s="5266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>
      <c r="A108" s="4296"/>
      <c r="B108" s="4245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>
      <c r="A109" s="4296"/>
      <c r="B109" s="4245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>
      <c r="A110" s="4427" t="s">
        <v>678</v>
      </c>
      <c r="B110" s="4429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>
      <c r="A111" s="4147"/>
      <c r="B111" s="4149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>
      <c r="A112" s="4376"/>
      <c r="B112" s="4158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>
      <c r="A115" s="3513" t="s">
        <v>684</v>
      </c>
      <c r="B115" s="3514"/>
      <c r="C115" s="3515"/>
      <c r="D115" s="3516"/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>
      <c r="A117" s="5269" t="s">
        <v>680</v>
      </c>
      <c r="B117" s="4423" t="s">
        <v>686</v>
      </c>
      <c r="C117" s="4145"/>
      <c r="D117" s="4145"/>
      <c r="E117" s="4145"/>
      <c r="F117" s="4145"/>
      <c r="G117" s="4145"/>
      <c r="H117" s="4145"/>
      <c r="I117" s="4734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>
      <c r="A118" s="527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>
      <c r="A119" s="463" t="s">
        <v>695</v>
      </c>
      <c r="B119" s="3519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>
      <c r="A120" s="3520" t="s">
        <v>696</v>
      </c>
      <c r="B120" s="3521">
        <f>SUM(C120:I120)</f>
        <v>0</v>
      </c>
      <c r="C120" s="3522"/>
      <c r="D120" s="3522"/>
      <c r="E120" s="3522"/>
      <c r="F120" s="3522"/>
      <c r="G120" s="3522"/>
      <c r="H120" s="3522"/>
      <c r="I120" s="3523"/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>
      <c r="A122" s="5269" t="s">
        <v>680</v>
      </c>
      <c r="B122" s="5271" t="s">
        <v>697</v>
      </c>
      <c r="C122" s="5272"/>
      <c r="D122" s="5272"/>
      <c r="E122" s="5272"/>
      <c r="F122" s="5272"/>
      <c r="G122" s="5272"/>
      <c r="H122" s="5272"/>
      <c r="I122" s="5272"/>
      <c r="J122" s="5272"/>
      <c r="K122" s="5272"/>
      <c r="L122" s="5272"/>
      <c r="M122" s="527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>
      <c r="A123" s="527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>
      <c r="A124" s="463" t="s">
        <v>709</v>
      </c>
      <c r="B124" s="351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>
      <c r="A125" s="3520" t="s">
        <v>710</v>
      </c>
      <c r="B125" s="352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>
      <c r="A127" s="5266" t="s">
        <v>680</v>
      </c>
      <c r="B127" s="4433" t="s">
        <v>712</v>
      </c>
      <c r="C127" s="5267" t="s">
        <v>713</v>
      </c>
      <c r="D127" s="5267"/>
      <c r="E127" s="5267"/>
      <c r="F127" s="5267"/>
      <c r="G127" s="5267"/>
      <c r="H127" s="5267"/>
      <c r="I127" s="5267"/>
      <c r="J127" s="5267"/>
      <c r="K127" s="5267"/>
      <c r="L127" s="5267"/>
      <c r="M127" s="526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>
      <c r="A128" s="4245"/>
      <c r="B128" s="4435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>
      <c r="A129" s="463" t="s">
        <v>714</v>
      </c>
      <c r="B129" s="3514"/>
      <c r="C129" s="3515"/>
      <c r="D129" s="3529"/>
      <c r="E129" s="3529"/>
      <c r="F129" s="3529"/>
      <c r="G129" s="3529"/>
      <c r="H129" s="3529"/>
      <c r="I129" s="3529"/>
      <c r="J129" s="3529"/>
      <c r="K129" s="3530"/>
      <c r="L129" s="3531"/>
      <c r="M129" s="3532"/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>
      <c r="A131" s="5266" t="s">
        <v>680</v>
      </c>
      <c r="B131" s="4433" t="s">
        <v>712</v>
      </c>
      <c r="C131" s="5267" t="s">
        <v>395</v>
      </c>
      <c r="D131" s="5267"/>
      <c r="E131" s="5267"/>
      <c r="F131" s="5267"/>
      <c r="G131" s="5267"/>
      <c r="H131" s="526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>
      <c r="A132" s="4245"/>
      <c r="B132" s="4435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>
      <c r="A133" s="3533" t="s">
        <v>847</v>
      </c>
      <c r="B133" s="3514"/>
      <c r="C133" s="3515"/>
      <c r="D133" s="3529"/>
      <c r="E133" s="3529"/>
      <c r="F133" s="3530"/>
      <c r="G133" s="3515"/>
      <c r="H133" s="3534"/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/>
    <row r="198" spans="1:104" s="3535" customFormat="1">
      <c r="A198" s="3535">
        <f>SUM(D42,D76,D83,D86:D88,D92:E94,D98:E100,D104:L112,B115:D115,B119:B120,B124:B125,B129:M129,B133:H133)</f>
        <v>24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5">
    <tabColor theme="0" tint="-0.14999847407452621"/>
  </sheetPr>
  <dimension ref="A1:CZ400"/>
  <sheetViews>
    <sheetView topLeftCell="K291" zoomScale="75" zoomScaleNormal="75" zoomScalePageLayoutView="90" workbookViewId="0">
      <selection activeCell="Q310" sqref="Q310"/>
    </sheetView>
  </sheetViews>
  <sheetFormatPr baseColWidth="10" defaultColWidth="11.42578125" defaultRowHeight="14.25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>
      <c r="A2" s="171" t="str">
        <f>CONCATENATE("COMUNA: ",NOMBRE!B2," - ","( ",NOMBRE!C2,NOMBRE!D2,NOMBRE!E2,NOMBRE!F2,NOMBRE!G2," )")</f>
        <v>COMUNA: SAN PABLO - ( 10307 )</v>
      </c>
      <c r="CU2" s="194"/>
      <c r="CV2" s="194"/>
      <c r="CW2" s="194"/>
      <c r="CX2" s="194"/>
      <c r="CY2" s="194"/>
      <c r="CZ2" s="194"/>
    </row>
    <row r="3" spans="1:104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  <c r="CU3" s="194"/>
      <c r="CV3" s="194"/>
      <c r="CW3" s="194"/>
      <c r="CX3" s="194"/>
      <c r="CY3" s="194"/>
      <c r="CZ3" s="194"/>
    </row>
    <row r="4" spans="1:104" ht="16.350000000000001" customHeight="1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>
      <c r="A6" s="4815" t="s">
        <v>155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>
      <c r="A10" s="4405" t="s">
        <v>157</v>
      </c>
      <c r="B10" s="4395" t="s">
        <v>27</v>
      </c>
      <c r="C10" s="4145"/>
      <c r="D10" s="4146"/>
      <c r="E10" s="4137" t="s">
        <v>110</v>
      </c>
      <c r="F10" s="4160"/>
      <c r="G10" s="4160"/>
      <c r="H10" s="4160"/>
      <c r="I10" s="4160"/>
      <c r="J10" s="4160"/>
      <c r="K10" s="4160"/>
      <c r="L10" s="4160"/>
      <c r="M10" s="4160"/>
      <c r="N10" s="4160"/>
      <c r="O10" s="4160"/>
      <c r="P10" s="4160"/>
      <c r="Q10" s="4160"/>
      <c r="R10" s="4160"/>
      <c r="S10" s="4160"/>
      <c r="T10" s="4160"/>
      <c r="U10" s="4160"/>
      <c r="V10" s="4160"/>
      <c r="W10" s="4160"/>
      <c r="X10" s="4160"/>
      <c r="Y10" s="4160"/>
      <c r="Z10" s="4160"/>
      <c r="AA10" s="4160"/>
      <c r="AB10" s="4160"/>
      <c r="AC10" s="4160"/>
      <c r="AD10" s="4160"/>
      <c r="AE10" s="4160"/>
      <c r="AF10" s="4160"/>
      <c r="AG10" s="4160"/>
      <c r="AH10" s="4160"/>
      <c r="AI10" s="4160"/>
      <c r="AJ10" s="4160"/>
      <c r="AK10" s="4160"/>
      <c r="AL10" s="4160"/>
      <c r="AM10" s="4160"/>
      <c r="AN10" s="4160"/>
      <c r="AO10" s="4160"/>
      <c r="AP10" s="4483"/>
      <c r="AQ10" s="5358" t="s">
        <v>159</v>
      </c>
      <c r="AR10" s="4160"/>
      <c r="AS10" s="4160"/>
      <c r="AT10" s="4160"/>
      <c r="AU10" s="4138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>
      <c r="A11" s="4135"/>
      <c r="B11" s="4147"/>
      <c r="C11" s="4148"/>
      <c r="D11" s="4149"/>
      <c r="E11" s="4139" t="s">
        <v>160</v>
      </c>
      <c r="F11" s="4140"/>
      <c r="G11" s="4139" t="s">
        <v>161</v>
      </c>
      <c r="H11" s="4140"/>
      <c r="I11" s="4139" t="s">
        <v>162</v>
      </c>
      <c r="J11" s="4140"/>
      <c r="K11" s="4139" t="s">
        <v>84</v>
      </c>
      <c r="L11" s="4140"/>
      <c r="M11" s="4139" t="s">
        <v>85</v>
      </c>
      <c r="N11" s="4140"/>
      <c r="O11" s="4139" t="s">
        <v>76</v>
      </c>
      <c r="P11" s="4140"/>
      <c r="Q11" s="4139" t="s">
        <v>163</v>
      </c>
      <c r="R11" s="4140"/>
      <c r="S11" s="4139" t="s">
        <v>164</v>
      </c>
      <c r="T11" s="4140"/>
      <c r="U11" s="4139" t="s">
        <v>165</v>
      </c>
      <c r="V11" s="4140"/>
      <c r="W11" s="4139" t="s">
        <v>9</v>
      </c>
      <c r="X11" s="4140"/>
      <c r="Y11" s="4139" t="s">
        <v>10</v>
      </c>
      <c r="Z11" s="4140"/>
      <c r="AA11" s="4139" t="s">
        <v>166</v>
      </c>
      <c r="AB11" s="4140"/>
      <c r="AC11" s="4139" t="s">
        <v>12</v>
      </c>
      <c r="AD11" s="4140"/>
      <c r="AE11" s="4139" t="s">
        <v>13</v>
      </c>
      <c r="AF11" s="4140"/>
      <c r="AG11" s="4139" t="s">
        <v>14</v>
      </c>
      <c r="AH11" s="4140"/>
      <c r="AI11" s="4139" t="s">
        <v>15</v>
      </c>
      <c r="AJ11" s="4140"/>
      <c r="AK11" s="4139" t="s">
        <v>16</v>
      </c>
      <c r="AL11" s="4140"/>
      <c r="AM11" s="4139" t="s">
        <v>17</v>
      </c>
      <c r="AN11" s="4140"/>
      <c r="AO11" s="4137" t="s">
        <v>18</v>
      </c>
      <c r="AP11" s="4483"/>
      <c r="AQ11" s="5367" t="s">
        <v>167</v>
      </c>
      <c r="AR11" s="5354" t="s">
        <v>168</v>
      </c>
      <c r="AS11" s="5360" t="s">
        <v>169</v>
      </c>
      <c r="AT11" s="4405" t="s">
        <v>150</v>
      </c>
      <c r="AU11" s="4405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>
      <c r="A12" s="4136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68"/>
      <c r="AR12" s="5355"/>
      <c r="AS12" s="5361"/>
      <c r="AT12" s="4136"/>
      <c r="AU12" s="4136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3">
        <f>SUM(F13+H13+J13+L13+N13+P13+R13+T13+V13+X13+Z13+AB13+AD13+AF13+AH13+AJ13+AL13+AN13+AP13)</f>
        <v>0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/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/>
      <c r="AS13" s="693"/>
      <c r="AT13" s="175"/>
      <c r="AU13" s="175"/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3"/>
      <c r="AU22" s="753"/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>
      <c r="A28" s="4295" t="s">
        <v>178</v>
      </c>
      <c r="B28" s="4145" t="s">
        <v>36</v>
      </c>
      <c r="C28" s="4146"/>
      <c r="D28" s="4146" t="s">
        <v>27</v>
      </c>
      <c r="E28" s="4137" t="s">
        <v>110</v>
      </c>
      <c r="F28" s="4160"/>
      <c r="G28" s="4160"/>
      <c r="H28" s="4160"/>
      <c r="I28" s="4160"/>
      <c r="J28" s="4160"/>
      <c r="K28" s="4160"/>
      <c r="L28" s="4160"/>
      <c r="M28" s="4160"/>
      <c r="N28" s="4160"/>
      <c r="O28" s="4160"/>
      <c r="P28" s="4160"/>
      <c r="Q28" s="4160"/>
      <c r="R28" s="4160"/>
      <c r="S28" s="4160"/>
      <c r="T28" s="4160"/>
      <c r="U28" s="4160"/>
      <c r="V28" s="4160"/>
      <c r="W28" s="4160"/>
      <c r="X28" s="4160"/>
      <c r="Y28" s="4160"/>
      <c r="Z28" s="4160"/>
      <c r="AA28" s="4160"/>
      <c r="AB28" s="4160"/>
      <c r="AC28" s="4160"/>
      <c r="AD28" s="4160"/>
      <c r="AE28" s="4160"/>
      <c r="AF28" s="4160"/>
      <c r="AG28" s="4160"/>
      <c r="AH28" s="4160"/>
      <c r="AI28" s="4160"/>
      <c r="AJ28" s="4160"/>
      <c r="AK28" s="4160"/>
      <c r="AL28" s="4160"/>
      <c r="AM28" s="4160"/>
      <c r="AN28" s="4160"/>
      <c r="AO28" s="4160"/>
      <c r="AP28" s="4483"/>
      <c r="AQ28" s="5358" t="s">
        <v>159</v>
      </c>
      <c r="AR28" s="4160"/>
      <c r="AS28" s="4160"/>
      <c r="AT28" s="4160"/>
      <c r="AU28" s="4138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>
      <c r="A29" s="4245"/>
      <c r="B29" s="4148"/>
      <c r="C29" s="4149"/>
      <c r="D29" s="4149"/>
      <c r="E29" s="4139" t="s">
        <v>160</v>
      </c>
      <c r="F29" s="4140"/>
      <c r="G29" s="4139" t="s">
        <v>161</v>
      </c>
      <c r="H29" s="4140"/>
      <c r="I29" s="4139" t="s">
        <v>162</v>
      </c>
      <c r="J29" s="4140"/>
      <c r="K29" s="4139" t="s">
        <v>84</v>
      </c>
      <c r="L29" s="4140"/>
      <c r="M29" s="4141" t="s">
        <v>85</v>
      </c>
      <c r="N29" s="4140"/>
      <c r="O29" s="4139" t="s">
        <v>76</v>
      </c>
      <c r="P29" s="4140"/>
      <c r="Q29" s="4139" t="s">
        <v>163</v>
      </c>
      <c r="R29" s="4140"/>
      <c r="S29" s="4139" t="s">
        <v>164</v>
      </c>
      <c r="T29" s="4140"/>
      <c r="U29" s="4139" t="s">
        <v>165</v>
      </c>
      <c r="V29" s="4140"/>
      <c r="W29" s="4139" t="s">
        <v>9</v>
      </c>
      <c r="X29" s="4140"/>
      <c r="Y29" s="4139" t="s">
        <v>10</v>
      </c>
      <c r="Z29" s="4140"/>
      <c r="AA29" s="4139" t="s">
        <v>166</v>
      </c>
      <c r="AB29" s="4140"/>
      <c r="AC29" s="4139" t="s">
        <v>12</v>
      </c>
      <c r="AD29" s="4140"/>
      <c r="AE29" s="4139" t="s">
        <v>13</v>
      </c>
      <c r="AF29" s="4140"/>
      <c r="AG29" s="4139" t="s">
        <v>14</v>
      </c>
      <c r="AH29" s="4140"/>
      <c r="AI29" s="4139" t="s">
        <v>15</v>
      </c>
      <c r="AJ29" s="4140"/>
      <c r="AK29" s="4139" t="s">
        <v>16</v>
      </c>
      <c r="AL29" s="4140"/>
      <c r="AM29" s="4139" t="s">
        <v>17</v>
      </c>
      <c r="AN29" s="4140"/>
      <c r="AO29" s="4137" t="s">
        <v>18</v>
      </c>
      <c r="AP29" s="4483"/>
      <c r="AQ29" s="5365" t="s">
        <v>167</v>
      </c>
      <c r="AR29" s="5354" t="s">
        <v>168</v>
      </c>
      <c r="AS29" s="5364" t="s">
        <v>169</v>
      </c>
      <c r="AT29" s="4405" t="s">
        <v>150</v>
      </c>
      <c r="AU29" s="4405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>
      <c r="A30" s="4361"/>
      <c r="B30" s="5377"/>
      <c r="C30" s="4158"/>
      <c r="D30" s="4158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6"/>
      <c r="AR30" s="5355"/>
      <c r="AS30" s="5357"/>
      <c r="AT30" s="4136"/>
      <c r="AU30" s="4136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>
      <c r="A31" s="4450" t="s">
        <v>180</v>
      </c>
      <c r="B31" s="5382"/>
      <c r="C31" s="4451"/>
      <c r="D31" s="751">
        <f t="shared" ref="D31:D56" si="7">SUM(E31:AP31)</f>
        <v>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/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/>
      <c r="AS31" s="746"/>
      <c r="AT31" s="746"/>
      <c r="AU31" s="746"/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>
      <c r="A32" s="4403" t="s">
        <v>346</v>
      </c>
      <c r="B32" s="5362" t="s">
        <v>342</v>
      </c>
      <c r="C32" s="5363"/>
      <c r="D32" s="745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>
      <c r="A33" s="4154"/>
      <c r="B33" s="4252" t="s">
        <v>181</v>
      </c>
      <c r="C33" s="4251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>
      <c r="A34" s="4154"/>
      <c r="B34" s="4343" t="s">
        <v>495</v>
      </c>
      <c r="C34" s="4344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>
      <c r="A35" s="4154"/>
      <c r="B35" s="4343" t="s">
        <v>870</v>
      </c>
      <c r="C35" s="4344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>
      <c r="A36" s="4154"/>
      <c r="B36" s="4343" t="s">
        <v>871</v>
      </c>
      <c r="C36" s="4344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>
      <c r="A37" s="4154"/>
      <c r="B37" s="4343" t="s">
        <v>594</v>
      </c>
      <c r="C37" s="4344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>
      <c r="A38" s="4154"/>
      <c r="B38" s="4343" t="s">
        <v>593</v>
      </c>
      <c r="C38" s="4344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>
      <c r="A39" s="4154"/>
      <c r="B39" s="4343" t="s">
        <v>182</v>
      </c>
      <c r="C39" s="4344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>
      <c r="A40" s="4154"/>
      <c r="B40" s="4343" t="s">
        <v>493</v>
      </c>
      <c r="C40" s="4344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>
      <c r="A41" s="4154"/>
      <c r="B41" s="4343" t="s">
        <v>343</v>
      </c>
      <c r="C41" s="4344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>
      <c r="A42" s="4154"/>
      <c r="B42" s="4343" t="s">
        <v>344</v>
      </c>
      <c r="C42" s="4344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>
      <c r="A43" s="4154"/>
      <c r="B43" s="4343" t="s">
        <v>345</v>
      </c>
      <c r="C43" s="4344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>
      <c r="A44" s="4154"/>
      <c r="B44" s="4343" t="s">
        <v>78</v>
      </c>
      <c r="C44" s="4344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>
      <c r="A45" s="4296"/>
      <c r="B45" s="4343" t="s">
        <v>80</v>
      </c>
      <c r="C45" s="4344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>
      <c r="A46" s="4296"/>
      <c r="B46" s="4343" t="s">
        <v>485</v>
      </c>
      <c r="C46" s="4344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>
      <c r="A47" s="4296"/>
      <c r="B47" s="4343" t="s">
        <v>486</v>
      </c>
      <c r="C47" s="4344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>
      <c r="A48" s="4296"/>
      <c r="B48" s="4343" t="s">
        <v>487</v>
      </c>
      <c r="C48" s="4344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>
      <c r="A49" s="4296"/>
      <c r="B49" s="4343" t="s">
        <v>488</v>
      </c>
      <c r="C49" s="4344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>
      <c r="A50" s="4296"/>
      <c r="B50" s="4343" t="s">
        <v>374</v>
      </c>
      <c r="C50" s="4344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>
      <c r="A51" s="4296"/>
      <c r="B51" s="4343" t="s">
        <v>489</v>
      </c>
      <c r="C51" s="4344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>
      <c r="A52" s="4296"/>
      <c r="B52" s="4343" t="s">
        <v>490</v>
      </c>
      <c r="C52" s="4344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>
      <c r="A53" s="3119"/>
      <c r="B53" s="4343" t="s">
        <v>335</v>
      </c>
      <c r="C53" s="4344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>
      <c r="A54" s="3119"/>
      <c r="B54" s="5371" t="s">
        <v>491</v>
      </c>
      <c r="C54" s="5372"/>
      <c r="D54" s="744">
        <f t="shared" si="7"/>
        <v>0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/>
      <c r="AS54" s="653"/>
      <c r="AT54" s="653"/>
      <c r="AU54" s="653"/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>
      <c r="A55" s="5373" t="s">
        <v>183</v>
      </c>
      <c r="B55" s="5374"/>
      <c r="C55" s="5375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>
      <c r="A56" s="4646" t="s">
        <v>184</v>
      </c>
      <c r="B56" s="5292"/>
      <c r="C56" s="5376"/>
      <c r="D56" s="2945">
        <f t="shared" si="7"/>
        <v>0</v>
      </c>
      <c r="E56" s="2946"/>
      <c r="F56" s="2947"/>
      <c r="G56" s="2946"/>
      <c r="H56" s="2937"/>
      <c r="I56" s="2946"/>
      <c r="J56" s="2937"/>
      <c r="K56" s="2946"/>
      <c r="L56" s="2947"/>
      <c r="M56" s="1190"/>
      <c r="N56" s="2937"/>
      <c r="O56" s="1190"/>
      <c r="P56" s="2937"/>
      <c r="Q56" s="1190"/>
      <c r="R56" s="2937"/>
      <c r="S56" s="1190"/>
      <c r="T56" s="2937"/>
      <c r="U56" s="1190"/>
      <c r="V56" s="2937"/>
      <c r="W56" s="1190"/>
      <c r="X56" s="2937"/>
      <c r="Y56" s="1190"/>
      <c r="Z56" s="2937"/>
      <c r="AA56" s="1190"/>
      <c r="AB56" s="2937"/>
      <c r="AC56" s="1190"/>
      <c r="AD56" s="2937"/>
      <c r="AE56" s="1190"/>
      <c r="AF56" s="2937"/>
      <c r="AG56" s="1190"/>
      <c r="AH56" s="2937"/>
      <c r="AI56" s="1190"/>
      <c r="AJ56" s="2937"/>
      <c r="AK56" s="1190"/>
      <c r="AL56" s="2937"/>
      <c r="AM56" s="1190"/>
      <c r="AN56" s="2937"/>
      <c r="AO56" s="1190"/>
      <c r="AP56" s="2936"/>
      <c r="AQ56" s="2948"/>
      <c r="AR56" s="1190"/>
      <c r="AS56" s="2937"/>
      <c r="AT56" s="2937"/>
      <c r="AU56" s="2937"/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>
      <c r="A58" s="4403" t="s">
        <v>0</v>
      </c>
      <c r="B58" s="4405" t="s">
        <v>1</v>
      </c>
      <c r="C58" s="4137" t="s">
        <v>159</v>
      </c>
      <c r="D58" s="4160"/>
      <c r="E58" s="4160"/>
      <c r="F58" s="4160"/>
      <c r="G58" s="4138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>
      <c r="A59" s="4154"/>
      <c r="B59" s="4135"/>
      <c r="C59" s="5369" t="s">
        <v>167</v>
      </c>
      <c r="D59" s="5354" t="s">
        <v>168</v>
      </c>
      <c r="E59" s="5356" t="s">
        <v>169</v>
      </c>
      <c r="F59" s="4405" t="s">
        <v>569</v>
      </c>
      <c r="G59" s="4405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>
      <c r="A60" s="4155"/>
      <c r="B60" s="4136"/>
      <c r="C60" s="5370"/>
      <c r="D60" s="5355"/>
      <c r="E60" s="5357"/>
      <c r="F60" s="4136"/>
      <c r="G60" s="4136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>
      <c r="A61" s="3107" t="s">
        <v>22</v>
      </c>
      <c r="B61" s="299">
        <f>SUM(C61:G61)</f>
        <v>0</v>
      </c>
      <c r="C61" s="263"/>
      <c r="D61" s="350"/>
      <c r="E61" s="217"/>
      <c r="F61" s="217"/>
      <c r="G61" s="217"/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>
      <c r="A62" s="3108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>
      <c r="A63" s="3108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>
      <c r="A64" s="3108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>
      <c r="A65" s="3108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>
      <c r="A66" s="740" t="s">
        <v>27</v>
      </c>
      <c r="B66" s="709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>
      <c r="A69" s="3107" t="s">
        <v>115</v>
      </c>
      <c r="B69" s="455">
        <f>SUM(C69:G69)</f>
        <v>3</v>
      </c>
      <c r="C69" s="104"/>
      <c r="D69" s="104">
        <v>3</v>
      </c>
      <c r="E69" s="104"/>
      <c r="F69" s="104"/>
      <c r="G69" s="104"/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>
      <c r="A70" s="3108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>
      <c r="A71" s="3108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>
      <c r="A72" s="3108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>
      <c r="A73" s="740" t="s">
        <v>27</v>
      </c>
      <c r="B73" s="690">
        <f t="shared" ref="B73:G73" si="13">SUM(B69:B72)</f>
        <v>3</v>
      </c>
      <c r="C73" s="690">
        <f t="shared" si="13"/>
        <v>0</v>
      </c>
      <c r="D73" s="690">
        <f t="shared" si="13"/>
        <v>3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>
      <c r="A76" s="3107" t="s">
        <v>115</v>
      </c>
      <c r="B76" s="455">
        <f>SUM(C76:G76)</f>
        <v>12</v>
      </c>
      <c r="C76" s="104"/>
      <c r="D76" s="104">
        <v>12</v>
      </c>
      <c r="E76" s="104"/>
      <c r="F76" s="104"/>
      <c r="G76" s="104"/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>
      <c r="A77" s="3108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>
      <c r="A78" s="3108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>
      <c r="A79" s="3108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>
      <c r="A80" s="740" t="s">
        <v>27</v>
      </c>
      <c r="B80" s="690">
        <f t="shared" ref="B80:G80" si="14">SUM(B76:B79)</f>
        <v>12</v>
      </c>
      <c r="C80" s="690">
        <f t="shared" si="14"/>
        <v>0</v>
      </c>
      <c r="D80" s="690">
        <f t="shared" si="14"/>
        <v>12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>
      <c r="A83" s="682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>
      <c r="A84" s="112" t="s">
        <v>852</v>
      </c>
      <c r="B84" s="125"/>
      <c r="C84" s="126">
        <v>1</v>
      </c>
      <c r="D84" s="126"/>
      <c r="E84" s="126"/>
      <c r="F84" s="165"/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>
      <c r="A85" s="151" t="s">
        <v>349</v>
      </c>
      <c r="B85" s="125"/>
      <c r="C85" s="126">
        <v>1</v>
      </c>
      <c r="D85" s="126"/>
      <c r="E85" s="126"/>
      <c r="F85" s="165"/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>
      <c r="A88" s="151" t="s">
        <v>351</v>
      </c>
      <c r="B88" s="125"/>
      <c r="C88" s="126">
        <v>12</v>
      </c>
      <c r="D88" s="126"/>
      <c r="E88" s="126"/>
      <c r="F88" s="165"/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>
      <c r="A89" s="3151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>
      <c r="A92" s="3151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>
      <c r="A93" s="3474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>
      <c r="A95" s="3151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>
      <c r="A96" s="3151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>
      <c r="A107" s="3475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>
      <c r="A108" s="3476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>
      <c r="A109" s="3144" t="s">
        <v>27</v>
      </c>
      <c r="B109" s="739">
        <f>SUM(B83:B108)</f>
        <v>0</v>
      </c>
      <c r="C109" s="738">
        <f>SUM(C83:C108)</f>
        <v>14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>
      <c r="A112" s="741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>
      <c r="A127" s="5351" t="s">
        <v>136</v>
      </c>
      <c r="B127" s="4689"/>
      <c r="C127" s="5350" t="s">
        <v>27</v>
      </c>
      <c r="D127" s="4137" t="s">
        <v>159</v>
      </c>
      <c r="E127" s="4160"/>
      <c r="F127" s="4160"/>
      <c r="G127" s="4160"/>
      <c r="H127" s="4138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>
      <c r="A128" s="4690"/>
      <c r="B128" s="4692"/>
      <c r="C128" s="4143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>
      <c r="A129" s="736" t="s">
        <v>189</v>
      </c>
      <c r="B129" s="735"/>
      <c r="C129" s="688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>
      <c r="A130" s="4253" t="s">
        <v>190</v>
      </c>
      <c r="B130" s="4254"/>
      <c r="C130" s="698">
        <f>SUM(D130:H130)</f>
        <v>10</v>
      </c>
      <c r="D130" s="430"/>
      <c r="E130" s="728">
        <v>10</v>
      </c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>
      <c r="A132" s="5351" t="s">
        <v>191</v>
      </c>
      <c r="B132" s="4688"/>
      <c r="C132" s="4689"/>
      <c r="D132" s="5350" t="s">
        <v>27</v>
      </c>
      <c r="E132" s="4137" t="s">
        <v>159</v>
      </c>
      <c r="F132" s="4160"/>
      <c r="G132" s="4160"/>
      <c r="H132" s="4160"/>
      <c r="I132" s="4138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>
      <c r="A133" s="4690"/>
      <c r="B133" s="4691"/>
      <c r="C133" s="4692"/>
      <c r="D133" s="4143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>
      <c r="A134" s="3480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>
      <c r="A137" s="4153" t="s">
        <v>193</v>
      </c>
      <c r="B137" s="4134" t="s">
        <v>27</v>
      </c>
      <c r="C137" s="4139" t="s">
        <v>194</v>
      </c>
      <c r="D137" s="4141"/>
      <c r="E137" s="4140"/>
      <c r="F137" s="4656" t="s">
        <v>447</v>
      </c>
      <c r="G137" s="5381" t="s">
        <v>448</v>
      </c>
      <c r="H137" s="5358" t="s">
        <v>159</v>
      </c>
      <c r="I137" s="4160"/>
      <c r="J137" s="4160"/>
      <c r="K137" s="4160"/>
      <c r="L137" s="4138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>
      <c r="A138" s="4155"/>
      <c r="B138" s="4136"/>
      <c r="C138" s="718" t="s">
        <v>360</v>
      </c>
      <c r="D138" s="697" t="s">
        <v>361</v>
      </c>
      <c r="E138" s="3056" t="s">
        <v>362</v>
      </c>
      <c r="F138" s="4656"/>
      <c r="G138" s="5381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>
      <c r="A139" s="3068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>
      <c r="A140" s="3063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>
      <c r="A141" s="3163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>
      <c r="A143" s="4153" t="s">
        <v>195</v>
      </c>
      <c r="B143" s="4134" t="s">
        <v>196</v>
      </c>
      <c r="C143" s="4139" t="s">
        <v>197</v>
      </c>
      <c r="D143" s="4140"/>
      <c r="E143" s="4141" t="s">
        <v>198</v>
      </c>
      <c r="F143" s="4140"/>
      <c r="G143" s="4141" t="s">
        <v>199</v>
      </c>
      <c r="H143" s="4140"/>
      <c r="I143" s="4139" t="s">
        <v>200</v>
      </c>
      <c r="J143" s="4140"/>
      <c r="K143" s="5346" t="s">
        <v>569</v>
      </c>
      <c r="L143" s="5346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>
      <c r="A144" s="4155"/>
      <c r="B144" s="4136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>
      <c r="A145" s="4134" t="s">
        <v>363</v>
      </c>
      <c r="B145" s="3068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>
      <c r="A146" s="4135"/>
      <c r="B146" s="3063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>
      <c r="A147" s="4135"/>
      <c r="B147" s="3063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>
      <c r="A148" s="4136"/>
      <c r="B148" s="3063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>
      <c r="A149" s="4656" t="s">
        <v>206</v>
      </c>
      <c r="B149" s="3068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>
      <c r="A150" s="5380"/>
      <c r="B150" s="3063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>
      <c r="A151" s="5380"/>
      <c r="B151" s="3063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>
      <c r="A152" s="5380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>
      <c r="A153" s="5380"/>
      <c r="B153" s="3163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>
      <c r="A154" s="4134" t="s">
        <v>209</v>
      </c>
      <c r="B154" s="3068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>
      <c r="A155" s="4135"/>
      <c r="B155" s="3063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>
      <c r="A156" s="4135"/>
      <c r="B156" s="3063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>
      <c r="A157" s="4135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>
      <c r="A158" s="4135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>
      <c r="A159" s="4136"/>
      <c r="B159" s="3163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>
      <c r="A160" s="765" t="s">
        <v>212</v>
      </c>
      <c r="B160" s="3482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>
      <c r="A163" s="4142" t="s">
        <v>34</v>
      </c>
      <c r="B163" s="4144" t="s">
        <v>27</v>
      </c>
      <c r="C163" s="4145"/>
      <c r="D163" s="4634"/>
      <c r="E163" s="4137" t="s">
        <v>60</v>
      </c>
      <c r="F163" s="4160"/>
      <c r="G163" s="4160"/>
      <c r="H163" s="4160"/>
      <c r="I163" s="4160"/>
      <c r="J163" s="4160"/>
      <c r="K163" s="4160"/>
      <c r="L163" s="4160"/>
      <c r="M163" s="4160"/>
      <c r="N163" s="4160"/>
      <c r="O163" s="4160"/>
      <c r="P163" s="4160"/>
      <c r="Q163" s="4160"/>
      <c r="R163" s="4160"/>
      <c r="S163" s="4160"/>
      <c r="T163" s="4160"/>
      <c r="U163" s="4160"/>
      <c r="V163" s="4160"/>
      <c r="W163" s="4160"/>
      <c r="X163" s="4160"/>
      <c r="Y163" s="4160"/>
      <c r="Z163" s="4160"/>
      <c r="AA163" s="4160"/>
      <c r="AB163" s="4160"/>
      <c r="AC163" s="4160"/>
      <c r="AD163" s="4160"/>
      <c r="AE163" s="4160"/>
      <c r="AF163" s="4160"/>
      <c r="AG163" s="4160"/>
      <c r="AH163" s="4160"/>
      <c r="AI163" s="4160"/>
      <c r="AJ163" s="4160"/>
      <c r="AK163" s="4160"/>
      <c r="AL163" s="4160"/>
      <c r="AM163" s="4160"/>
      <c r="AN163" s="4160"/>
      <c r="AO163" s="4160"/>
      <c r="AP163" s="4483"/>
      <c r="AQ163" s="4547" t="s">
        <v>876</v>
      </c>
      <c r="AR163" s="4547"/>
      <c r="AS163" s="4162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>
      <c r="A164" s="5349"/>
      <c r="B164" s="4157"/>
      <c r="C164" s="4176"/>
      <c r="D164" s="4158"/>
      <c r="E164" s="4139" t="s">
        <v>160</v>
      </c>
      <c r="F164" s="4140"/>
      <c r="G164" s="4139" t="s">
        <v>161</v>
      </c>
      <c r="H164" s="4140"/>
      <c r="I164" s="4139" t="s">
        <v>162</v>
      </c>
      <c r="J164" s="4140"/>
      <c r="K164" s="4139" t="s">
        <v>84</v>
      </c>
      <c r="L164" s="4140"/>
      <c r="M164" s="4139" t="s">
        <v>85</v>
      </c>
      <c r="N164" s="4140"/>
      <c r="O164" s="4139" t="s">
        <v>76</v>
      </c>
      <c r="P164" s="4140"/>
      <c r="Q164" s="4139" t="s">
        <v>163</v>
      </c>
      <c r="R164" s="4140"/>
      <c r="S164" s="4139" t="s">
        <v>164</v>
      </c>
      <c r="T164" s="4140"/>
      <c r="U164" s="4139" t="s">
        <v>165</v>
      </c>
      <c r="V164" s="4140"/>
      <c r="W164" s="4139" t="s">
        <v>9</v>
      </c>
      <c r="X164" s="4140"/>
      <c r="Y164" s="4139" t="s">
        <v>10</v>
      </c>
      <c r="Z164" s="4140"/>
      <c r="AA164" s="4139" t="s">
        <v>166</v>
      </c>
      <c r="AB164" s="4140"/>
      <c r="AC164" s="4139" t="s">
        <v>12</v>
      </c>
      <c r="AD164" s="4140"/>
      <c r="AE164" s="4139" t="s">
        <v>13</v>
      </c>
      <c r="AF164" s="4140"/>
      <c r="AG164" s="4139" t="s">
        <v>14</v>
      </c>
      <c r="AH164" s="4140"/>
      <c r="AI164" s="4139" t="s">
        <v>15</v>
      </c>
      <c r="AJ164" s="4140"/>
      <c r="AK164" s="4139" t="s">
        <v>16</v>
      </c>
      <c r="AL164" s="4140"/>
      <c r="AM164" s="4139" t="s">
        <v>17</v>
      </c>
      <c r="AN164" s="4140"/>
      <c r="AO164" s="4137" t="s">
        <v>18</v>
      </c>
      <c r="AP164" s="4483"/>
      <c r="AQ164" s="5359" t="s">
        <v>446</v>
      </c>
      <c r="AR164" s="4137" t="s">
        <v>375</v>
      </c>
      <c r="AS164" s="4160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>
      <c r="A165" s="4143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83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>
      <c r="A200" s="4153" t="s">
        <v>0</v>
      </c>
      <c r="B200" s="4144" t="s">
        <v>1</v>
      </c>
      <c r="C200" s="4145"/>
      <c r="D200" s="4146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>
      <c r="A201" s="4154"/>
      <c r="B201" s="4157"/>
      <c r="C201" s="4176"/>
      <c r="D201" s="4158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>
      <c r="A269" s="4134" t="s">
        <v>501</v>
      </c>
      <c r="B269" s="5352" t="s">
        <v>27</v>
      </c>
      <c r="C269" s="4137" t="s">
        <v>60</v>
      </c>
      <c r="D269" s="4160"/>
      <c r="E269" s="4160"/>
      <c r="F269" s="4160"/>
      <c r="G269" s="4160"/>
      <c r="H269" s="4160"/>
      <c r="I269" s="4160"/>
      <c r="J269" s="4160"/>
      <c r="K269" s="4160"/>
      <c r="L269" s="4160"/>
      <c r="M269" s="4160"/>
      <c r="N269" s="4160"/>
      <c r="O269" s="4160"/>
      <c r="P269" s="4160"/>
      <c r="Q269" s="4160"/>
      <c r="R269" s="4160"/>
      <c r="S269" s="4160"/>
      <c r="T269" s="4160"/>
      <c r="U269" s="4138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>
      <c r="A270" s="4136"/>
      <c r="B270" s="5353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>
      <c r="A272" s="3491" t="s">
        <v>510</v>
      </c>
      <c r="B272" s="3492">
        <f>SUM(C272:U272)</f>
        <v>2</v>
      </c>
      <c r="C272" s="714"/>
      <c r="D272" s="714"/>
      <c r="E272" s="714"/>
      <c r="F272" s="714"/>
      <c r="G272" s="714"/>
      <c r="H272" s="714"/>
      <c r="I272" s="714"/>
      <c r="J272" s="714"/>
      <c r="K272" s="714"/>
      <c r="L272" s="714"/>
      <c r="M272" s="714"/>
      <c r="N272" s="714"/>
      <c r="O272" s="714"/>
      <c r="P272" s="714"/>
      <c r="Q272" s="714">
        <v>1</v>
      </c>
      <c r="R272" s="714"/>
      <c r="S272" s="714"/>
      <c r="T272" s="714"/>
      <c r="U272" s="714">
        <v>1</v>
      </c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>
      <c r="A274" s="5344" t="s">
        <v>856</v>
      </c>
      <c r="B274" s="5378" t="s">
        <v>44</v>
      </c>
      <c r="C274" s="4137" t="s">
        <v>60</v>
      </c>
      <c r="D274" s="4160"/>
      <c r="E274" s="4160"/>
      <c r="F274" s="4160"/>
      <c r="G274" s="4160"/>
      <c r="H274" s="4160"/>
      <c r="I274" s="4160"/>
      <c r="J274" s="4160"/>
      <c r="K274" s="4160"/>
      <c r="L274" s="4160"/>
      <c r="M274" s="4160"/>
      <c r="N274" s="4160"/>
      <c r="O274" s="4160"/>
      <c r="P274" s="4160"/>
      <c r="Q274" s="4160"/>
      <c r="R274" s="4160"/>
      <c r="S274" s="4160"/>
      <c r="T274" s="4160"/>
      <c r="U274" s="4138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>
      <c r="A275" s="5345"/>
      <c r="B275" s="5379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>
      <c r="A276" s="2202" t="s">
        <v>857</v>
      </c>
      <c r="B276" s="99">
        <f t="shared" ref="B276:B297" si="32">SUM(C276:U276)</f>
        <v>2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>
        <v>1</v>
      </c>
      <c r="R276" s="121"/>
      <c r="S276" s="121"/>
      <c r="T276" s="121"/>
      <c r="U276" s="679">
        <v>1</v>
      </c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>
      <c r="A278" s="124" t="s">
        <v>859</v>
      </c>
      <c r="B278" s="124">
        <f>SUM(C278:U278)</f>
        <v>1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>
        <v>1</v>
      </c>
      <c r="R278" s="125"/>
      <c r="S278" s="125"/>
      <c r="T278" s="125"/>
      <c r="U278" s="138"/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>
      <c r="A279" s="124" t="s">
        <v>502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>
      <c r="A280" s="124" t="s">
        <v>503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>
      <c r="A281" s="124" t="s">
        <v>504</v>
      </c>
      <c r="B281" s="124">
        <f t="shared" si="32"/>
        <v>1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>
        <v>1</v>
      </c>
      <c r="R281" s="125"/>
      <c r="S281" s="125"/>
      <c r="T281" s="125"/>
      <c r="U281" s="138"/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>
      <c r="A291" s="124" t="s">
        <v>864</v>
      </c>
      <c r="B291" s="124">
        <f t="shared" si="32"/>
        <v>0</v>
      </c>
      <c r="C291" s="2893"/>
      <c r="D291" s="2893"/>
      <c r="E291" s="2893"/>
      <c r="F291" s="2893"/>
      <c r="G291" s="2893"/>
      <c r="H291" s="2893"/>
      <c r="I291" s="2893"/>
      <c r="J291" s="2893"/>
      <c r="K291" s="2893"/>
      <c r="L291" s="2893"/>
      <c r="M291" s="2893"/>
      <c r="N291" s="2893"/>
      <c r="O291" s="2893"/>
      <c r="P291" s="2893"/>
      <c r="Q291" s="2893"/>
      <c r="R291" s="2893"/>
      <c r="S291" s="2893"/>
      <c r="T291" s="2893"/>
      <c r="U291" s="289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>
      <c r="A292" s="202" t="s">
        <v>589</v>
      </c>
      <c r="B292" s="124">
        <f t="shared" si="32"/>
        <v>0</v>
      </c>
      <c r="C292" s="2696"/>
      <c r="D292" s="2696"/>
      <c r="E292" s="2696"/>
      <c r="F292" s="2696"/>
      <c r="G292" s="2696"/>
      <c r="H292" s="2696"/>
      <c r="I292" s="2696"/>
      <c r="J292" s="2696"/>
      <c r="K292" s="2696"/>
      <c r="L292" s="2696"/>
      <c r="M292" s="2696"/>
      <c r="N292" s="2696"/>
      <c r="O292" s="2696"/>
      <c r="P292" s="2696"/>
      <c r="Q292" s="2696"/>
      <c r="R292" s="2696"/>
      <c r="S292" s="2696"/>
      <c r="T292" s="2696"/>
      <c r="U292" s="249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>
      <c r="A294" s="3175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>
      <c r="A297" s="3197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>
      <c r="A299" s="5347" t="s">
        <v>2405</v>
      </c>
      <c r="B299" s="5378" t="s">
        <v>27</v>
      </c>
      <c r="C299" s="4137" t="s">
        <v>60</v>
      </c>
      <c r="D299" s="4160"/>
      <c r="E299" s="4160"/>
      <c r="F299" s="4160"/>
      <c r="G299" s="4160"/>
      <c r="H299" s="4160"/>
      <c r="I299" s="4160"/>
      <c r="J299" s="4160"/>
      <c r="K299" s="4160"/>
      <c r="L299" s="4160"/>
      <c r="M299" s="4160"/>
      <c r="N299" s="4160"/>
      <c r="O299" s="4160"/>
      <c r="P299" s="4160"/>
      <c r="Q299" s="4160"/>
      <c r="R299" s="4160"/>
      <c r="S299" s="4160"/>
      <c r="T299" s="4160"/>
      <c r="U299" s="4138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>
      <c r="A300" s="5348"/>
      <c r="B300" s="5379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>
      <c r="A304" s="1493" t="s">
        <v>867</v>
      </c>
      <c r="B304" s="317">
        <f t="shared" si="33"/>
        <v>1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>
        <v>1</v>
      </c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>
      <c r="A310" s="124" t="s">
        <v>514</v>
      </c>
      <c r="B310" s="317">
        <f t="shared" si="33"/>
        <v>1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>
        <v>1</v>
      </c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>
      <c r="A323" s="93" t="s">
        <v>520</v>
      </c>
      <c r="B323" s="687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>
      <c r="BX324" s="3398"/>
      <c r="BZ324" s="3397"/>
      <c r="CZ324" s="194"/>
    </row>
    <row r="400" spans="1:104" s="3496" customFormat="1" ht="15" hidden="1">
      <c r="A400" s="3496">
        <f>SUM(B13:B26,D31:D56,B61:B65,B69:B72,B76:B79,B109:F109,B117:F117,B125:F125,C129:C130,D134:D135,B139:B141,C145:J160,B166:B198,B203:B208,B217,B224,B227:B229,B266,B272,B275,B300)</f>
        <v>41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>
    <tabColor theme="0" tint="-0.14999847407452621"/>
  </sheetPr>
  <dimension ref="A1:DA291"/>
  <sheetViews>
    <sheetView topLeftCell="B71" zoomScale="75" zoomScaleNormal="75" workbookViewId="0">
      <selection activeCell="H79" sqref="H79"/>
    </sheetView>
  </sheetViews>
  <sheetFormatPr baseColWidth="10" defaultColWidth="11.42578125" defaultRowHeight="14.25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>
      <c r="A1" s="171" t="s">
        <v>243</v>
      </c>
      <c r="BZ1" s="194"/>
    </row>
    <row r="2" spans="1:78" ht="16.350000000000001" customHeight="1">
      <c r="A2" s="171" t="str">
        <f>CONCATENATE("COMUNA: ",NOMBRE!B2," - ","( ",NOMBRE!C2,NOMBRE!D2,NOMBRE!E2,NOMBRE!F2,NOMBRE!G2," )")</f>
        <v>COMUNA: SAN PABLO - ( 10307 )</v>
      </c>
      <c r="BZ2" s="194"/>
    </row>
    <row r="3" spans="1:78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  <c r="BZ3" s="194"/>
    </row>
    <row r="4" spans="1:78" ht="16.350000000000001" customHeight="1">
      <c r="A4" s="171" t="str">
        <f>CONCATENATE("MES: ",NOMBRE!B6," - ","( ",NOMBRE!C6,NOMBRE!D6," )")</f>
        <v>MES: MAYO - ( 05 )</v>
      </c>
      <c r="BZ4" s="194"/>
    </row>
    <row r="5" spans="1:78" ht="16.350000000000001" customHeight="1">
      <c r="A5" s="171" t="str">
        <f>CONCATENATE("AÑO: ",NOMBRE!B7)</f>
        <v>AÑO: 2020</v>
      </c>
      <c r="BZ5" s="194"/>
    </row>
    <row r="6" spans="1:78" ht="15">
      <c r="A6" s="4159" t="s">
        <v>1914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BZ6" s="194"/>
    </row>
    <row r="7" spans="1:78">
      <c r="A7" s="82"/>
      <c r="B7" s="81"/>
      <c r="C7" s="81"/>
      <c r="D7" s="81"/>
      <c r="E7" s="81"/>
      <c r="F7" s="81"/>
      <c r="BZ7" s="194"/>
    </row>
    <row r="8" spans="1:78" ht="32.1" customHeight="1">
      <c r="A8" s="598" t="s">
        <v>1913</v>
      </c>
      <c r="C8" s="233"/>
      <c r="BZ8" s="194"/>
    </row>
    <row r="9" spans="1:78" ht="82.5" customHeight="1">
      <c r="A9" s="4458" t="s">
        <v>1404</v>
      </c>
      <c r="B9" s="4295"/>
      <c r="C9" s="4137" t="s">
        <v>27</v>
      </c>
      <c r="D9" s="4160"/>
      <c r="E9" s="4138"/>
      <c r="F9" s="4447" t="s">
        <v>1912</v>
      </c>
      <c r="G9" s="4447"/>
      <c r="H9" s="4447" t="s">
        <v>79</v>
      </c>
      <c r="I9" s="4447"/>
      <c r="J9" s="4447" t="s">
        <v>1911</v>
      </c>
      <c r="K9" s="4447"/>
      <c r="L9" s="4447" t="s">
        <v>153</v>
      </c>
      <c r="M9" s="4137"/>
      <c r="N9" s="5394" t="s">
        <v>2830</v>
      </c>
      <c r="O9" s="5394"/>
      <c r="P9" s="5394" t="s">
        <v>2831</v>
      </c>
      <c r="Q9" s="5394"/>
    </row>
    <row r="10" spans="1:78" ht="24" customHeight="1">
      <c r="A10" s="4297"/>
      <c r="B10" s="4285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>
      <c r="A11" s="4662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>
      <c r="A12" s="4345" t="s">
        <v>2832</v>
      </c>
      <c r="B12" s="4346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/>
      <c r="O12" s="104"/>
      <c r="P12" s="104"/>
      <c r="Q12" s="104"/>
    </row>
    <row r="13" spans="1:78">
      <c r="A13" s="4277" t="s">
        <v>1909</v>
      </c>
      <c r="B13" s="4643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>
      <c r="A14" s="4662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>
      <c r="A15" s="4334" t="s">
        <v>1907</v>
      </c>
      <c r="B15" s="5395"/>
      <c r="C15" s="1536">
        <f t="shared" ref="C15:C20" si="0">SUM(D15+E15)</f>
        <v>2</v>
      </c>
      <c r="D15" s="1536">
        <f t="shared" ref="D15:E20" si="1">SUM(F15+H15+J15+L15)</f>
        <v>0</v>
      </c>
      <c r="E15" s="1536">
        <f t="shared" si="1"/>
        <v>2</v>
      </c>
      <c r="F15" s="1341"/>
      <c r="G15" s="1537"/>
      <c r="H15" s="1341"/>
      <c r="I15" s="1537"/>
      <c r="J15" s="1341"/>
      <c r="K15" s="1537">
        <v>1</v>
      </c>
      <c r="L15" s="1341"/>
      <c r="M15" s="1537">
        <v>1</v>
      </c>
      <c r="N15" s="1346"/>
      <c r="O15" s="1346"/>
      <c r="P15" s="1346"/>
      <c r="Q15" s="1425"/>
    </row>
    <row r="16" spans="1:78">
      <c r="A16" s="3402" t="s">
        <v>2829</v>
      </c>
      <c r="B16" s="229"/>
      <c r="C16" s="1493">
        <f t="shared" si="0"/>
        <v>18</v>
      </c>
      <c r="D16" s="1493">
        <f t="shared" si="1"/>
        <v>4</v>
      </c>
      <c r="E16" s="1493">
        <f t="shared" si="1"/>
        <v>14</v>
      </c>
      <c r="F16" s="125"/>
      <c r="G16" s="165">
        <v>1</v>
      </c>
      <c r="H16" s="125"/>
      <c r="I16" s="165"/>
      <c r="J16" s="125">
        <v>1</v>
      </c>
      <c r="K16" s="165">
        <v>9</v>
      </c>
      <c r="L16" s="125">
        <v>3</v>
      </c>
      <c r="M16" s="165">
        <v>4</v>
      </c>
      <c r="N16" s="1541"/>
      <c r="O16" s="1346"/>
      <c r="P16" s="1346"/>
      <c r="Q16" s="1425"/>
    </row>
    <row r="17" spans="1:83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>
      <c r="A19" s="3546" t="s">
        <v>1904</v>
      </c>
      <c r="B19" s="229"/>
      <c r="C19" s="1493">
        <f t="shared" si="0"/>
        <v>21</v>
      </c>
      <c r="D19" s="1493">
        <f t="shared" si="1"/>
        <v>11</v>
      </c>
      <c r="E19" s="1493">
        <f t="shared" si="1"/>
        <v>10</v>
      </c>
      <c r="F19" s="125">
        <v>2</v>
      </c>
      <c r="G19" s="137">
        <v>5</v>
      </c>
      <c r="H19" s="125"/>
      <c r="I19" s="137">
        <v>1</v>
      </c>
      <c r="J19" s="125">
        <v>8</v>
      </c>
      <c r="K19" s="137">
        <v>4</v>
      </c>
      <c r="L19" s="125">
        <v>1</v>
      </c>
      <c r="M19" s="137"/>
      <c r="N19" s="1346"/>
      <c r="O19" s="1346"/>
      <c r="P19" s="1346"/>
      <c r="Q19" s="1425"/>
    </row>
    <row r="20" spans="1:83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>
      <c r="A21" s="5396" t="s">
        <v>1902</v>
      </c>
      <c r="B21" s="5397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>
      <c r="A24" s="5398" t="s">
        <v>1899</v>
      </c>
      <c r="B24" s="5399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>
      <c r="A25" s="5400" t="s">
        <v>1898</v>
      </c>
      <c r="B25" s="5400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>
      <c r="A26" s="5401" t="s">
        <v>1897</v>
      </c>
      <c r="B26" s="5401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>
      <c r="A28" s="4458" t="s">
        <v>1895</v>
      </c>
      <c r="B28" s="4295"/>
      <c r="C28" s="4458" t="s">
        <v>27</v>
      </c>
      <c r="D28" s="4137" t="s">
        <v>1894</v>
      </c>
      <c r="E28" s="4160"/>
      <c r="F28" s="4160"/>
      <c r="G28" s="4160"/>
      <c r="H28" s="4160"/>
      <c r="I28" s="4160"/>
      <c r="J28" s="4160"/>
      <c r="K28" s="4160"/>
      <c r="L28" s="4138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>
      <c r="A29" s="4296"/>
      <c r="B29" s="4245"/>
      <c r="C29" s="4297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>
      <c r="A30" s="4153" t="s">
        <v>1887</v>
      </c>
      <c r="B30" s="706" t="s">
        <v>221</v>
      </c>
      <c r="C30" s="918">
        <f t="shared" ref="C30:C53" si="2">SUM(D30:L30)</f>
        <v>0</v>
      </c>
      <c r="D30" s="3408"/>
      <c r="E30" s="3409"/>
      <c r="F30" s="3409"/>
      <c r="G30" s="3409"/>
      <c r="H30" s="3409"/>
      <c r="I30" s="3409"/>
      <c r="J30" s="3409"/>
      <c r="K30" s="3409"/>
      <c r="L30" s="3410"/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>
      <c r="A31" s="4154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/>
      <c r="N31" s="3416"/>
      <c r="O31" s="3416"/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>
      <c r="A32" s="4154"/>
      <c r="B32" s="99" t="s">
        <v>1886</v>
      </c>
      <c r="C32" s="1165">
        <f t="shared" si="2"/>
        <v>0</v>
      </c>
      <c r="D32" s="3421"/>
      <c r="E32" s="3422"/>
      <c r="F32" s="3422"/>
      <c r="G32" s="3422"/>
      <c r="H32" s="3422"/>
      <c r="I32" s="3422"/>
      <c r="J32" s="3422"/>
      <c r="K32" s="3422"/>
      <c r="L32" s="3423"/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>
      <c r="A33" s="4154"/>
      <c r="B33" s="124" t="s">
        <v>1885</v>
      </c>
      <c r="C33" s="1493">
        <f t="shared" si="2"/>
        <v>0</v>
      </c>
      <c r="D33" s="3425"/>
      <c r="E33" s="3426"/>
      <c r="F33" s="3426"/>
      <c r="G33" s="3426"/>
      <c r="H33" s="3426"/>
      <c r="I33" s="3426"/>
      <c r="J33" s="3426"/>
      <c r="K33" s="3426"/>
      <c r="L33" s="3427"/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>
      <c r="A34" s="4154"/>
      <c r="B34" s="124" t="s">
        <v>1884</v>
      </c>
      <c r="C34" s="1493">
        <f t="shared" si="2"/>
        <v>0</v>
      </c>
      <c r="D34" s="3429"/>
      <c r="E34" s="3430"/>
      <c r="F34" s="3430"/>
      <c r="G34" s="3430"/>
      <c r="H34" s="3430"/>
      <c r="I34" s="3430"/>
      <c r="J34" s="3430"/>
      <c r="K34" s="3430"/>
      <c r="L34" s="3431"/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>
      <c r="A35" s="4154"/>
      <c r="B35" s="124" t="s">
        <v>1883</v>
      </c>
      <c r="C35" s="1493">
        <f t="shared" si="2"/>
        <v>0</v>
      </c>
      <c r="D35" s="3433"/>
      <c r="E35" s="3434"/>
      <c r="F35" s="3434"/>
      <c r="G35" s="3434"/>
      <c r="H35" s="3434"/>
      <c r="I35" s="3434"/>
      <c r="J35" s="3434"/>
      <c r="K35" s="3434"/>
      <c r="L35" s="3435"/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>
      <c r="A36" s="4154"/>
      <c r="B36" s="124" t="s">
        <v>1882</v>
      </c>
      <c r="C36" s="1493">
        <f t="shared" si="2"/>
        <v>0</v>
      </c>
      <c r="D36" s="3425"/>
      <c r="E36" s="3426"/>
      <c r="F36" s="3426"/>
      <c r="G36" s="3426"/>
      <c r="H36" s="3426"/>
      <c r="I36" s="3426"/>
      <c r="J36" s="3426"/>
      <c r="K36" s="3426"/>
      <c r="L36" s="3427"/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>
      <c r="A37" s="4999"/>
      <c r="B37" s="124" t="s">
        <v>1881</v>
      </c>
      <c r="C37" s="1493">
        <f t="shared" si="2"/>
        <v>0</v>
      </c>
      <c r="D37" s="3437"/>
      <c r="E37" s="3438"/>
      <c r="F37" s="3438"/>
      <c r="G37" s="3438"/>
      <c r="H37" s="3438"/>
      <c r="I37" s="3438"/>
      <c r="J37" s="3438"/>
      <c r="K37" s="3438"/>
      <c r="L37" s="3439"/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>
      <c r="A38" s="4134" t="s">
        <v>1880</v>
      </c>
      <c r="B38" s="3441" t="s">
        <v>221</v>
      </c>
      <c r="C38" s="1316">
        <f t="shared" si="2"/>
        <v>0</v>
      </c>
      <c r="D38" s="3421"/>
      <c r="E38" s="3442"/>
      <c r="F38" s="3442"/>
      <c r="G38" s="3442"/>
      <c r="H38" s="3442"/>
      <c r="I38" s="3442"/>
      <c r="J38" s="3442"/>
      <c r="K38" s="3442"/>
      <c r="L38" s="3443"/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>
      <c r="A39" s="4135"/>
      <c r="B39" s="99" t="s">
        <v>1865</v>
      </c>
      <c r="C39" s="1165">
        <f t="shared" si="2"/>
        <v>0</v>
      </c>
      <c r="D39" s="3425"/>
      <c r="E39" s="3426"/>
      <c r="F39" s="3426"/>
      <c r="G39" s="3426"/>
      <c r="H39" s="3426"/>
      <c r="I39" s="3426"/>
      <c r="J39" s="3426"/>
      <c r="K39" s="3426"/>
      <c r="L39" s="3427"/>
      <c r="M39" s="3416"/>
      <c r="N39" s="3416"/>
      <c r="O39" s="3416"/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>
      <c r="A40" s="4225"/>
      <c r="B40" s="3445" t="s">
        <v>1876</v>
      </c>
      <c r="C40" s="1314">
        <f t="shared" si="2"/>
        <v>0</v>
      </c>
      <c r="D40" s="3446"/>
      <c r="E40" s="3447"/>
      <c r="F40" s="3447"/>
      <c r="G40" s="3447"/>
      <c r="H40" s="3447"/>
      <c r="I40" s="3447"/>
      <c r="J40" s="3447"/>
      <c r="K40" s="3447"/>
      <c r="L40" s="3448"/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>
      <c r="A41" s="4134" t="s">
        <v>1879</v>
      </c>
      <c r="B41" s="3441" t="s">
        <v>221</v>
      </c>
      <c r="C41" s="1165">
        <f t="shared" si="2"/>
        <v>0</v>
      </c>
      <c r="D41" s="3450"/>
      <c r="E41" s="3442"/>
      <c r="F41" s="3442"/>
      <c r="G41" s="3442"/>
      <c r="H41" s="3442"/>
      <c r="I41" s="3442"/>
      <c r="J41" s="3442"/>
      <c r="K41" s="3442"/>
      <c r="L41" s="3443"/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>
      <c r="A42" s="4135"/>
      <c r="B42" s="105" t="s">
        <v>1865</v>
      </c>
      <c r="C42" s="1493">
        <f t="shared" si="2"/>
        <v>0</v>
      </c>
      <c r="D42" s="3425"/>
      <c r="E42" s="3426"/>
      <c r="F42" s="3426"/>
      <c r="G42" s="3426"/>
      <c r="H42" s="3426"/>
      <c r="I42" s="3426"/>
      <c r="J42" s="3426"/>
      <c r="K42" s="3426"/>
      <c r="L42" s="3427"/>
      <c r="M42" s="3416"/>
      <c r="N42" s="3416"/>
      <c r="O42" s="3416"/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>
      <c r="A43" s="4225"/>
      <c r="B43" s="93" t="s">
        <v>1878</v>
      </c>
      <c r="C43" s="1479">
        <f t="shared" si="2"/>
        <v>0</v>
      </c>
      <c r="D43" s="3446"/>
      <c r="E43" s="3447"/>
      <c r="F43" s="3447"/>
      <c r="G43" s="3447"/>
      <c r="H43" s="3447"/>
      <c r="I43" s="3447"/>
      <c r="J43" s="3447"/>
      <c r="K43" s="3447"/>
      <c r="L43" s="3448"/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>
      <c r="A44" s="4134" t="s">
        <v>1877</v>
      </c>
      <c r="B44" s="3441" t="s">
        <v>221</v>
      </c>
      <c r="C44" s="1536">
        <f t="shared" si="2"/>
        <v>0</v>
      </c>
      <c r="D44" s="3451"/>
      <c r="E44" s="3452"/>
      <c r="F44" s="3452"/>
      <c r="G44" s="3452"/>
      <c r="H44" s="3452"/>
      <c r="I44" s="3452"/>
      <c r="J44" s="3452"/>
      <c r="K44" s="3452"/>
      <c r="L44" s="3453"/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>
      <c r="A45" s="4135"/>
      <c r="B45" s="99" t="s">
        <v>1865</v>
      </c>
      <c r="C45" s="1165">
        <f t="shared" si="2"/>
        <v>0</v>
      </c>
      <c r="D45" s="3433"/>
      <c r="E45" s="3434"/>
      <c r="F45" s="3434"/>
      <c r="G45" s="3434"/>
      <c r="H45" s="3434"/>
      <c r="I45" s="3434"/>
      <c r="J45" s="3434"/>
      <c r="K45" s="3434"/>
      <c r="L45" s="3435"/>
      <c r="M45" s="3455"/>
      <c r="N45" s="3455"/>
      <c r="O45" s="3455"/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>
      <c r="A46" s="4135"/>
      <c r="B46" s="105" t="s">
        <v>1532</v>
      </c>
      <c r="C46" s="1493">
        <f t="shared" si="2"/>
        <v>0</v>
      </c>
      <c r="D46" s="3425"/>
      <c r="E46" s="3426"/>
      <c r="F46" s="3426"/>
      <c r="G46" s="3426"/>
      <c r="H46" s="3426"/>
      <c r="I46" s="3426"/>
      <c r="J46" s="3426"/>
      <c r="K46" s="3426"/>
      <c r="L46" s="3427"/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>
      <c r="A47" s="4135"/>
      <c r="B47" s="3063" t="s">
        <v>1876</v>
      </c>
      <c r="C47" s="1493">
        <f t="shared" si="2"/>
        <v>0</v>
      </c>
      <c r="D47" s="3425"/>
      <c r="E47" s="3426"/>
      <c r="F47" s="3426"/>
      <c r="G47" s="3426"/>
      <c r="H47" s="3426"/>
      <c r="I47" s="3426"/>
      <c r="J47" s="3426"/>
      <c r="K47" s="3426"/>
      <c r="L47" s="3427"/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>
      <c r="A48" s="4135"/>
      <c r="B48" s="180" t="s">
        <v>1875</v>
      </c>
      <c r="C48" s="1165">
        <f t="shared" si="2"/>
        <v>0</v>
      </c>
      <c r="D48" s="3421"/>
      <c r="E48" s="3422"/>
      <c r="F48" s="3422"/>
      <c r="G48" s="3422"/>
      <c r="H48" s="3422"/>
      <c r="I48" s="3422"/>
      <c r="J48" s="3422"/>
      <c r="K48" s="3422"/>
      <c r="L48" s="3423"/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>
      <c r="A49" s="4225"/>
      <c r="B49" s="93" t="s">
        <v>1874</v>
      </c>
      <c r="C49" s="1314">
        <f t="shared" si="2"/>
        <v>0</v>
      </c>
      <c r="D49" s="3446"/>
      <c r="E49" s="3447"/>
      <c r="F49" s="3447"/>
      <c r="G49" s="3447"/>
      <c r="H49" s="3447"/>
      <c r="I49" s="3447"/>
      <c r="J49" s="3447"/>
      <c r="K49" s="3447"/>
      <c r="L49" s="3448"/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>
      <c r="A50" s="4134" t="s">
        <v>1873</v>
      </c>
      <c r="B50" s="1027" t="s">
        <v>221</v>
      </c>
      <c r="C50" s="1535">
        <f t="shared" si="2"/>
        <v>0</v>
      </c>
      <c r="D50" s="3456"/>
      <c r="E50" s="3457"/>
      <c r="F50" s="3457"/>
      <c r="G50" s="3457"/>
      <c r="H50" s="3457"/>
      <c r="I50" s="3457"/>
      <c r="J50" s="3457"/>
      <c r="K50" s="3457"/>
      <c r="L50" s="3443"/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>
      <c r="A51" s="4135"/>
      <c r="B51" s="105" t="s">
        <v>1869</v>
      </c>
      <c r="C51" s="1493">
        <f t="shared" si="2"/>
        <v>0</v>
      </c>
      <c r="D51" s="3425"/>
      <c r="E51" s="3426"/>
      <c r="F51" s="3426"/>
      <c r="G51" s="3426"/>
      <c r="H51" s="3426"/>
      <c r="I51" s="3426"/>
      <c r="J51" s="3426"/>
      <c r="K51" s="3426"/>
      <c r="L51" s="3427"/>
      <c r="M51" s="3416"/>
      <c r="N51" s="3416"/>
      <c r="O51" s="3416"/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>
      <c r="A52" s="4135"/>
      <c r="B52" s="464" t="s">
        <v>1872</v>
      </c>
      <c r="C52" s="1493">
        <f t="shared" si="2"/>
        <v>0</v>
      </c>
      <c r="D52" s="3421"/>
      <c r="E52" s="3422"/>
      <c r="F52" s="3422"/>
      <c r="G52" s="3422"/>
      <c r="H52" s="3422"/>
      <c r="I52" s="3422"/>
      <c r="J52" s="3422"/>
      <c r="K52" s="3422"/>
      <c r="L52" s="3423"/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>
      <c r="A53" s="4225"/>
      <c r="B53" s="332" t="s">
        <v>1871</v>
      </c>
      <c r="C53" s="1479">
        <f t="shared" si="2"/>
        <v>0</v>
      </c>
      <c r="D53" s="3459"/>
      <c r="E53" s="3438"/>
      <c r="F53" s="3438"/>
      <c r="G53" s="3438"/>
      <c r="H53" s="3438"/>
      <c r="I53" s="3438"/>
      <c r="J53" s="3438"/>
      <c r="K53" s="3438"/>
      <c r="L53" s="3439"/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>
      <c r="A54" s="4134" t="s">
        <v>1870</v>
      </c>
      <c r="B54" s="1027" t="s">
        <v>221</v>
      </c>
      <c r="C54" s="3425"/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>
      <c r="A55" s="4135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/>
      <c r="N55" s="3463"/>
      <c r="O55" s="3463"/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>
      <c r="A56" s="4135"/>
      <c r="B56" s="464" t="s">
        <v>1868</v>
      </c>
      <c r="C56" s="166">
        <f>SUM(D56:L56)</f>
        <v>0</v>
      </c>
      <c r="D56" s="3425"/>
      <c r="E56" s="3426"/>
      <c r="F56" s="3426"/>
      <c r="G56" s="3426"/>
      <c r="H56" s="3426"/>
      <c r="I56" s="3426"/>
      <c r="J56" s="3426"/>
      <c r="K56" s="3426"/>
      <c r="L56" s="3427"/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>
      <c r="A57" s="4225"/>
      <c r="B57" s="206" t="s">
        <v>1867</v>
      </c>
      <c r="C57" s="163">
        <f>SUM(D57:L57)</f>
        <v>0</v>
      </c>
      <c r="D57" s="3446"/>
      <c r="E57" s="3447"/>
      <c r="F57" s="3447"/>
      <c r="G57" s="3447"/>
      <c r="H57" s="3447"/>
      <c r="I57" s="3447"/>
      <c r="J57" s="3447"/>
      <c r="K57" s="3447"/>
      <c r="L57" s="3448"/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>
      <c r="A58" s="4134" t="s">
        <v>1866</v>
      </c>
      <c r="B58" s="1027" t="s">
        <v>221</v>
      </c>
      <c r="C58" s="3425"/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>
      <c r="A59" s="4225"/>
      <c r="B59" s="93" t="s">
        <v>1865</v>
      </c>
      <c r="C59" s="3446"/>
      <c r="D59" s="3464"/>
      <c r="E59" s="3465"/>
      <c r="F59" s="3465"/>
      <c r="G59" s="3465"/>
      <c r="H59" s="3465"/>
      <c r="I59" s="3465"/>
      <c r="J59" s="3465"/>
      <c r="K59" s="3465"/>
      <c r="L59" s="3466"/>
      <c r="M59" s="3467"/>
      <c r="N59" s="3467"/>
      <c r="O59" s="3467"/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>
      <c r="A60" s="82" t="s">
        <v>1864</v>
      </c>
    </row>
    <row r="61" spans="1:83" ht="21.75" customHeight="1">
      <c r="A61" s="4447" t="s">
        <v>1575</v>
      </c>
      <c r="B61" s="4203" t="s">
        <v>1863</v>
      </c>
      <c r="C61" s="4203"/>
      <c r="D61" s="4134" t="s">
        <v>27</v>
      </c>
    </row>
    <row r="62" spans="1:83" ht="15.75" customHeight="1">
      <c r="A62" s="4447"/>
      <c r="B62" s="4203"/>
      <c r="C62" s="4203"/>
      <c r="D62" s="4225"/>
    </row>
    <row r="63" spans="1:83" ht="24" customHeight="1">
      <c r="A63" s="4153" t="s">
        <v>43</v>
      </c>
      <c r="B63" s="5389" t="s">
        <v>1862</v>
      </c>
      <c r="C63" s="5390"/>
      <c r="D63" s="1534"/>
    </row>
    <row r="64" spans="1:83" ht="16.350000000000001" customHeight="1">
      <c r="A64" s="4154"/>
      <c r="B64" s="4343" t="s">
        <v>1861</v>
      </c>
      <c r="C64" s="4344"/>
      <c r="D64" s="1532"/>
      <c r="BZ64" s="194"/>
    </row>
    <row r="65" spans="1:78" ht="16.350000000000001" customHeight="1">
      <c r="A65" s="4154"/>
      <c r="B65" s="4252" t="s">
        <v>1860</v>
      </c>
      <c r="C65" s="4251"/>
      <c r="D65" s="1532"/>
      <c r="BZ65" s="194"/>
    </row>
    <row r="66" spans="1:78" ht="24" customHeight="1">
      <c r="A66" s="4154"/>
      <c r="B66" s="4343" t="s">
        <v>1859</v>
      </c>
      <c r="C66" s="4344"/>
      <c r="D66" s="1532"/>
      <c r="BZ66" s="194"/>
    </row>
    <row r="67" spans="1:78" ht="16.350000000000001" customHeight="1">
      <c r="A67" s="4154"/>
      <c r="B67" s="4343" t="s">
        <v>1858</v>
      </c>
      <c r="C67" s="4344"/>
      <c r="D67" s="1532">
        <v>3</v>
      </c>
      <c r="BZ67" s="194"/>
    </row>
    <row r="68" spans="1:78" ht="16.350000000000001" customHeight="1">
      <c r="A68" s="4154"/>
      <c r="B68" s="4343" t="s">
        <v>1857</v>
      </c>
      <c r="C68" s="4344"/>
      <c r="D68" s="1532">
        <v>4</v>
      </c>
      <c r="BZ68" s="194"/>
    </row>
    <row r="69" spans="1:78" ht="24" customHeight="1">
      <c r="A69" s="4154"/>
      <c r="B69" s="4343" t="s">
        <v>1856</v>
      </c>
      <c r="C69" s="4344"/>
      <c r="D69" s="1532"/>
      <c r="BZ69" s="194"/>
    </row>
    <row r="70" spans="1:78" ht="16.350000000000001" customHeight="1">
      <c r="A70" s="4154"/>
      <c r="B70" s="4343" t="s">
        <v>1855</v>
      </c>
      <c r="C70" s="4344"/>
      <c r="D70" s="1532"/>
      <c r="BZ70" s="194"/>
    </row>
    <row r="71" spans="1:78" ht="16.350000000000001" customHeight="1">
      <c r="A71" s="4154"/>
      <c r="B71" s="4343" t="s">
        <v>1854</v>
      </c>
      <c r="C71" s="4344"/>
      <c r="D71" s="1532">
        <v>1</v>
      </c>
      <c r="BZ71" s="194"/>
    </row>
    <row r="72" spans="1:78" ht="16.350000000000001" customHeight="1">
      <c r="A72" s="4154"/>
      <c r="B72" s="4343" t="s">
        <v>1853</v>
      </c>
      <c r="C72" s="4344"/>
      <c r="D72" s="1532"/>
      <c r="BZ72" s="194"/>
    </row>
    <row r="73" spans="1:78" ht="16.350000000000001" customHeight="1">
      <c r="A73" s="4154"/>
      <c r="B73" s="4343" t="s">
        <v>1852</v>
      </c>
      <c r="C73" s="4344"/>
      <c r="D73" s="1531"/>
      <c r="BZ73" s="194"/>
    </row>
    <row r="74" spans="1:78" ht="16.350000000000001" customHeight="1">
      <c r="A74" s="4154"/>
      <c r="B74" s="4343" t="s">
        <v>1851</v>
      </c>
      <c r="C74" s="4344"/>
      <c r="D74" s="1531">
        <v>18</v>
      </c>
      <c r="BZ74" s="194"/>
    </row>
    <row r="75" spans="1:78" ht="16.350000000000001" customHeight="1">
      <c r="A75" s="4154"/>
      <c r="B75" s="4343" t="s">
        <v>1850</v>
      </c>
      <c r="C75" s="4344"/>
      <c r="D75" s="1531"/>
      <c r="BZ75" s="194"/>
    </row>
    <row r="76" spans="1:78" ht="16.350000000000001" customHeight="1">
      <c r="A76" s="4154"/>
      <c r="B76" s="4343" t="s">
        <v>1849</v>
      </c>
      <c r="C76" s="4344"/>
      <c r="D76" s="1531"/>
      <c r="BZ76" s="194"/>
    </row>
    <row r="77" spans="1:78" ht="16.350000000000001" customHeight="1">
      <c r="A77" s="4154"/>
      <c r="B77" s="4343" t="s">
        <v>1848</v>
      </c>
      <c r="C77" s="4344"/>
      <c r="D77" s="1531">
        <v>5</v>
      </c>
      <c r="BZ77" s="194"/>
    </row>
    <row r="78" spans="1:78" ht="16.350000000000001" customHeight="1">
      <c r="A78" s="4154"/>
      <c r="B78" s="4343" t="s">
        <v>1847</v>
      </c>
      <c r="C78" s="4344"/>
      <c r="D78" s="1531">
        <v>4</v>
      </c>
      <c r="BZ78" s="194"/>
    </row>
    <row r="79" spans="1:78" ht="15" customHeight="1">
      <c r="A79" s="4154"/>
      <c r="B79" s="4343" t="s">
        <v>1846</v>
      </c>
      <c r="C79" s="4344"/>
      <c r="D79" s="1531"/>
      <c r="BZ79" s="194"/>
    </row>
    <row r="80" spans="1:78" ht="22.5" customHeight="1">
      <c r="A80" s="4154"/>
      <c r="B80" s="4343" t="s">
        <v>1845</v>
      </c>
      <c r="C80" s="4344"/>
      <c r="D80" s="1531">
        <v>2</v>
      </c>
      <c r="BZ80" s="194"/>
    </row>
    <row r="81" spans="1:104" ht="16.350000000000001" customHeight="1">
      <c r="A81" s="4154"/>
      <c r="B81" s="4343" t="s">
        <v>1844</v>
      </c>
      <c r="C81" s="4344"/>
      <c r="D81" s="1531"/>
      <c r="BZ81" s="194"/>
    </row>
    <row r="82" spans="1:104" ht="16.350000000000001" customHeight="1">
      <c r="A82" s="4154"/>
      <c r="B82" s="4343" t="s">
        <v>1843</v>
      </c>
      <c r="C82" s="4344"/>
      <c r="D82" s="1531"/>
      <c r="BZ82" s="194"/>
    </row>
    <row r="83" spans="1:104" ht="16.350000000000001" customHeight="1">
      <c r="A83" s="4999"/>
      <c r="B83" s="4460" t="s">
        <v>1842</v>
      </c>
      <c r="C83" s="4461"/>
      <c r="D83" s="1530"/>
      <c r="BZ83" s="194"/>
    </row>
    <row r="84" spans="1:104">
      <c r="A84" s="4153" t="s">
        <v>1841</v>
      </c>
      <c r="B84" s="5389" t="s">
        <v>1840</v>
      </c>
      <c r="C84" s="5390"/>
      <c r="D84" s="1533"/>
      <c r="BZ84" s="194"/>
    </row>
    <row r="85" spans="1:104">
      <c r="A85" s="4154"/>
      <c r="B85" s="4343" t="s">
        <v>1839</v>
      </c>
      <c r="C85" s="4344"/>
      <c r="D85" s="1532"/>
      <c r="BZ85" s="194"/>
    </row>
    <row r="86" spans="1:104">
      <c r="A86" s="4154"/>
      <c r="B86" s="4343" t="s">
        <v>1838</v>
      </c>
      <c r="C86" s="4344"/>
      <c r="D86" s="1531"/>
      <c r="BZ86" s="194"/>
    </row>
    <row r="87" spans="1:104">
      <c r="A87" s="4154"/>
      <c r="B87" s="4343" t="s">
        <v>1837</v>
      </c>
      <c r="C87" s="4344"/>
      <c r="D87" s="1531"/>
      <c r="BZ87" s="194"/>
    </row>
    <row r="88" spans="1:104">
      <c r="A88" s="5388"/>
      <c r="B88" s="4460" t="s">
        <v>1836</v>
      </c>
      <c r="C88" s="4461"/>
      <c r="D88" s="1530"/>
      <c r="BZ88" s="194"/>
    </row>
    <row r="89" spans="1:104" s="402" customFormat="1" ht="27.75" customHeight="1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>
      <c r="A90" s="4458" t="s">
        <v>36</v>
      </c>
      <c r="B90" s="4295"/>
      <c r="C90" s="4153" t="s">
        <v>47</v>
      </c>
      <c r="D90" s="4458" t="s">
        <v>1834</v>
      </c>
      <c r="E90" s="4295"/>
      <c r="F90" s="4458" t="s">
        <v>1833</v>
      </c>
      <c r="G90" s="4295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>
      <c r="A91" s="4296"/>
      <c r="B91" s="4245"/>
      <c r="C91" s="4154"/>
      <c r="D91" s="5383"/>
      <c r="E91" s="4247"/>
      <c r="F91" s="5383"/>
      <c r="G91" s="4247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>
      <c r="A92" s="4296"/>
      <c r="B92" s="4245"/>
      <c r="C92" s="538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>
      <c r="A93" s="5384" t="s">
        <v>1832</v>
      </c>
      <c r="B93" s="5385"/>
      <c r="C93" s="1316">
        <f>+D93+E93+F93+G93</f>
        <v>0</v>
      </c>
      <c r="D93" s="1529"/>
      <c r="E93" s="1529"/>
      <c r="F93" s="1529"/>
      <c r="G93" s="1529"/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>
      <c r="A94" s="5386" t="s">
        <v>1831</v>
      </c>
      <c r="B94" s="5387"/>
      <c r="C94" s="1314">
        <f>+D94+E94+F94+G94</f>
        <v>0</v>
      </c>
      <c r="D94" s="1528"/>
      <c r="E94" s="1528"/>
      <c r="F94" s="1528"/>
      <c r="G94" s="1528"/>
    </row>
    <row r="226" spans="1:104">
      <c r="BZ226" s="194"/>
    </row>
    <row r="227" spans="1:104">
      <c r="BZ227" s="194"/>
    </row>
    <row r="228" spans="1:104" s="3470" customFormat="1" hidden="1">
      <c r="A228" s="3470">
        <f>SUM(C12:C13,C15:C18,C22:C23,C25,C30:C59,D63:D88)</f>
        <v>57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3">
    <tabColor theme="0" tint="-0.14999847407452621"/>
  </sheetPr>
  <dimension ref="A1:AG181"/>
  <sheetViews>
    <sheetView topLeftCell="A83" workbookViewId="0">
      <selection activeCell="F96" sqref="F96"/>
    </sheetView>
  </sheetViews>
  <sheetFormatPr baseColWidth="10" defaultColWidth="11.42578125" defaultRowHeight="14.25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>
      <c r="A1" s="171" t="s">
        <v>243</v>
      </c>
    </row>
    <row r="2" spans="1:31" ht="16.350000000000001" customHeight="1">
      <c r="A2" s="171" t="str">
        <f>CONCATENATE("COMUNA: ",NOMBRE!B2," - ","( ",NOMBRE!C2,NOMBRE!D2,NOMBRE!E2,NOMBRE!F2,NOMBRE!G2," )")</f>
        <v>COMUNA: SAN PABLO - ( 10307 )</v>
      </c>
      <c r="D2" s="3376"/>
      <c r="E2" s="3376"/>
    </row>
    <row r="3" spans="1:31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  <c r="E3" s="3377"/>
      <c r="F3" s="3378"/>
    </row>
    <row r="4" spans="1:31" ht="16.350000000000001" customHeight="1">
      <c r="A4" s="171" t="str">
        <f>CONCATENATE("MES: ",NOMBRE!B6," - ","( ",NOMBRE!C6,NOMBRE!D6," )")</f>
        <v>MES: MAYO - ( 05 )</v>
      </c>
    </row>
    <row r="5" spans="1:31" ht="16.350000000000001" customHeight="1">
      <c r="A5" s="171" t="str">
        <f>CONCATENATE("AÑO: ",NOMBRE!B7)</f>
        <v>AÑO: 2020</v>
      </c>
    </row>
    <row r="6" spans="1:31" ht="15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>
      <c r="A14" s="4586" t="s">
        <v>2398</v>
      </c>
      <c r="B14" s="5408" t="s">
        <v>2370</v>
      </c>
      <c r="C14" s="4478"/>
      <c r="D14" s="4478"/>
      <c r="E14" s="4575"/>
      <c r="F14" s="4574" t="s">
        <v>2369</v>
      </c>
      <c r="G14" s="4478"/>
      <c r="H14" s="4478"/>
      <c r="I14" s="4575"/>
      <c r="J14" s="4478" t="s">
        <v>2368</v>
      </c>
      <c r="K14" s="4478"/>
      <c r="L14" s="4478"/>
      <c r="M14" s="4478"/>
      <c r="N14" s="4573" t="s">
        <v>1893</v>
      </c>
      <c r="O14" s="4185"/>
      <c r="P14" s="4587"/>
      <c r="Q14" s="5403" t="s">
        <v>2397</v>
      </c>
      <c r="R14" s="4478"/>
      <c r="S14" s="4478"/>
      <c r="T14" s="4588"/>
      <c r="U14" s="5402" t="s">
        <v>1893</v>
      </c>
      <c r="V14" s="4185"/>
      <c r="W14" s="4587"/>
      <c r="X14" s="5403" t="s">
        <v>2367</v>
      </c>
      <c r="Y14" s="4185"/>
      <c r="Z14" s="4185"/>
      <c r="AA14" s="4189"/>
    </row>
    <row r="15" spans="1:31" ht="14.25" customHeight="1">
      <c r="A15" s="4401"/>
      <c r="B15" s="5404" t="s">
        <v>2361</v>
      </c>
      <c r="C15" s="4189"/>
      <c r="D15" s="4573" t="s">
        <v>2360</v>
      </c>
      <c r="E15" s="4189"/>
      <c r="F15" s="4573" t="s">
        <v>2361</v>
      </c>
      <c r="G15" s="4189"/>
      <c r="H15" s="4573" t="s">
        <v>2360</v>
      </c>
      <c r="I15" s="4189"/>
      <c r="J15" s="4185" t="s">
        <v>2361</v>
      </c>
      <c r="K15" s="4189"/>
      <c r="L15" s="4573" t="s">
        <v>2360</v>
      </c>
      <c r="M15" s="4185"/>
      <c r="N15" s="5405" t="s">
        <v>2353</v>
      </c>
      <c r="O15" s="5407" t="s">
        <v>2352</v>
      </c>
      <c r="P15" s="4588"/>
      <c r="Q15" s="5402" t="s">
        <v>2361</v>
      </c>
      <c r="R15" s="4189"/>
      <c r="S15" s="4573" t="s">
        <v>2360</v>
      </c>
      <c r="T15" s="4587"/>
      <c r="U15" s="5405" t="s">
        <v>2353</v>
      </c>
      <c r="V15" s="5407" t="s">
        <v>2352</v>
      </c>
      <c r="W15" s="4588"/>
      <c r="X15" s="5402" t="s">
        <v>2361</v>
      </c>
      <c r="Y15" s="4189"/>
      <c r="Z15" s="4573" t="s">
        <v>2360</v>
      </c>
      <c r="AA15" s="4189"/>
    </row>
    <row r="16" spans="1:31" ht="14.25" customHeight="1">
      <c r="A16" s="483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06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06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>
      <c r="A79" s="5409" t="s">
        <v>2354</v>
      </c>
      <c r="B79" s="4478" t="s">
        <v>2394</v>
      </c>
      <c r="C79" s="4478"/>
      <c r="D79" s="4478"/>
      <c r="E79" s="4588"/>
      <c r="F79" s="5402" t="s">
        <v>1893</v>
      </c>
      <c r="G79" s="4185"/>
      <c r="H79" s="4587"/>
      <c r="I79" s="5403" t="s">
        <v>2367</v>
      </c>
      <c r="J79" s="4185"/>
      <c r="K79" s="4185"/>
      <c r="L79" s="4189"/>
    </row>
    <row r="80" spans="1:31" ht="14.25" customHeight="1">
      <c r="A80" s="5410"/>
      <c r="B80" s="4185" t="s">
        <v>2361</v>
      </c>
      <c r="C80" s="4189"/>
      <c r="D80" s="5412" t="s">
        <v>2360</v>
      </c>
      <c r="E80" s="5413"/>
      <c r="F80" s="3380" t="s">
        <v>2393</v>
      </c>
      <c r="G80" s="4574" t="s">
        <v>2352</v>
      </c>
      <c r="H80" s="4575"/>
      <c r="I80" s="5402" t="s">
        <v>2361</v>
      </c>
      <c r="J80" s="4189"/>
      <c r="K80" s="4573" t="s">
        <v>2360</v>
      </c>
      <c r="L80" s="4189"/>
    </row>
    <row r="81" spans="1:33" ht="24" customHeight="1">
      <c r="A81" s="5411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>
      <c r="A86" s="5414" t="s">
        <v>2388</v>
      </c>
      <c r="B86" s="5417" t="s">
        <v>2387</v>
      </c>
      <c r="C86" s="5417"/>
      <c r="D86" s="5417"/>
      <c r="E86" s="5417"/>
      <c r="F86" s="5417"/>
      <c r="G86" s="5417"/>
      <c r="H86" s="5418"/>
      <c r="I86" s="5417" t="s">
        <v>2363</v>
      </c>
      <c r="J86" s="5417"/>
      <c r="K86" s="5417"/>
      <c r="L86" s="5417"/>
      <c r="M86" s="5417"/>
      <c r="N86" s="5417"/>
      <c r="O86" s="5418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>
      <c r="A87" s="5415"/>
      <c r="B87" s="4283" t="s">
        <v>2361</v>
      </c>
      <c r="C87" s="4361"/>
      <c r="D87" s="4459" t="s">
        <v>2360</v>
      </c>
      <c r="E87" s="5419"/>
      <c r="F87" s="5402" t="s">
        <v>1893</v>
      </c>
      <c r="G87" s="4185"/>
      <c r="H87" s="4189"/>
      <c r="I87" s="4283" t="s">
        <v>2361</v>
      </c>
      <c r="J87" s="4361"/>
      <c r="K87" s="4459" t="s">
        <v>2360</v>
      </c>
      <c r="L87" s="5419"/>
      <c r="M87" s="5402" t="s">
        <v>1893</v>
      </c>
      <c r="N87" s="4185"/>
      <c r="O87" s="4189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>
      <c r="A88" s="5415"/>
      <c r="B88" s="4521" t="s">
        <v>20</v>
      </c>
      <c r="C88" s="4295" t="s">
        <v>21</v>
      </c>
      <c r="D88" s="4458" t="s">
        <v>20</v>
      </c>
      <c r="E88" s="5000" t="s">
        <v>21</v>
      </c>
      <c r="F88" s="5405" t="s">
        <v>2353</v>
      </c>
      <c r="G88" s="5407" t="s">
        <v>2352</v>
      </c>
      <c r="H88" s="4575"/>
      <c r="I88" s="4521" t="s">
        <v>20</v>
      </c>
      <c r="J88" s="4295" t="s">
        <v>21</v>
      </c>
      <c r="K88" s="4458" t="s">
        <v>20</v>
      </c>
      <c r="L88" s="5000" t="s">
        <v>21</v>
      </c>
      <c r="M88" s="5405" t="s">
        <v>2353</v>
      </c>
      <c r="N88" s="5407" t="s">
        <v>2352</v>
      </c>
      <c r="O88" s="4575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>
      <c r="A89" s="5416"/>
      <c r="B89" s="4283"/>
      <c r="C89" s="4361"/>
      <c r="D89" s="4459"/>
      <c r="E89" s="5419"/>
      <c r="F89" s="5406"/>
      <c r="G89" s="3264" t="s">
        <v>2350</v>
      </c>
      <c r="H89" s="3385" t="s">
        <v>2349</v>
      </c>
      <c r="I89" s="4283"/>
      <c r="J89" s="4361"/>
      <c r="K89" s="4459"/>
      <c r="L89" s="5419"/>
      <c r="M89" s="5406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2</v>
      </c>
      <c r="E90" s="2093">
        <f t="shared" si="9"/>
        <v>3</v>
      </c>
      <c r="F90" s="2097">
        <f t="shared" si="9"/>
        <v>0</v>
      </c>
      <c r="G90" s="2096">
        <f t="shared" si="9"/>
        <v>0</v>
      </c>
      <c r="H90" s="2094">
        <f t="shared" si="9"/>
        <v>0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>
      <c r="A92" s="2046" t="s">
        <v>2384</v>
      </c>
      <c r="B92" s="128"/>
      <c r="C92" s="154"/>
      <c r="D92" s="153"/>
      <c r="E92" s="321"/>
      <c r="F92" s="153"/>
      <c r="G92" s="948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>
      <c r="A95" s="2046" t="s">
        <v>2381</v>
      </c>
      <c r="B95" s="128"/>
      <c r="C95" s="154"/>
      <c r="D95" s="153">
        <v>2</v>
      </c>
      <c r="E95" s="321">
        <v>3</v>
      </c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>
      <c r="A104" s="3386" t="s">
        <v>2372</v>
      </c>
    </row>
    <row r="105" spans="1:33" ht="69" customHeight="1">
      <c r="A105" s="5420" t="s">
        <v>2371</v>
      </c>
      <c r="B105" s="4478" t="s">
        <v>2370</v>
      </c>
      <c r="C105" s="4478"/>
      <c r="D105" s="4478"/>
      <c r="E105" s="4575"/>
      <c r="F105" s="4574" t="s">
        <v>2369</v>
      </c>
      <c r="G105" s="4478"/>
      <c r="H105" s="4478"/>
      <c r="I105" s="4588"/>
      <c r="J105" s="5403" t="s">
        <v>2368</v>
      </c>
      <c r="K105" s="4478"/>
      <c r="L105" s="4478"/>
      <c r="M105" s="4588"/>
      <c r="N105" s="4185" t="s">
        <v>1893</v>
      </c>
      <c r="O105" s="4185"/>
      <c r="P105" s="4587"/>
      <c r="Q105" s="5403" t="s">
        <v>2367</v>
      </c>
      <c r="R105" s="4185"/>
      <c r="S105" s="4185"/>
      <c r="T105" s="4189"/>
    </row>
    <row r="106" spans="1:33">
      <c r="A106" s="5421"/>
      <c r="B106" s="4185" t="s">
        <v>2361</v>
      </c>
      <c r="C106" s="4189"/>
      <c r="D106" s="4573" t="s">
        <v>2360</v>
      </c>
      <c r="E106" s="4189"/>
      <c r="F106" s="4573" t="s">
        <v>2361</v>
      </c>
      <c r="G106" s="4189"/>
      <c r="H106" s="4573" t="s">
        <v>2360</v>
      </c>
      <c r="I106" s="4587"/>
      <c r="J106" s="5402" t="s">
        <v>2361</v>
      </c>
      <c r="K106" s="4189"/>
      <c r="L106" s="4573" t="s">
        <v>2360</v>
      </c>
      <c r="M106" s="4185"/>
      <c r="N106" s="900" t="s">
        <v>2353</v>
      </c>
      <c r="O106" s="4478" t="s">
        <v>2352</v>
      </c>
      <c r="P106" s="4588"/>
      <c r="Q106" s="5402" t="s">
        <v>2361</v>
      </c>
      <c r="R106" s="4189"/>
      <c r="S106" s="4573" t="s">
        <v>2360</v>
      </c>
      <c r="T106" s="4189"/>
    </row>
    <row r="107" spans="1:33" ht="21">
      <c r="A107" s="5422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>
      <c r="A109" s="204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>
      <c r="A110" s="204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>
      <c r="A111" s="204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>
      <c r="A112" s="204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>
      <c r="A113" s="204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>
      <c r="A114" s="204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>
      <c r="A115" s="204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>
      <c r="A116" s="204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>
      <c r="A117" s="204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>
      <c r="A118" s="204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>
      <c r="A119" s="204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>
      <c r="A120" s="3388" t="s">
        <v>2365</v>
      </c>
    </row>
    <row r="121" spans="1:20" ht="15" customHeight="1">
      <c r="A121" s="5420" t="s">
        <v>2364</v>
      </c>
      <c r="B121" s="5417" t="s">
        <v>2363</v>
      </c>
      <c r="C121" s="5417"/>
      <c r="D121" s="5417"/>
      <c r="E121" s="5417"/>
      <c r="F121" s="5417"/>
      <c r="G121" s="5417"/>
      <c r="H121" s="5424"/>
      <c r="I121" s="5425" t="s">
        <v>2362</v>
      </c>
      <c r="J121" s="4145"/>
      <c r="K121" s="4145"/>
      <c r="L121" s="4146"/>
    </row>
    <row r="122" spans="1:20" ht="23.25" customHeight="1">
      <c r="A122" s="5421"/>
      <c r="B122" s="4283" t="s">
        <v>2361</v>
      </c>
      <c r="C122" s="4361"/>
      <c r="D122" s="5412" t="s">
        <v>2360</v>
      </c>
      <c r="E122" s="5413"/>
      <c r="F122" s="4160" t="s">
        <v>1893</v>
      </c>
      <c r="G122" s="4185"/>
      <c r="H122" s="4587"/>
      <c r="I122" s="5426"/>
      <c r="J122" s="4176"/>
      <c r="K122" s="4176"/>
      <c r="L122" s="4158"/>
    </row>
    <row r="123" spans="1:20">
      <c r="A123" s="5421"/>
      <c r="B123" s="4521" t="s">
        <v>20</v>
      </c>
      <c r="C123" s="4295" t="s">
        <v>21</v>
      </c>
      <c r="D123" s="4840" t="s">
        <v>20</v>
      </c>
      <c r="E123" s="5000" t="s">
        <v>21</v>
      </c>
      <c r="F123" s="3380" t="s">
        <v>2353</v>
      </c>
      <c r="G123" s="4478" t="s">
        <v>2352</v>
      </c>
      <c r="H123" s="4588"/>
      <c r="I123" s="5402" t="s">
        <v>2361</v>
      </c>
      <c r="J123" s="4189"/>
      <c r="K123" s="4573" t="s">
        <v>2360</v>
      </c>
      <c r="L123" s="4189"/>
    </row>
    <row r="124" spans="1:20" ht="21">
      <c r="A124" s="5422"/>
      <c r="B124" s="4283"/>
      <c r="C124" s="4361"/>
      <c r="D124" s="4789"/>
      <c r="E124" s="5165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>
      <c r="A126" s="2046" t="s">
        <v>2359</v>
      </c>
      <c r="B126" s="208"/>
      <c r="C126" s="209"/>
      <c r="D126" s="1576"/>
      <c r="E126" s="1328"/>
      <c r="F126" s="2206"/>
      <c r="G126" s="208"/>
      <c r="H126" s="1331"/>
      <c r="I126" s="981"/>
      <c r="J126" s="107"/>
      <c r="K126" s="1576"/>
      <c r="L126" s="209"/>
    </row>
    <row r="127" spans="1:20" ht="17.25" customHeight="1">
      <c r="A127" s="2046" t="s">
        <v>2358</v>
      </c>
      <c r="B127" s="128"/>
      <c r="C127" s="154"/>
      <c r="D127" s="2777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>
      <c r="A128" s="2046" t="s">
        <v>2357</v>
      </c>
      <c r="B128" s="128"/>
      <c r="C128" s="154"/>
      <c r="D128" s="2777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>
      <c r="A129" s="2044" t="s">
        <v>2356</v>
      </c>
      <c r="B129" s="117"/>
      <c r="C129" s="116"/>
      <c r="D129" s="2897"/>
      <c r="E129" s="2700"/>
      <c r="F129" s="2698"/>
      <c r="G129" s="117"/>
      <c r="H129" s="307"/>
      <c r="I129" s="339"/>
      <c r="J129" s="95"/>
      <c r="K129" s="140"/>
      <c r="L129" s="116"/>
    </row>
    <row r="130" spans="1:12" ht="23.25" customHeight="1">
      <c r="A130" s="282" t="s">
        <v>2355</v>
      </c>
      <c r="B130" s="233"/>
      <c r="C130" s="233"/>
      <c r="D130" s="233"/>
    </row>
    <row r="131" spans="1:12">
      <c r="A131" s="5409" t="s">
        <v>2354</v>
      </c>
      <c r="B131" s="5246" t="s">
        <v>1893</v>
      </c>
      <c r="C131" s="5246"/>
      <c r="D131" s="5246"/>
    </row>
    <row r="132" spans="1:12">
      <c r="A132" s="5410"/>
      <c r="B132" s="3393" t="s">
        <v>2353</v>
      </c>
      <c r="C132" s="4608" t="s">
        <v>2352</v>
      </c>
      <c r="D132" s="4608"/>
    </row>
    <row r="133" spans="1:12" ht="31.5">
      <c r="A133" s="5423"/>
      <c r="B133" s="3186" t="s">
        <v>2351</v>
      </c>
      <c r="C133" s="2801" t="s">
        <v>2350</v>
      </c>
      <c r="D133" s="3394" t="s">
        <v>2349</v>
      </c>
    </row>
    <row r="134" spans="1:12">
      <c r="A134" s="3395" t="s">
        <v>2348</v>
      </c>
      <c r="B134" s="833"/>
      <c r="C134" s="862"/>
      <c r="D134" s="1880"/>
    </row>
    <row r="135" spans="1:12">
      <c r="A135" s="3396" t="s">
        <v>78</v>
      </c>
      <c r="B135" s="98"/>
      <c r="C135" s="117"/>
      <c r="D135" s="116"/>
    </row>
    <row r="173" spans="1:1">
      <c r="A173" s="402"/>
    </row>
    <row r="181" spans="1:2" s="3374" customFormat="1" hidden="1">
      <c r="A181" s="3374">
        <f>SUM(B17:AA17,B84:L84,B90:O90, B108:T108,B125:L125)</f>
        <v>5</v>
      </c>
      <c r="B181" s="3374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>
      <c r="A2" s="171" t="str">
        <f>CONCATENATE("COMUNA: ",NOMBRE!B2," - ","( ",NOMBRE!C2,NOMBRE!D2,NOMBRE!E2,NOMBRE!F2,NOMBRE!G2," )")</f>
        <v>COMUNA: SAN PABLO - ( 10307 )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>
      <c r="A3" s="171" t="str">
        <f>CONCATENATE("ESTABLECIMIENTO/ESTRATEGIA: ",NOMBRE!B3," - ","( ",NOMBRE!C3,NOMBRE!D3,NOMBRE!E3,NOMBRE!F3,NOMBRE!G3,NOMBRE!H3," )")</f>
        <v>ESTABLECIMIENTO/ESTRATEGIA: CENTRO SALUD FAMILIAR SAN PABLO - ( 123305 )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>
      <c r="A7" s="4159" t="s">
        <v>2815</v>
      </c>
      <c r="B7" s="4159"/>
      <c r="C7" s="4159"/>
      <c r="D7" s="4159"/>
      <c r="E7" s="4159"/>
      <c r="F7" s="4159"/>
      <c r="G7" s="4159"/>
      <c r="H7" s="4159"/>
      <c r="I7" s="4159"/>
      <c r="J7" s="4159"/>
      <c r="K7" s="4159"/>
      <c r="L7" s="4159"/>
      <c r="M7" s="4159"/>
      <c r="N7" s="4159"/>
      <c r="O7" s="4159"/>
      <c r="P7" s="4159"/>
      <c r="Q7" s="4159"/>
      <c r="R7" s="4159"/>
      <c r="S7" s="4159"/>
      <c r="T7" s="4159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>
      <c r="A10" s="5472" t="s">
        <v>821</v>
      </c>
      <c r="B10" s="5473"/>
      <c r="C10" s="5438" t="s">
        <v>49</v>
      </c>
      <c r="D10" s="5438"/>
      <c r="E10" s="5439"/>
      <c r="F10" s="5448" t="s">
        <v>28</v>
      </c>
      <c r="G10" s="5449"/>
      <c r="H10" s="5449"/>
      <c r="I10" s="5449"/>
      <c r="J10" s="5449"/>
      <c r="K10" s="5449"/>
      <c r="L10" s="5449"/>
      <c r="M10" s="5449"/>
      <c r="N10" s="5449"/>
      <c r="O10" s="5449"/>
      <c r="P10" s="5449"/>
      <c r="Q10" s="5449"/>
      <c r="R10" s="5449"/>
      <c r="S10" s="5449"/>
      <c r="T10" s="5449"/>
      <c r="U10" s="5449"/>
      <c r="V10" s="5449"/>
      <c r="W10" s="5449"/>
      <c r="X10" s="5449"/>
      <c r="Y10" s="5449"/>
      <c r="Z10" s="5449"/>
      <c r="AA10" s="5449"/>
      <c r="AB10" s="5449"/>
      <c r="AC10" s="5449"/>
      <c r="AD10" s="5449"/>
      <c r="AE10" s="5449"/>
      <c r="AF10" s="5449"/>
      <c r="AG10" s="5449"/>
      <c r="AH10" s="5449"/>
      <c r="AI10" s="5449"/>
      <c r="AJ10" s="5449"/>
      <c r="AK10" s="5449"/>
      <c r="AL10" s="5449"/>
      <c r="AM10" s="5478"/>
      <c r="AN10" s="5479" t="s">
        <v>476</v>
      </c>
      <c r="AO10" s="5352" t="s">
        <v>440</v>
      </c>
      <c r="AP10" s="5439" t="s">
        <v>442</v>
      </c>
      <c r="AQ10" s="5352" t="s">
        <v>441</v>
      </c>
      <c r="AR10" s="4633" t="s">
        <v>545</v>
      </c>
      <c r="AS10" s="5439" t="s">
        <v>2810</v>
      </c>
      <c r="AT10" s="5444" t="s">
        <v>544</v>
      </c>
      <c r="AU10" s="5439" t="s">
        <v>454</v>
      </c>
      <c r="AV10" s="5352" t="s">
        <v>546</v>
      </c>
      <c r="AW10" s="5352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>
      <c r="A11" s="5474"/>
      <c r="B11" s="5475"/>
      <c r="C11" s="5442"/>
      <c r="D11" s="5442"/>
      <c r="E11" s="5443"/>
      <c r="F11" s="5448" t="s">
        <v>29</v>
      </c>
      <c r="G11" s="5450"/>
      <c r="H11" s="5449" t="s">
        <v>4</v>
      </c>
      <c r="I11" s="5450"/>
      <c r="J11" s="5449" t="s">
        <v>30</v>
      </c>
      <c r="K11" s="5450"/>
      <c r="L11" s="5448" t="s">
        <v>5</v>
      </c>
      <c r="M11" s="5450"/>
      <c r="N11" s="5466" t="s">
        <v>6</v>
      </c>
      <c r="O11" s="5467"/>
      <c r="P11" s="5466" t="s">
        <v>7</v>
      </c>
      <c r="Q11" s="5467"/>
      <c r="R11" s="5466" t="s">
        <v>8</v>
      </c>
      <c r="S11" s="5467"/>
      <c r="T11" s="5466" t="s">
        <v>9</v>
      </c>
      <c r="U11" s="5467"/>
      <c r="V11" s="5466" t="s">
        <v>10</v>
      </c>
      <c r="W11" s="5467"/>
      <c r="X11" s="5466" t="s">
        <v>11</v>
      </c>
      <c r="Y11" s="5467"/>
      <c r="Z11" s="5466" t="s">
        <v>12</v>
      </c>
      <c r="AA11" s="5467"/>
      <c r="AB11" s="5466" t="s">
        <v>13</v>
      </c>
      <c r="AC11" s="5467"/>
      <c r="AD11" s="5466" t="s">
        <v>14</v>
      </c>
      <c r="AE11" s="5467"/>
      <c r="AF11" s="5466" t="s">
        <v>15</v>
      </c>
      <c r="AG11" s="5467"/>
      <c r="AH11" s="5466" t="s">
        <v>16</v>
      </c>
      <c r="AI11" s="5467"/>
      <c r="AJ11" s="5466" t="s">
        <v>17</v>
      </c>
      <c r="AK11" s="5467"/>
      <c r="AL11" s="5466" t="s">
        <v>18</v>
      </c>
      <c r="AM11" s="5471"/>
      <c r="AN11" s="5480"/>
      <c r="AO11" s="5435"/>
      <c r="AP11" s="5441"/>
      <c r="AQ11" s="5435"/>
      <c r="AR11" s="4434"/>
      <c r="AS11" s="5441"/>
      <c r="AT11" s="5445"/>
      <c r="AU11" s="5441"/>
      <c r="AV11" s="5435"/>
      <c r="AW11" s="543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>
      <c r="A12" s="5476"/>
      <c r="B12" s="5477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81"/>
      <c r="AO12" s="5353"/>
      <c r="AP12" s="5443"/>
      <c r="AQ12" s="5353"/>
      <c r="AR12" s="4435"/>
      <c r="AS12" s="5443"/>
      <c r="AT12" s="5446"/>
      <c r="AU12" s="5443"/>
      <c r="AV12" s="5353"/>
      <c r="AW12" s="5353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>
      <c r="A13" s="5468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6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>
      <c r="A14" s="5469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1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7" t="str">
        <f t="shared" ref="AX14:AX28" si="2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3">IF(CG14=1,"* No olvide digitar la columna Beneficiarios y/o Pueblos Originario y/o Migrantes y/o Población SENAME (Digite Cero si no tiene). ","")</f>
        <v/>
      </c>
      <c r="CB14" s="3308" t="str">
        <f t="shared" ref="CB14:CB27" si="4">IF(CH14=1,"* El número de Beneficiarios y/o Pueblos Originarios y/o Migrantes y/o Población SENAME NO DEBE ser mayor que el Total.","")</f>
        <v/>
      </c>
      <c r="CC14" s="3308" t="str">
        <f t="shared" ref="CC14:CC28" si="5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6">IF(AND(C14&lt;&gt;0,OR(AO14="",AP14="",AQ14="",AR14="")),1,0)</f>
        <v>0</v>
      </c>
      <c r="CH14" s="3309">
        <f t="shared" ref="CH14:CH27" si="7">IF(OR(C14&lt;AO14,C14&lt;AP14,C14&lt;AQ14,C14&lt;AR14),1,0)</f>
        <v>0</v>
      </c>
      <c r="CI14" s="3309">
        <f t="shared" ref="CI14:CI28" si="8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>
      <c r="A15" s="5470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7" t="str">
        <f t="shared" si="2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3"/>
        <v/>
      </c>
      <c r="CB15" s="3308" t="str">
        <f t="shared" si="4"/>
        <v/>
      </c>
      <c r="CC15" s="3308" t="str">
        <f t="shared" si="5"/>
        <v/>
      </c>
      <c r="CD15" s="3308"/>
      <c r="CE15" s="3308"/>
      <c r="CF15" s="3308"/>
      <c r="CG15" s="3309">
        <f t="shared" si="6"/>
        <v>0</v>
      </c>
      <c r="CH15" s="3309">
        <f t="shared" si="7"/>
        <v>0</v>
      </c>
      <c r="CI15" s="3309">
        <f t="shared" si="8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>
      <c r="A16" s="5441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6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7" t="str">
        <f t="shared" si="2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3"/>
        <v/>
      </c>
      <c r="CB16" s="3308" t="str">
        <f t="shared" si="4"/>
        <v/>
      </c>
      <c r="CC16" s="3308" t="str">
        <f t="shared" si="5"/>
        <v/>
      </c>
      <c r="CD16" s="3308"/>
      <c r="CE16" s="3308"/>
      <c r="CF16" s="3308"/>
      <c r="CG16" s="3309">
        <f t="shared" si="6"/>
        <v>0</v>
      </c>
      <c r="CH16" s="3309">
        <f t="shared" si="7"/>
        <v>0</v>
      </c>
      <c r="CI16" s="3309">
        <f t="shared" si="8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>
      <c r="A17" s="5441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6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7" t="str">
        <f t="shared" si="2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3"/>
        <v/>
      </c>
      <c r="CB17" s="3308" t="str">
        <f t="shared" si="4"/>
        <v/>
      </c>
      <c r="CC17" s="3308" t="str">
        <f t="shared" si="5"/>
        <v/>
      </c>
      <c r="CD17" s="3308"/>
      <c r="CE17" s="3308"/>
      <c r="CF17" s="3308"/>
      <c r="CG17" s="3309">
        <f t="shared" si="6"/>
        <v>0</v>
      </c>
      <c r="CH17" s="3309">
        <f t="shared" si="7"/>
        <v>0</v>
      </c>
      <c r="CI17" s="3309">
        <f t="shared" si="8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>
      <c r="A18" s="5441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6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7" t="str">
        <f t="shared" si="2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3"/>
        <v/>
      </c>
      <c r="CB18" s="3308" t="str">
        <f t="shared" si="4"/>
        <v/>
      </c>
      <c r="CC18" s="3308" t="str">
        <f t="shared" si="5"/>
        <v/>
      </c>
      <c r="CD18" s="3308"/>
      <c r="CE18" s="3308"/>
      <c r="CF18" s="3308"/>
      <c r="CG18" s="3309">
        <f t="shared" si="6"/>
        <v>0</v>
      </c>
      <c r="CH18" s="3309">
        <f t="shared" si="7"/>
        <v>0</v>
      </c>
      <c r="CI18" s="3309">
        <f t="shared" si="8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>
      <c r="A19" s="5441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6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7" t="str">
        <f t="shared" si="2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3"/>
        <v/>
      </c>
      <c r="CB19" s="3308" t="str">
        <f t="shared" si="4"/>
        <v/>
      </c>
      <c r="CC19" s="3308" t="str">
        <f t="shared" si="5"/>
        <v/>
      </c>
      <c r="CD19" s="3308"/>
      <c r="CE19" s="3308"/>
      <c r="CF19" s="3308"/>
      <c r="CG19" s="3309">
        <f t="shared" si="6"/>
        <v>0</v>
      </c>
      <c r="CH19" s="3309">
        <f t="shared" si="7"/>
        <v>0</v>
      </c>
      <c r="CI19" s="3309">
        <f t="shared" si="8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>
      <c r="A20" s="5441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6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7" t="str">
        <f t="shared" si="2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3"/>
        <v/>
      </c>
      <c r="CB20" s="3308" t="str">
        <f t="shared" si="4"/>
        <v/>
      </c>
      <c r="CC20" s="3308" t="str">
        <f t="shared" si="5"/>
        <v/>
      </c>
      <c r="CD20" s="3308"/>
      <c r="CE20" s="3308"/>
      <c r="CF20" s="3308"/>
      <c r="CG20" s="3309">
        <f t="shared" si="6"/>
        <v>0</v>
      </c>
      <c r="CH20" s="3309">
        <f t="shared" si="7"/>
        <v>0</v>
      </c>
      <c r="CI20" s="3309">
        <f t="shared" si="8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>
      <c r="A21" s="5441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6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7" t="str">
        <f t="shared" si="2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3"/>
        <v/>
      </c>
      <c r="CB21" s="3308" t="str">
        <f t="shared" si="4"/>
        <v/>
      </c>
      <c r="CC21" s="3308" t="str">
        <f t="shared" si="5"/>
        <v/>
      </c>
      <c r="CD21" s="3308"/>
      <c r="CE21" s="3308"/>
      <c r="CF21" s="3308"/>
      <c r="CG21" s="3309">
        <f t="shared" si="6"/>
        <v>0</v>
      </c>
      <c r="CH21" s="3309">
        <f t="shared" si="7"/>
        <v>0</v>
      </c>
      <c r="CI21" s="3309">
        <f t="shared" si="8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>
      <c r="A22" s="5441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6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7" t="str">
        <f t="shared" si="2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3"/>
        <v/>
      </c>
      <c r="CB22" s="3308" t="str">
        <f t="shared" si="4"/>
        <v/>
      </c>
      <c r="CC22" s="3308" t="str">
        <f t="shared" si="5"/>
        <v/>
      </c>
      <c r="CD22" s="3308"/>
      <c r="CE22" s="3308"/>
      <c r="CF22" s="3308"/>
      <c r="CG22" s="3309">
        <f t="shared" si="6"/>
        <v>0</v>
      </c>
      <c r="CH22" s="3309">
        <f t="shared" si="7"/>
        <v>0</v>
      </c>
      <c r="CI22" s="3309">
        <f t="shared" si="8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>
      <c r="A23" s="5441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6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7" t="str">
        <f t="shared" si="2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3"/>
        <v/>
      </c>
      <c r="CB23" s="3308" t="str">
        <f t="shared" si="4"/>
        <v/>
      </c>
      <c r="CC23" s="3308" t="str">
        <f t="shared" si="5"/>
        <v/>
      </c>
      <c r="CD23" s="3308"/>
      <c r="CE23" s="3308"/>
      <c r="CF23" s="3308"/>
      <c r="CG23" s="3309">
        <f t="shared" si="6"/>
        <v>0</v>
      </c>
      <c r="CH23" s="3309">
        <f t="shared" si="7"/>
        <v>0</v>
      </c>
      <c r="CI23" s="3309">
        <f t="shared" si="8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>
      <c r="A24" s="5441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2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7" t="str">
        <f t="shared" si="2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3"/>
        <v/>
      </c>
      <c r="CB24" s="3308" t="str">
        <f t="shared" si="4"/>
        <v/>
      </c>
      <c r="CC24" s="3308" t="str">
        <f t="shared" si="5"/>
        <v/>
      </c>
      <c r="CD24" s="3308"/>
      <c r="CE24" s="3308"/>
      <c r="CF24" s="3308"/>
      <c r="CG24" s="3309">
        <f t="shared" si="6"/>
        <v>0</v>
      </c>
      <c r="CH24" s="3309">
        <f t="shared" si="7"/>
        <v>0</v>
      </c>
      <c r="CI24" s="3309">
        <f t="shared" si="8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>
      <c r="A25" s="5441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2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7" t="str">
        <f t="shared" si="2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3"/>
        <v/>
      </c>
      <c r="CB25" s="3308" t="str">
        <f t="shared" si="4"/>
        <v/>
      </c>
      <c r="CC25" s="3308" t="str">
        <f t="shared" si="5"/>
        <v/>
      </c>
      <c r="CD25" s="3308"/>
      <c r="CE25" s="3308"/>
      <c r="CF25" s="3308"/>
      <c r="CG25" s="3309">
        <f t="shared" si="6"/>
        <v>0</v>
      </c>
      <c r="CH25" s="3309">
        <f t="shared" si="7"/>
        <v>0</v>
      </c>
      <c r="CI25" s="3309">
        <f t="shared" si="8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>
      <c r="A26" s="5441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2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7" t="str">
        <f t="shared" si="2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3"/>
        <v/>
      </c>
      <c r="CB26" s="3308" t="str">
        <f t="shared" si="4"/>
        <v/>
      </c>
      <c r="CC26" s="3308" t="str">
        <f t="shared" si="5"/>
        <v/>
      </c>
      <c r="CD26" s="3308"/>
      <c r="CE26" s="3308"/>
      <c r="CF26" s="3308"/>
      <c r="CG26" s="3309">
        <f t="shared" si="6"/>
        <v>0</v>
      </c>
      <c r="CH26" s="3309">
        <f t="shared" si="7"/>
        <v>0</v>
      </c>
      <c r="CI26" s="3309">
        <f t="shared" si="8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>
      <c r="A27" s="5441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2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7" t="str">
        <f t="shared" si="2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3"/>
        <v/>
      </c>
      <c r="CB27" s="3308" t="str">
        <f t="shared" si="4"/>
        <v/>
      </c>
      <c r="CC27" s="3308" t="str">
        <f t="shared" si="5"/>
        <v/>
      </c>
      <c r="CD27" s="3308"/>
      <c r="CE27" s="3308"/>
      <c r="CF27" s="3308"/>
      <c r="CG27" s="3309">
        <f t="shared" si="6"/>
        <v>0</v>
      </c>
      <c r="CH27" s="3309">
        <f t="shared" si="7"/>
        <v>0</v>
      </c>
      <c r="CI27" s="3309">
        <f t="shared" si="8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>
      <c r="A28" s="5443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2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7" t="str">
        <f t="shared" si="2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5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8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>
      <c r="A29" s="5448" t="s">
        <v>49</v>
      </c>
      <c r="B29" s="5450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6">
        <f t="shared" si="9"/>
        <v>0</v>
      </c>
      <c r="AO29" s="704">
        <f t="shared" si="9"/>
        <v>0</v>
      </c>
      <c r="AP29" s="3263">
        <f t="shared" si="9"/>
        <v>0</v>
      </c>
      <c r="AQ29" s="704">
        <f t="shared" si="9"/>
        <v>0</v>
      </c>
      <c r="AR29" s="3327">
        <f t="shared" si="9"/>
        <v>0</v>
      </c>
      <c r="AS29" s="3263">
        <f t="shared" si="9"/>
        <v>0</v>
      </c>
      <c r="AT29" s="3327">
        <f t="shared" si="9"/>
        <v>0</v>
      </c>
      <c r="AU29" s="3263">
        <f t="shared" si="9"/>
        <v>0</v>
      </c>
      <c r="AV29" s="704">
        <f>SUM(AV13:AV28)</f>
        <v>0</v>
      </c>
      <c r="AW29" s="704">
        <f t="shared" si="9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>
      <c r="A31" s="5352" t="s">
        <v>449</v>
      </c>
      <c r="B31" s="5352" t="s">
        <v>49</v>
      </c>
      <c r="C31" s="5460" t="s">
        <v>450</v>
      </c>
      <c r="D31" s="5462" t="s">
        <v>451</v>
      </c>
      <c r="E31" s="5456" t="s">
        <v>452</v>
      </c>
      <c r="F31" s="5458" t="s">
        <v>465</v>
      </c>
      <c r="G31" s="5449"/>
      <c r="H31" s="5449"/>
      <c r="I31" s="5449"/>
      <c r="J31" s="5449"/>
      <c r="K31" s="5449"/>
      <c r="L31" s="5449"/>
      <c r="M31" s="5449"/>
      <c r="N31" s="5449"/>
      <c r="O31" s="5449"/>
      <c r="P31" s="5449"/>
      <c r="Q31" s="5449"/>
      <c r="R31" s="5449"/>
      <c r="S31" s="5449"/>
      <c r="T31" s="5449"/>
      <c r="U31" s="5449"/>
      <c r="V31" s="5449"/>
      <c r="W31" s="5449"/>
      <c r="X31" s="5449"/>
      <c r="Y31" s="5449"/>
      <c r="Z31" s="5449"/>
      <c r="AA31" s="5449"/>
      <c r="AB31" s="5449"/>
      <c r="AC31" s="5449"/>
      <c r="AD31" s="5449"/>
      <c r="AE31" s="5449"/>
      <c r="AF31" s="5459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>
      <c r="A32" s="5353"/>
      <c r="B32" s="5353"/>
      <c r="C32" s="5461"/>
      <c r="D32" s="5463"/>
      <c r="E32" s="5457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>
      <c r="A33" s="3313" t="s">
        <v>74</v>
      </c>
      <c r="B33" s="681">
        <f>SUM(C33:AF33)</f>
        <v>0</v>
      </c>
      <c r="C33" s="208"/>
      <c r="D33" s="208"/>
      <c r="E33" s="209"/>
      <c r="F33" s="2696"/>
      <c r="G33" s="90"/>
      <c r="H33" s="90"/>
      <c r="I33" s="90"/>
      <c r="J33" s="195"/>
      <c r="K33" s="3338"/>
      <c r="L33" s="3338"/>
      <c r="M33" s="3338"/>
      <c r="N33" s="3338"/>
      <c r="O33" s="3338"/>
      <c r="P33" s="3338"/>
      <c r="Q33" s="3338"/>
      <c r="R33" s="3338"/>
      <c r="S33" s="3338"/>
      <c r="T33" s="2238"/>
      <c r="U33" s="3338"/>
      <c r="V33" s="3338"/>
      <c r="W33" s="3338"/>
      <c r="X33" s="3338"/>
      <c r="Y33" s="3338"/>
      <c r="Z33" s="3338"/>
      <c r="AA33" s="3338"/>
      <c r="AB33" s="3338"/>
      <c r="AC33" s="3338"/>
      <c r="AD33" s="3338"/>
      <c r="AE33" s="3338"/>
      <c r="AF33" s="2959"/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>
      <c r="A34" s="3317" t="s">
        <v>456</v>
      </c>
      <c r="B34" s="124">
        <f>SUM(C34:AF34)</f>
        <v>0</v>
      </c>
      <c r="C34" s="128"/>
      <c r="D34" s="128"/>
      <c r="E34" s="154"/>
      <c r="F34" s="2777"/>
      <c r="G34" s="2942"/>
      <c r="H34" s="2942"/>
      <c r="I34" s="2942"/>
      <c r="J34" s="131"/>
      <c r="K34" s="3339"/>
      <c r="L34" s="3339"/>
      <c r="M34" s="3339"/>
      <c r="N34" s="3339"/>
      <c r="O34" s="3339"/>
      <c r="P34" s="3339"/>
      <c r="Q34" s="3339"/>
      <c r="R34" s="3339"/>
      <c r="S34" s="3339"/>
      <c r="T34" s="3028"/>
      <c r="U34" s="3339"/>
      <c r="V34" s="3339"/>
      <c r="W34" s="3339"/>
      <c r="X34" s="3339"/>
      <c r="Y34" s="3339"/>
      <c r="Z34" s="3339"/>
      <c r="AA34" s="3339"/>
      <c r="AB34" s="3339"/>
      <c r="AC34" s="3339"/>
      <c r="AD34" s="3339"/>
      <c r="AE34" s="3339"/>
      <c r="AF34" s="2895"/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>
      <c r="A35" s="3317" t="s">
        <v>472</v>
      </c>
      <c r="B35" s="124">
        <f t="shared" ref="B35:B46" si="10">SUM(C35:AF35)</f>
        <v>0</v>
      </c>
      <c r="C35" s="128"/>
      <c r="D35" s="128"/>
      <c r="E35" s="154"/>
      <c r="F35" s="2777"/>
      <c r="G35" s="2942"/>
      <c r="H35" s="2942"/>
      <c r="I35" s="2942"/>
      <c r="J35" s="131"/>
      <c r="K35" s="3339"/>
      <c r="L35" s="3339"/>
      <c r="M35" s="3339"/>
      <c r="N35" s="3339"/>
      <c r="O35" s="3339"/>
      <c r="P35" s="3339"/>
      <c r="Q35" s="3339"/>
      <c r="R35" s="3339"/>
      <c r="S35" s="3339"/>
      <c r="T35" s="3028"/>
      <c r="U35" s="3339"/>
      <c r="V35" s="3339"/>
      <c r="W35" s="3339"/>
      <c r="X35" s="3339"/>
      <c r="Y35" s="3339"/>
      <c r="Z35" s="3339"/>
      <c r="AA35" s="3339"/>
      <c r="AB35" s="3339"/>
      <c r="AC35" s="3339"/>
      <c r="AD35" s="3339"/>
      <c r="AE35" s="3339"/>
      <c r="AF35" s="2895"/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>
      <c r="A36" s="3317" t="s">
        <v>471</v>
      </c>
      <c r="B36" s="124">
        <f t="shared" si="10"/>
        <v>0</v>
      </c>
      <c r="C36" s="128"/>
      <c r="D36" s="128"/>
      <c r="E36" s="154"/>
      <c r="F36" s="2777"/>
      <c r="G36" s="2942"/>
      <c r="H36" s="2942"/>
      <c r="I36" s="2942"/>
      <c r="J36" s="131"/>
      <c r="K36" s="3339"/>
      <c r="L36" s="3339"/>
      <c r="M36" s="3339"/>
      <c r="N36" s="3339"/>
      <c r="O36" s="3339"/>
      <c r="P36" s="3339"/>
      <c r="Q36" s="3339"/>
      <c r="R36" s="3339"/>
      <c r="S36" s="3339"/>
      <c r="T36" s="3028"/>
      <c r="U36" s="3339"/>
      <c r="V36" s="3339"/>
      <c r="W36" s="3339"/>
      <c r="X36" s="3339"/>
      <c r="Y36" s="3339"/>
      <c r="Z36" s="3339"/>
      <c r="AA36" s="3339"/>
      <c r="AB36" s="3339"/>
      <c r="AC36" s="3339"/>
      <c r="AD36" s="3339"/>
      <c r="AE36" s="3339"/>
      <c r="AF36" s="2895"/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>
      <c r="A37" s="3317" t="s">
        <v>75</v>
      </c>
      <c r="B37" s="124">
        <f t="shared" si="10"/>
        <v>0</v>
      </c>
      <c r="C37" s="128"/>
      <c r="D37" s="128"/>
      <c r="E37" s="154"/>
      <c r="F37" s="2777"/>
      <c r="G37" s="2942"/>
      <c r="H37" s="2942"/>
      <c r="I37" s="2942"/>
      <c r="J37" s="131"/>
      <c r="K37" s="3339"/>
      <c r="L37" s="3339"/>
      <c r="M37" s="3339"/>
      <c r="N37" s="3339"/>
      <c r="O37" s="3339"/>
      <c r="P37" s="3339"/>
      <c r="Q37" s="3339"/>
      <c r="R37" s="3339"/>
      <c r="S37" s="3339"/>
      <c r="T37" s="3028"/>
      <c r="U37" s="3339"/>
      <c r="V37" s="3339"/>
      <c r="W37" s="3339"/>
      <c r="X37" s="3339"/>
      <c r="Y37" s="3339"/>
      <c r="Z37" s="3339"/>
      <c r="AA37" s="3339"/>
      <c r="AB37" s="3339"/>
      <c r="AC37" s="3339"/>
      <c r="AD37" s="3339"/>
      <c r="AE37" s="3339"/>
      <c r="AF37" s="2895"/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>
      <c r="A38" s="3317" t="s">
        <v>473</v>
      </c>
      <c r="B38" s="124">
        <f t="shared" si="10"/>
        <v>0</v>
      </c>
      <c r="C38" s="128"/>
      <c r="D38" s="128"/>
      <c r="E38" s="154"/>
      <c r="F38" s="2777"/>
      <c r="G38" s="2942"/>
      <c r="H38" s="2942"/>
      <c r="I38" s="2942"/>
      <c r="J38" s="131"/>
      <c r="K38" s="3339"/>
      <c r="L38" s="3339"/>
      <c r="M38" s="3339"/>
      <c r="N38" s="3339"/>
      <c r="O38" s="3339"/>
      <c r="P38" s="3339"/>
      <c r="Q38" s="3339"/>
      <c r="R38" s="3339"/>
      <c r="S38" s="3339"/>
      <c r="T38" s="3028"/>
      <c r="U38" s="3339"/>
      <c r="V38" s="3339"/>
      <c r="W38" s="3339"/>
      <c r="X38" s="3339"/>
      <c r="Y38" s="3339"/>
      <c r="Z38" s="3339"/>
      <c r="AA38" s="3339"/>
      <c r="AB38" s="3339"/>
      <c r="AC38" s="3339"/>
      <c r="AD38" s="3339"/>
      <c r="AE38" s="3339"/>
      <c r="AF38" s="2895"/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>
      <c r="A39" s="3317" t="s">
        <v>459</v>
      </c>
      <c r="B39" s="124">
        <f t="shared" si="10"/>
        <v>0</v>
      </c>
      <c r="C39" s="128"/>
      <c r="D39" s="128"/>
      <c r="E39" s="154"/>
      <c r="F39" s="2777"/>
      <c r="G39" s="2942"/>
      <c r="H39" s="2942"/>
      <c r="I39" s="2942"/>
      <c r="J39" s="131"/>
      <c r="K39" s="3339"/>
      <c r="L39" s="3339"/>
      <c r="M39" s="3339"/>
      <c r="N39" s="3339"/>
      <c r="O39" s="3339"/>
      <c r="P39" s="3339"/>
      <c r="Q39" s="3339"/>
      <c r="R39" s="3339"/>
      <c r="S39" s="3339"/>
      <c r="T39" s="3028"/>
      <c r="U39" s="3339"/>
      <c r="V39" s="3339"/>
      <c r="W39" s="3339"/>
      <c r="X39" s="3339"/>
      <c r="Y39" s="3339"/>
      <c r="Z39" s="3339"/>
      <c r="AA39" s="3339"/>
      <c r="AB39" s="3339"/>
      <c r="AC39" s="3339"/>
      <c r="AD39" s="3339"/>
      <c r="AE39" s="3339"/>
      <c r="AF39" s="2895"/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>
      <c r="A40" s="3317" t="s">
        <v>2818</v>
      </c>
      <c r="B40" s="124">
        <f t="shared" si="10"/>
        <v>0</v>
      </c>
      <c r="C40" s="128"/>
      <c r="D40" s="128"/>
      <c r="E40" s="154"/>
      <c r="F40" s="2777"/>
      <c r="G40" s="2942"/>
      <c r="H40" s="2942"/>
      <c r="I40" s="2942"/>
      <c r="J40" s="131"/>
      <c r="K40" s="3339"/>
      <c r="L40" s="3339"/>
      <c r="M40" s="3339"/>
      <c r="N40" s="3339"/>
      <c r="O40" s="3339"/>
      <c r="P40" s="3339"/>
      <c r="Q40" s="3339"/>
      <c r="R40" s="3339"/>
      <c r="S40" s="3339"/>
      <c r="T40" s="3028"/>
      <c r="U40" s="3339"/>
      <c r="V40" s="3339"/>
      <c r="W40" s="3339"/>
      <c r="X40" s="3339"/>
      <c r="Y40" s="3339"/>
      <c r="Z40" s="3339"/>
      <c r="AA40" s="3339"/>
      <c r="AB40" s="3339"/>
      <c r="AC40" s="3339"/>
      <c r="AD40" s="3339"/>
      <c r="AE40" s="3339"/>
      <c r="AF40" s="2895"/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>
      <c r="A41" s="3317" t="s">
        <v>457</v>
      </c>
      <c r="B41" s="124">
        <f t="shared" si="10"/>
        <v>0</v>
      </c>
      <c r="C41" s="128"/>
      <c r="D41" s="128"/>
      <c r="E41" s="154"/>
      <c r="F41" s="2777"/>
      <c r="G41" s="2942"/>
      <c r="H41" s="2942"/>
      <c r="I41" s="2942"/>
      <c r="J41" s="131"/>
      <c r="K41" s="3339"/>
      <c r="L41" s="3339"/>
      <c r="M41" s="3339"/>
      <c r="N41" s="3339"/>
      <c r="O41" s="3339"/>
      <c r="P41" s="3339"/>
      <c r="Q41" s="3339"/>
      <c r="R41" s="3339"/>
      <c r="S41" s="3339"/>
      <c r="T41" s="3028"/>
      <c r="U41" s="3339"/>
      <c r="V41" s="3339"/>
      <c r="W41" s="3339"/>
      <c r="X41" s="3339"/>
      <c r="Y41" s="3339"/>
      <c r="Z41" s="3339"/>
      <c r="AA41" s="3339"/>
      <c r="AB41" s="3339"/>
      <c r="AC41" s="3339"/>
      <c r="AD41" s="3339"/>
      <c r="AE41" s="3339"/>
      <c r="AF41" s="2895"/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>
      <c r="A42" s="3317" t="s">
        <v>51</v>
      </c>
      <c r="B42" s="124">
        <f t="shared" si="10"/>
        <v>0</v>
      </c>
      <c r="C42" s="128"/>
      <c r="D42" s="128"/>
      <c r="E42" s="154"/>
      <c r="F42" s="2777"/>
      <c r="G42" s="2942"/>
      <c r="H42" s="2942"/>
      <c r="I42" s="2942"/>
      <c r="J42" s="131"/>
      <c r="K42" s="3339"/>
      <c r="L42" s="3339"/>
      <c r="M42" s="3339"/>
      <c r="N42" s="3339"/>
      <c r="O42" s="3339"/>
      <c r="P42" s="3339"/>
      <c r="Q42" s="3339"/>
      <c r="R42" s="3339"/>
      <c r="S42" s="3339"/>
      <c r="T42" s="3028"/>
      <c r="U42" s="3339"/>
      <c r="V42" s="3339"/>
      <c r="W42" s="3339"/>
      <c r="X42" s="3339"/>
      <c r="Y42" s="3339"/>
      <c r="Z42" s="3339"/>
      <c r="AA42" s="3339"/>
      <c r="AB42" s="3339"/>
      <c r="AC42" s="3339"/>
      <c r="AD42" s="3339"/>
      <c r="AE42" s="3339"/>
      <c r="AF42" s="2895"/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>
      <c r="A43" s="3317" t="s">
        <v>475</v>
      </c>
      <c r="B43" s="124">
        <f t="shared" si="10"/>
        <v>0</v>
      </c>
      <c r="C43" s="128"/>
      <c r="D43" s="128"/>
      <c r="E43" s="154"/>
      <c r="F43" s="2777"/>
      <c r="G43" s="2942"/>
      <c r="H43" s="2942"/>
      <c r="I43" s="2942"/>
      <c r="J43" s="131"/>
      <c r="K43" s="3339"/>
      <c r="L43" s="3339"/>
      <c r="M43" s="3339"/>
      <c r="N43" s="3339"/>
      <c r="O43" s="3339"/>
      <c r="P43" s="3339"/>
      <c r="Q43" s="3339"/>
      <c r="R43" s="3339"/>
      <c r="S43" s="3339"/>
      <c r="T43" s="3028"/>
      <c r="U43" s="3339"/>
      <c r="V43" s="3339"/>
      <c r="W43" s="3339"/>
      <c r="X43" s="3339"/>
      <c r="Y43" s="3339"/>
      <c r="Z43" s="3339"/>
      <c r="AA43" s="3339"/>
      <c r="AB43" s="3339"/>
      <c r="AC43" s="3339"/>
      <c r="AD43" s="3339"/>
      <c r="AE43" s="3339"/>
      <c r="AF43" s="2895"/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>
      <c r="A44" s="3317" t="s">
        <v>458</v>
      </c>
      <c r="B44" s="124">
        <f t="shared" si="10"/>
        <v>0</v>
      </c>
      <c r="C44" s="128"/>
      <c r="D44" s="128"/>
      <c r="E44" s="154"/>
      <c r="F44" s="2777"/>
      <c r="G44" s="2942"/>
      <c r="H44" s="2942"/>
      <c r="I44" s="2942"/>
      <c r="J44" s="131"/>
      <c r="K44" s="3339"/>
      <c r="L44" s="3339"/>
      <c r="M44" s="3339"/>
      <c r="N44" s="3339"/>
      <c r="O44" s="3339"/>
      <c r="P44" s="3339"/>
      <c r="Q44" s="3339"/>
      <c r="R44" s="3339"/>
      <c r="S44" s="3339"/>
      <c r="T44" s="3028"/>
      <c r="U44" s="3339"/>
      <c r="V44" s="3339"/>
      <c r="W44" s="3339"/>
      <c r="X44" s="3339"/>
      <c r="Y44" s="3339"/>
      <c r="Z44" s="3339"/>
      <c r="AA44" s="3339"/>
      <c r="AB44" s="3339"/>
      <c r="AC44" s="3339"/>
      <c r="AD44" s="3339"/>
      <c r="AE44" s="3339"/>
      <c r="AF44" s="2895"/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>
      <c r="A45" s="3340" t="s">
        <v>474</v>
      </c>
      <c r="B45" s="166">
        <f t="shared" si="10"/>
        <v>0</v>
      </c>
      <c r="C45" s="128"/>
      <c r="D45" s="128"/>
      <c r="E45" s="154"/>
      <c r="F45" s="2777"/>
      <c r="G45" s="2942"/>
      <c r="H45" s="2942"/>
      <c r="I45" s="2942"/>
      <c r="J45" s="131"/>
      <c r="K45" s="3339"/>
      <c r="L45" s="3339"/>
      <c r="M45" s="3339"/>
      <c r="N45" s="3339"/>
      <c r="O45" s="3339"/>
      <c r="P45" s="3339"/>
      <c r="Q45" s="3339"/>
      <c r="R45" s="3339"/>
      <c r="S45" s="3339"/>
      <c r="T45" s="3028"/>
      <c r="U45" s="3339"/>
      <c r="V45" s="3339"/>
      <c r="W45" s="3339"/>
      <c r="X45" s="3339"/>
      <c r="Y45" s="3339"/>
      <c r="Z45" s="3339"/>
      <c r="AA45" s="3339"/>
      <c r="AB45" s="3339"/>
      <c r="AC45" s="3339"/>
      <c r="AD45" s="3339"/>
      <c r="AE45" s="3339"/>
      <c r="AF45" s="2895"/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>
      <c r="A46" s="3341" t="s">
        <v>460</v>
      </c>
      <c r="B46" s="168">
        <f t="shared" si="10"/>
        <v>0</v>
      </c>
      <c r="C46" s="117"/>
      <c r="D46" s="117"/>
      <c r="E46" s="116"/>
      <c r="F46" s="2897"/>
      <c r="G46" s="3042"/>
      <c r="H46" s="3042"/>
      <c r="I46" s="3042"/>
      <c r="J46" s="205"/>
      <c r="K46" s="3042"/>
      <c r="L46" s="3042"/>
      <c r="M46" s="3042"/>
      <c r="N46" s="3042"/>
      <c r="O46" s="3042"/>
      <c r="P46" s="3042"/>
      <c r="Q46" s="3042"/>
      <c r="R46" s="3042"/>
      <c r="S46" s="3042"/>
      <c r="T46" s="117"/>
      <c r="U46" s="3042"/>
      <c r="V46" s="3042"/>
      <c r="W46" s="3042"/>
      <c r="X46" s="3042"/>
      <c r="Y46" s="3042"/>
      <c r="Z46" s="3042"/>
      <c r="AA46" s="3042"/>
      <c r="AB46" s="3042"/>
      <c r="AC46" s="3042"/>
      <c r="AD46" s="3042"/>
      <c r="AE46" s="3042"/>
      <c r="AF46" s="2698"/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3">
        <f t="shared" si="11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>
      <c r="A49" s="5438" t="s">
        <v>555</v>
      </c>
      <c r="B49" s="5439"/>
      <c r="C49" s="5352" t="s">
        <v>49</v>
      </c>
      <c r="D49" s="5460" t="s">
        <v>450</v>
      </c>
      <c r="E49" s="5462" t="s">
        <v>451</v>
      </c>
      <c r="F49" s="5456" t="s">
        <v>452</v>
      </c>
      <c r="G49" s="5458" t="s">
        <v>465</v>
      </c>
      <c r="H49" s="5449"/>
      <c r="I49" s="5449"/>
      <c r="J49" s="5449"/>
      <c r="K49" s="5449"/>
      <c r="L49" s="5449"/>
      <c r="M49" s="5449"/>
      <c r="N49" s="5449"/>
      <c r="O49" s="5449"/>
      <c r="P49" s="5449"/>
      <c r="Q49" s="5449"/>
      <c r="R49" s="5449"/>
      <c r="S49" s="5449"/>
      <c r="T49" s="5449"/>
      <c r="U49" s="5449"/>
      <c r="V49" s="5449"/>
      <c r="W49" s="5449"/>
      <c r="X49" s="5449"/>
      <c r="Y49" s="5449"/>
      <c r="Z49" s="5449"/>
      <c r="AA49" s="5449"/>
      <c r="AB49" s="5449"/>
      <c r="AC49" s="5449"/>
      <c r="AD49" s="5449"/>
      <c r="AE49" s="5449"/>
      <c r="AF49" s="5449"/>
      <c r="AG49" s="545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>
      <c r="A50" s="5442"/>
      <c r="B50" s="5443"/>
      <c r="C50" s="5353"/>
      <c r="D50" s="5461"/>
      <c r="E50" s="5463"/>
      <c r="F50" s="5457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>
      <c r="A51" s="5464" t="s">
        <v>462</v>
      </c>
      <c r="B51" s="5465"/>
      <c r="C51" s="3346">
        <f>SUM(D51:AG51)</f>
        <v>0</v>
      </c>
      <c r="D51" s="125"/>
      <c r="E51" s="102"/>
      <c r="F51" s="165"/>
      <c r="G51" s="3347"/>
      <c r="H51" s="3348"/>
      <c r="I51" s="3348"/>
      <c r="J51" s="3348"/>
      <c r="K51" s="3349"/>
      <c r="L51" s="3350"/>
      <c r="M51" s="3350"/>
      <c r="N51" s="3350"/>
      <c r="O51" s="3351"/>
      <c r="P51" s="3348"/>
      <c r="Q51" s="3348"/>
      <c r="R51" s="3348"/>
      <c r="S51" s="3348"/>
      <c r="T51" s="3348"/>
      <c r="U51" s="3348"/>
      <c r="V51" s="3348"/>
      <c r="W51" s="3348"/>
      <c r="X51" s="3348"/>
      <c r="Y51" s="3348"/>
      <c r="Z51" s="3348"/>
      <c r="AA51" s="3349"/>
      <c r="AB51" s="3349"/>
      <c r="AC51" s="3349"/>
      <c r="AD51" s="3349"/>
      <c r="AE51" s="3350"/>
      <c r="AF51" s="3352"/>
      <c r="AG51" s="1598"/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>
      <c r="A52" s="5454" t="s">
        <v>463</v>
      </c>
      <c r="B52" s="5455"/>
      <c r="C52" s="317">
        <f t="shared" ref="C52:C66" si="12">SUM(D52:AG52)</f>
        <v>0</v>
      </c>
      <c r="D52" s="125"/>
      <c r="E52" s="126"/>
      <c r="F52" s="165"/>
      <c r="G52" s="2777"/>
      <c r="H52" s="2942"/>
      <c r="I52" s="2942"/>
      <c r="J52" s="2942"/>
      <c r="K52" s="131"/>
      <c r="L52" s="2942"/>
      <c r="M52" s="2942"/>
      <c r="N52" s="2942"/>
      <c r="O52" s="128"/>
      <c r="P52" s="2942"/>
      <c r="Q52" s="2942"/>
      <c r="R52" s="2942"/>
      <c r="S52" s="2942"/>
      <c r="T52" s="2942"/>
      <c r="U52" s="2942"/>
      <c r="V52" s="2942"/>
      <c r="W52" s="2942"/>
      <c r="X52" s="2942"/>
      <c r="Y52" s="2942"/>
      <c r="Z52" s="2942"/>
      <c r="AA52" s="131"/>
      <c r="AB52" s="131"/>
      <c r="AC52" s="131"/>
      <c r="AD52" s="131"/>
      <c r="AE52" s="2942"/>
      <c r="AF52" s="128"/>
      <c r="AG52" s="154"/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>
      <c r="A53" s="5454" t="s">
        <v>464</v>
      </c>
      <c r="B53" s="5455"/>
      <c r="C53" s="317">
        <f t="shared" si="12"/>
        <v>0</v>
      </c>
      <c r="D53" s="125"/>
      <c r="E53" s="126"/>
      <c r="F53" s="165"/>
      <c r="G53" s="2893"/>
      <c r="H53" s="3339"/>
      <c r="I53" s="3339"/>
      <c r="J53" s="3339"/>
      <c r="K53" s="3353"/>
      <c r="L53" s="3339"/>
      <c r="M53" s="3339"/>
      <c r="N53" s="3339"/>
      <c r="O53" s="3028"/>
      <c r="P53" s="3339"/>
      <c r="Q53" s="3339"/>
      <c r="R53" s="3339"/>
      <c r="S53" s="3339"/>
      <c r="T53" s="3339"/>
      <c r="U53" s="3339"/>
      <c r="V53" s="3339"/>
      <c r="W53" s="3339"/>
      <c r="X53" s="3339"/>
      <c r="Y53" s="3339"/>
      <c r="Z53" s="3339"/>
      <c r="AA53" s="3353"/>
      <c r="AB53" s="3353"/>
      <c r="AC53" s="3353"/>
      <c r="AD53" s="3353"/>
      <c r="AE53" s="3339"/>
      <c r="AF53" s="3028"/>
      <c r="AG53" s="2961"/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>
      <c r="A54" s="5454" t="s">
        <v>461</v>
      </c>
      <c r="B54" s="5455"/>
      <c r="C54" s="317">
        <f t="shared" si="12"/>
        <v>0</v>
      </c>
      <c r="D54" s="125"/>
      <c r="E54" s="126"/>
      <c r="F54" s="165"/>
      <c r="G54" s="2893"/>
      <c r="H54" s="3339"/>
      <c r="I54" s="3339"/>
      <c r="J54" s="3339"/>
      <c r="K54" s="3353"/>
      <c r="L54" s="3339"/>
      <c r="M54" s="3339"/>
      <c r="N54" s="3339"/>
      <c r="O54" s="3028"/>
      <c r="P54" s="3339"/>
      <c r="Q54" s="3339"/>
      <c r="R54" s="3339"/>
      <c r="S54" s="3339"/>
      <c r="T54" s="3339"/>
      <c r="U54" s="3339"/>
      <c r="V54" s="3339"/>
      <c r="W54" s="3339"/>
      <c r="X54" s="3339"/>
      <c r="Y54" s="3339"/>
      <c r="Z54" s="3339"/>
      <c r="AA54" s="3353"/>
      <c r="AB54" s="3353"/>
      <c r="AC54" s="3353"/>
      <c r="AD54" s="3353"/>
      <c r="AE54" s="3339"/>
      <c r="AF54" s="3028"/>
      <c r="AG54" s="2961"/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>
      <c r="A55" s="3310" t="s">
        <v>2820</v>
      </c>
      <c r="B55" s="3354"/>
      <c r="C55" s="317">
        <f t="shared" si="12"/>
        <v>0</v>
      </c>
      <c r="D55" s="125"/>
      <c r="E55" s="126"/>
      <c r="F55" s="165"/>
      <c r="G55" s="2696"/>
      <c r="H55" s="90"/>
      <c r="I55" s="90"/>
      <c r="J55" s="90"/>
      <c r="K55" s="195"/>
      <c r="L55" s="90"/>
      <c r="M55" s="90"/>
      <c r="N55" s="90"/>
      <c r="O55" s="224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5"/>
      <c r="AG55" s="145"/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>
      <c r="A56" s="3310" t="s">
        <v>814</v>
      </c>
      <c r="B56" s="3354"/>
      <c r="C56" s="317">
        <f t="shared" si="12"/>
        <v>0</v>
      </c>
      <c r="D56" s="125"/>
      <c r="E56" s="126"/>
      <c r="F56" s="165"/>
      <c r="G56" s="2696"/>
      <c r="H56" s="90"/>
      <c r="I56" s="90"/>
      <c r="J56" s="90"/>
      <c r="K56" s="195"/>
      <c r="L56" s="90"/>
      <c r="M56" s="3339"/>
      <c r="N56" s="3339"/>
      <c r="O56" s="224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8"/>
      <c r="AG56" s="2961"/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>
      <c r="A57" s="3310" t="s">
        <v>813</v>
      </c>
      <c r="B57" s="3354"/>
      <c r="C57" s="317">
        <f t="shared" si="12"/>
        <v>0</v>
      </c>
      <c r="D57" s="125"/>
      <c r="E57" s="126"/>
      <c r="F57" s="165"/>
      <c r="G57" s="2893"/>
      <c r="H57" s="3339"/>
      <c r="I57" s="3339"/>
      <c r="J57" s="3339"/>
      <c r="K57" s="3353"/>
      <c r="L57" s="3339"/>
      <c r="M57" s="3339"/>
      <c r="N57" s="3339"/>
      <c r="O57" s="3028"/>
      <c r="P57" s="3339"/>
      <c r="Q57" s="3339"/>
      <c r="R57" s="3339"/>
      <c r="S57" s="3339"/>
      <c r="T57" s="3339"/>
      <c r="U57" s="3339"/>
      <c r="V57" s="3339"/>
      <c r="W57" s="3339"/>
      <c r="X57" s="3339"/>
      <c r="Y57" s="3339"/>
      <c r="Z57" s="3339"/>
      <c r="AA57" s="3353"/>
      <c r="AB57" s="3353"/>
      <c r="AC57" s="3353"/>
      <c r="AD57" s="3353"/>
      <c r="AE57" s="3339"/>
      <c r="AF57" s="3028"/>
      <c r="AG57" s="2961"/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>
      <c r="A58" s="3310" t="s">
        <v>812</v>
      </c>
      <c r="B58" s="3354"/>
      <c r="C58" s="317">
        <f t="shared" si="12"/>
        <v>0</v>
      </c>
      <c r="D58" s="125"/>
      <c r="E58" s="126"/>
      <c r="F58" s="165"/>
      <c r="G58" s="2893"/>
      <c r="H58" s="3339"/>
      <c r="I58" s="3339"/>
      <c r="J58" s="3339"/>
      <c r="K58" s="3353"/>
      <c r="L58" s="3339"/>
      <c r="M58" s="3339"/>
      <c r="N58" s="3339"/>
      <c r="O58" s="3028"/>
      <c r="P58" s="3339"/>
      <c r="Q58" s="3339"/>
      <c r="R58" s="3339"/>
      <c r="S58" s="3339"/>
      <c r="T58" s="3339"/>
      <c r="U58" s="3339"/>
      <c r="V58" s="3339"/>
      <c r="W58" s="3339"/>
      <c r="X58" s="3339"/>
      <c r="Y58" s="3339"/>
      <c r="Z58" s="3339"/>
      <c r="AA58" s="3353"/>
      <c r="AB58" s="3353"/>
      <c r="AC58" s="3353"/>
      <c r="AD58" s="3353"/>
      <c r="AE58" s="3339"/>
      <c r="AF58" s="3028"/>
      <c r="AG58" s="2961"/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>
      <c r="A59" s="3310" t="s">
        <v>2821</v>
      </c>
      <c r="B59" s="3354"/>
      <c r="C59" s="317">
        <f t="shared" si="12"/>
        <v>0</v>
      </c>
      <c r="D59" s="125"/>
      <c r="E59" s="126"/>
      <c r="F59" s="165"/>
      <c r="G59" s="2777"/>
      <c r="H59" s="2942"/>
      <c r="I59" s="2942"/>
      <c r="J59" s="2942"/>
      <c r="K59" s="2942"/>
      <c r="L59" s="128"/>
      <c r="M59" s="128"/>
      <c r="N59" s="128"/>
      <c r="O59" s="128"/>
      <c r="P59" s="2942"/>
      <c r="Q59" s="128"/>
      <c r="R59" s="2942"/>
      <c r="S59" s="128"/>
      <c r="T59" s="2942"/>
      <c r="U59" s="128"/>
      <c r="V59" s="2942"/>
      <c r="W59" s="128"/>
      <c r="X59" s="2942"/>
      <c r="Y59" s="128"/>
      <c r="Z59" s="2942"/>
      <c r="AA59" s="128"/>
      <c r="AB59" s="2942"/>
      <c r="AC59" s="128"/>
      <c r="AD59" s="2942"/>
      <c r="AE59" s="2942"/>
      <c r="AF59" s="128"/>
      <c r="AG59" s="154"/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>
      <c r="A60" s="5454" t="s">
        <v>572</v>
      </c>
      <c r="B60" s="5455"/>
      <c r="C60" s="3319">
        <f t="shared" si="12"/>
        <v>0</v>
      </c>
      <c r="D60" s="144"/>
      <c r="E60" s="90"/>
      <c r="F60" s="164"/>
      <c r="G60" s="2777"/>
      <c r="H60" s="2942"/>
      <c r="I60" s="2942"/>
      <c r="J60" s="2942"/>
      <c r="K60" s="3339"/>
      <c r="L60" s="3028"/>
      <c r="M60" s="128"/>
      <c r="N60" s="3028"/>
      <c r="O60" s="128"/>
      <c r="P60" s="3339"/>
      <c r="Q60" s="128"/>
      <c r="R60" s="3339"/>
      <c r="S60" s="128"/>
      <c r="T60" s="3339"/>
      <c r="U60" s="128"/>
      <c r="V60" s="2942"/>
      <c r="W60" s="128"/>
      <c r="X60" s="3339"/>
      <c r="Y60" s="128"/>
      <c r="Z60" s="3339"/>
      <c r="AA60" s="128"/>
      <c r="AB60" s="2942"/>
      <c r="AC60" s="128"/>
      <c r="AD60" s="3339"/>
      <c r="AE60" s="3339"/>
      <c r="AF60" s="3028"/>
      <c r="AG60" s="2961"/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>
      <c r="A61" s="3310" t="s">
        <v>2822</v>
      </c>
      <c r="B61" s="3354"/>
      <c r="C61" s="317">
        <f t="shared" si="12"/>
        <v>0</v>
      </c>
      <c r="D61" s="153"/>
      <c r="E61" s="130"/>
      <c r="F61" s="193"/>
      <c r="G61" s="2893"/>
      <c r="H61" s="3339"/>
      <c r="I61" s="3339"/>
      <c r="J61" s="3339"/>
      <c r="K61" s="3353"/>
      <c r="L61" s="3339"/>
      <c r="M61" s="3339"/>
      <c r="N61" s="3339"/>
      <c r="O61" s="3028"/>
      <c r="P61" s="3339"/>
      <c r="Q61" s="3339"/>
      <c r="R61" s="3339"/>
      <c r="S61" s="3339"/>
      <c r="T61" s="3339"/>
      <c r="U61" s="3339"/>
      <c r="V61" s="3339"/>
      <c r="W61" s="3028"/>
      <c r="X61" s="3339"/>
      <c r="Y61" s="3339"/>
      <c r="Z61" s="3339"/>
      <c r="AA61" s="3353"/>
      <c r="AB61" s="3339"/>
      <c r="AC61" s="2911"/>
      <c r="AD61" s="3353"/>
      <c r="AE61" s="3339"/>
      <c r="AF61" s="3028"/>
      <c r="AG61" s="2961"/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>
      <c r="A62" s="3310" t="s">
        <v>2823</v>
      </c>
      <c r="B62" s="3354"/>
      <c r="C62" s="317">
        <f t="shared" si="12"/>
        <v>0</v>
      </c>
      <c r="D62" s="125"/>
      <c r="E62" s="126"/>
      <c r="F62" s="165"/>
      <c r="G62" s="2893"/>
      <c r="H62" s="3339"/>
      <c r="I62" s="3339"/>
      <c r="J62" s="3339"/>
      <c r="K62" s="3353"/>
      <c r="L62" s="3339"/>
      <c r="M62" s="3339"/>
      <c r="N62" s="3339"/>
      <c r="O62" s="3028"/>
      <c r="P62" s="3339"/>
      <c r="Q62" s="3339"/>
      <c r="R62" s="3339"/>
      <c r="S62" s="3339"/>
      <c r="T62" s="3339"/>
      <c r="U62" s="3339"/>
      <c r="V62" s="3339"/>
      <c r="W62" s="3339"/>
      <c r="X62" s="3339"/>
      <c r="Y62" s="3339"/>
      <c r="Z62" s="3339"/>
      <c r="AA62" s="3353"/>
      <c r="AB62" s="3353"/>
      <c r="AC62" s="3353"/>
      <c r="AD62" s="3353"/>
      <c r="AE62" s="3339"/>
      <c r="AF62" s="3028"/>
      <c r="AG62" s="2961"/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>
      <c r="A63" s="3310" t="s">
        <v>2824</v>
      </c>
      <c r="B63" s="3354"/>
      <c r="C63" s="317">
        <f t="shared" si="12"/>
        <v>0</v>
      </c>
      <c r="D63" s="125"/>
      <c r="E63" s="126"/>
      <c r="F63" s="165"/>
      <c r="G63" s="2893"/>
      <c r="H63" s="3339"/>
      <c r="I63" s="3339"/>
      <c r="J63" s="3339"/>
      <c r="K63" s="3353"/>
      <c r="L63" s="3339"/>
      <c r="M63" s="3339"/>
      <c r="N63" s="3339"/>
      <c r="O63" s="3028"/>
      <c r="P63" s="3339"/>
      <c r="Q63" s="3339"/>
      <c r="R63" s="3339"/>
      <c r="S63" s="3339"/>
      <c r="T63" s="3339"/>
      <c r="U63" s="3339"/>
      <c r="V63" s="3339"/>
      <c r="W63" s="3339"/>
      <c r="X63" s="3339"/>
      <c r="Y63" s="3339"/>
      <c r="Z63" s="3339"/>
      <c r="AA63" s="3353"/>
      <c r="AB63" s="3353"/>
      <c r="AC63" s="3353"/>
      <c r="AD63" s="3353"/>
      <c r="AE63" s="3339"/>
      <c r="AF63" s="3028"/>
      <c r="AG63" s="2961"/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>
      <c r="A64" s="3310" t="s">
        <v>2825</v>
      </c>
      <c r="B64" s="3354"/>
      <c r="C64" s="317">
        <f t="shared" si="12"/>
        <v>0</v>
      </c>
      <c r="D64" s="125"/>
      <c r="E64" s="126"/>
      <c r="F64" s="165"/>
      <c r="G64" s="2893"/>
      <c r="H64" s="3339"/>
      <c r="I64" s="3339"/>
      <c r="J64" s="3339"/>
      <c r="K64" s="3353"/>
      <c r="L64" s="3339"/>
      <c r="M64" s="3339"/>
      <c r="N64" s="3339"/>
      <c r="O64" s="3028"/>
      <c r="P64" s="3339"/>
      <c r="Q64" s="3339"/>
      <c r="R64" s="3339"/>
      <c r="S64" s="3339"/>
      <c r="T64" s="3339"/>
      <c r="U64" s="3339"/>
      <c r="V64" s="3339"/>
      <c r="W64" s="3339"/>
      <c r="X64" s="3339"/>
      <c r="Y64" s="3339"/>
      <c r="Z64" s="3339"/>
      <c r="AA64" s="3353"/>
      <c r="AB64" s="3353"/>
      <c r="AC64" s="3353"/>
      <c r="AD64" s="3353"/>
      <c r="AE64" s="3339"/>
      <c r="AF64" s="3028"/>
      <c r="AG64" s="2961"/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>
      <c r="A65" s="5454" t="s">
        <v>811</v>
      </c>
      <c r="B65" s="5455"/>
      <c r="C65" s="317">
        <f t="shared" si="12"/>
        <v>0</v>
      </c>
      <c r="D65" s="125"/>
      <c r="E65" s="126"/>
      <c r="F65" s="165"/>
      <c r="G65" s="2893"/>
      <c r="H65" s="3339"/>
      <c r="I65" s="3339"/>
      <c r="J65" s="3339"/>
      <c r="K65" s="3353"/>
      <c r="L65" s="3339"/>
      <c r="M65" s="3339"/>
      <c r="N65" s="3339"/>
      <c r="O65" s="3028"/>
      <c r="P65" s="3339"/>
      <c r="Q65" s="3339"/>
      <c r="R65" s="3339"/>
      <c r="S65" s="3339"/>
      <c r="T65" s="3339"/>
      <c r="U65" s="3339"/>
      <c r="V65" s="3339"/>
      <c r="W65" s="3339"/>
      <c r="X65" s="3339"/>
      <c r="Y65" s="3339"/>
      <c r="Z65" s="3339"/>
      <c r="AA65" s="3353"/>
      <c r="AB65" s="3353"/>
      <c r="AC65" s="3353"/>
      <c r="AD65" s="3353"/>
      <c r="AE65" s="3339"/>
      <c r="AF65" s="3028"/>
      <c r="AG65" s="2961"/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>
      <c r="A66" s="3355" t="s">
        <v>2826</v>
      </c>
      <c r="C66" s="3356">
        <f t="shared" si="12"/>
        <v>0</v>
      </c>
      <c r="D66" s="169"/>
      <c r="E66" s="108"/>
      <c r="F66" s="3357"/>
      <c r="G66" s="2897"/>
      <c r="H66" s="3042"/>
      <c r="I66" s="3042"/>
      <c r="J66" s="3042"/>
      <c r="K66" s="205"/>
      <c r="L66" s="3042"/>
      <c r="M66" s="3042"/>
      <c r="N66" s="3042"/>
      <c r="O66" s="117"/>
      <c r="P66" s="3042"/>
      <c r="Q66" s="3042"/>
      <c r="R66" s="3042"/>
      <c r="S66" s="3042"/>
      <c r="T66" s="3042"/>
      <c r="U66" s="3042"/>
      <c r="V66" s="3042"/>
      <c r="W66" s="3042"/>
      <c r="X66" s="3042"/>
      <c r="Y66" s="3042"/>
      <c r="Z66" s="3042"/>
      <c r="AA66" s="205"/>
      <c r="AB66" s="205"/>
      <c r="AC66" s="205"/>
      <c r="AD66" s="205"/>
      <c r="AE66" s="3042"/>
      <c r="AF66" s="117"/>
      <c r="AG66" s="3032"/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>
      <c r="A67" s="5436" t="s">
        <v>49</v>
      </c>
      <c r="B67" s="5437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3">SUM(F51:F66)</f>
        <v>0</v>
      </c>
      <c r="G67" s="980">
        <f t="shared" si="13"/>
        <v>0</v>
      </c>
      <c r="H67" s="3358">
        <f t="shared" si="13"/>
        <v>0</v>
      </c>
      <c r="I67" s="3358">
        <f t="shared" si="13"/>
        <v>0</v>
      </c>
      <c r="J67" s="3358">
        <f t="shared" si="13"/>
        <v>0</v>
      </c>
      <c r="K67" s="1257">
        <f t="shared" si="13"/>
        <v>0</v>
      </c>
      <c r="L67" s="3358">
        <f t="shared" si="13"/>
        <v>0</v>
      </c>
      <c r="M67" s="3358">
        <f t="shared" si="13"/>
        <v>0</v>
      </c>
      <c r="N67" s="3358">
        <f t="shared" si="13"/>
        <v>0</v>
      </c>
      <c r="O67" s="756">
        <f t="shared" si="13"/>
        <v>0</v>
      </c>
      <c r="P67" s="3358">
        <f t="shared" si="13"/>
        <v>0</v>
      </c>
      <c r="Q67" s="3358">
        <f t="shared" si="13"/>
        <v>0</v>
      </c>
      <c r="R67" s="3358">
        <f t="shared" si="13"/>
        <v>0</v>
      </c>
      <c r="S67" s="3358">
        <f t="shared" si="13"/>
        <v>0</v>
      </c>
      <c r="T67" s="3358">
        <f t="shared" si="13"/>
        <v>0</v>
      </c>
      <c r="U67" s="3358">
        <f t="shared" si="13"/>
        <v>0</v>
      </c>
      <c r="V67" s="3358">
        <f t="shared" si="13"/>
        <v>0</v>
      </c>
      <c r="W67" s="3358">
        <f t="shared" si="13"/>
        <v>0</v>
      </c>
      <c r="X67" s="3358">
        <f t="shared" si="13"/>
        <v>0</v>
      </c>
      <c r="Y67" s="3358">
        <f t="shared" si="13"/>
        <v>0</v>
      </c>
      <c r="Z67" s="3358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8">
        <f t="shared" si="13"/>
        <v>0</v>
      </c>
      <c r="AF67" s="756">
        <f t="shared" si="13"/>
        <v>0</v>
      </c>
      <c r="AG67" s="1256">
        <f t="shared" si="13"/>
        <v>0</v>
      </c>
      <c r="CG67" s="3309"/>
      <c r="CH67" s="3309"/>
    </row>
    <row r="68" spans="1:104" ht="25.5" customHeight="1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>
      <c r="A69" s="5438" t="s">
        <v>2799</v>
      </c>
      <c r="B69" s="5439"/>
      <c r="C69" s="5444" t="s">
        <v>2828</v>
      </c>
      <c r="D69" s="5438" t="s">
        <v>810</v>
      </c>
      <c r="E69" s="5438"/>
      <c r="F69" s="5439"/>
      <c r="G69" s="5448" t="s">
        <v>809</v>
      </c>
      <c r="H69" s="5449"/>
      <c r="I69" s="5449"/>
      <c r="J69" s="5449"/>
      <c r="K69" s="5449"/>
      <c r="L69" s="5449"/>
      <c r="M69" s="5449"/>
      <c r="N69" s="5450"/>
      <c r="O69" s="5352" t="s">
        <v>454</v>
      </c>
      <c r="P69" s="5439" t="s">
        <v>546</v>
      </c>
      <c r="Q69" s="5352" t="s">
        <v>455</v>
      </c>
      <c r="R69" s="5352" t="s">
        <v>440</v>
      </c>
      <c r="S69" s="5439" t="s">
        <v>442</v>
      </c>
      <c r="T69" s="5352" t="s">
        <v>441</v>
      </c>
      <c r="U69" s="5352" t="s">
        <v>545</v>
      </c>
      <c r="CG69" s="3309"/>
      <c r="CH69" s="3309"/>
    </row>
    <row r="70" spans="1:104" ht="18.75" customHeight="1">
      <c r="A70" s="5440"/>
      <c r="B70" s="5441"/>
      <c r="C70" s="5445"/>
      <c r="D70" s="5447"/>
      <c r="E70" s="5447"/>
      <c r="F70" s="5441"/>
      <c r="G70" s="5451" t="s">
        <v>808</v>
      </c>
      <c r="H70" s="5452"/>
      <c r="I70" s="5453" t="s">
        <v>807</v>
      </c>
      <c r="J70" s="5452"/>
      <c r="K70" s="5453" t="s">
        <v>129</v>
      </c>
      <c r="L70" s="5452"/>
      <c r="M70" s="5453" t="s">
        <v>806</v>
      </c>
      <c r="N70" s="5452"/>
      <c r="O70" s="5435"/>
      <c r="P70" s="5441"/>
      <c r="Q70" s="5435"/>
      <c r="R70" s="5435"/>
      <c r="S70" s="5441"/>
      <c r="T70" s="5435"/>
      <c r="U70" s="5435"/>
      <c r="CG70" s="3309"/>
      <c r="CH70" s="3309"/>
    </row>
    <row r="71" spans="1:104" ht="22.5" customHeight="1">
      <c r="A71" s="5442"/>
      <c r="B71" s="5443"/>
      <c r="C71" s="5446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53"/>
      <c r="P71" s="5443"/>
      <c r="Q71" s="5353"/>
      <c r="R71" s="5353"/>
      <c r="S71" s="5443"/>
      <c r="T71" s="5353"/>
      <c r="U71" s="5353"/>
      <c r="CG71" s="3309"/>
      <c r="CH71" s="3309"/>
    </row>
    <row r="72" spans="1:104" ht="20.25" customHeight="1">
      <c r="A72" s="5433" t="s">
        <v>547</v>
      </c>
      <c r="B72" s="5434"/>
      <c r="C72" s="3012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>
      <c r="A73" s="5427" t="s">
        <v>548</v>
      </c>
      <c r="B73" s="5428"/>
      <c r="C73" s="3014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7" t="str">
        <f t="shared" ref="V73:V85" si="17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8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19">IF(AND(D73&lt;&gt;0,OR(R73="",O73="",P73="",Q73="",R73="",S73="",T73="")),1,0)</f>
        <v>0</v>
      </c>
      <c r="CH73" s="3309">
        <f t="shared" ref="CH73:CH85" si="20">IF(OR(D73&lt;R73,D73&lt;S73,D73&lt;T73),1,0)</f>
        <v>0</v>
      </c>
      <c r="CI73" s="3309">
        <f t="shared" ref="CI73:CI85" si="21">IF(D73&gt;(O73+P73+Q73),1,0)</f>
        <v>0</v>
      </c>
    </row>
    <row r="74" spans="1:104" ht="20.25" customHeight="1">
      <c r="A74" s="5427" t="s">
        <v>556</v>
      </c>
      <c r="B74" s="5428"/>
      <c r="C74" s="3014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7" t="str">
        <f t="shared" si="17"/>
        <v/>
      </c>
      <c r="CA74" s="3308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3">IF(CH74=1,"* El número de Beneficiarios y/o Pueblos Originarios y/o Migrantes y/o Población SENAME NO DEBE ser mayor que el Total. ","")</f>
        <v/>
      </c>
      <c r="CC74" s="3308" t="str">
        <f t="shared" si="18"/>
        <v/>
      </c>
      <c r="CD74" s="3308"/>
      <c r="CE74" s="3308"/>
      <c r="CF74" s="3308"/>
      <c r="CG74" s="3309">
        <f t="shared" si="19"/>
        <v>0</v>
      </c>
      <c r="CH74" s="3309">
        <f t="shared" si="20"/>
        <v>0</v>
      </c>
      <c r="CI74" s="3309">
        <f t="shared" si="21"/>
        <v>0</v>
      </c>
    </row>
    <row r="75" spans="1:104" ht="20.25" customHeight="1">
      <c r="A75" s="5427" t="s">
        <v>557</v>
      </c>
      <c r="B75" s="5428"/>
      <c r="C75" s="3014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7" t="str">
        <f t="shared" si="17"/>
        <v/>
      </c>
      <c r="CA75" s="3308" t="str">
        <f t="shared" si="22"/>
        <v/>
      </c>
      <c r="CB75" s="3308" t="str">
        <f t="shared" si="23"/>
        <v/>
      </c>
      <c r="CC75" s="3308" t="str">
        <f t="shared" si="18"/>
        <v/>
      </c>
      <c r="CD75" s="3308"/>
      <c r="CE75" s="3308"/>
      <c r="CF75" s="3308"/>
      <c r="CG75" s="3309">
        <f t="shared" si="19"/>
        <v>0</v>
      </c>
      <c r="CH75" s="3309">
        <f t="shared" si="20"/>
        <v>0</v>
      </c>
      <c r="CI75" s="3309">
        <f t="shared" si="21"/>
        <v>0</v>
      </c>
    </row>
    <row r="76" spans="1:104" ht="20.25" customHeight="1">
      <c r="A76" s="5427" t="s">
        <v>553</v>
      </c>
      <c r="B76" s="5428"/>
      <c r="C76" s="3014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7" t="str">
        <f t="shared" si="17"/>
        <v/>
      </c>
      <c r="CA76" s="3308" t="str">
        <f t="shared" si="22"/>
        <v/>
      </c>
      <c r="CB76" s="3308" t="str">
        <f t="shared" si="23"/>
        <v/>
      </c>
      <c r="CC76" s="3308" t="str">
        <f t="shared" si="18"/>
        <v/>
      </c>
      <c r="CD76" s="3308"/>
      <c r="CE76" s="3308"/>
      <c r="CF76" s="3308"/>
      <c r="CG76" s="3309">
        <f t="shared" si="19"/>
        <v>0</v>
      </c>
      <c r="CH76" s="3309">
        <f t="shared" si="20"/>
        <v>0</v>
      </c>
      <c r="CI76" s="3309">
        <f t="shared" si="21"/>
        <v>0</v>
      </c>
    </row>
    <row r="77" spans="1:104" ht="20.25" customHeight="1">
      <c r="A77" s="5427" t="s">
        <v>558</v>
      </c>
      <c r="B77" s="5428"/>
      <c r="C77" s="3014"/>
      <c r="D77" s="3364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7" t="str">
        <f t="shared" si="17"/>
        <v/>
      </c>
      <c r="CA77" s="3308" t="str">
        <f t="shared" si="22"/>
        <v/>
      </c>
      <c r="CB77" s="3308" t="str">
        <f t="shared" si="23"/>
        <v/>
      </c>
      <c r="CC77" s="3308" t="str">
        <f t="shared" si="18"/>
        <v/>
      </c>
      <c r="CD77" s="3308"/>
      <c r="CE77" s="3308"/>
      <c r="CF77" s="3308"/>
      <c r="CG77" s="3309">
        <f t="shared" si="19"/>
        <v>0</v>
      </c>
      <c r="CH77" s="3309">
        <f t="shared" si="20"/>
        <v>0</v>
      </c>
      <c r="CI77" s="3309">
        <f t="shared" si="21"/>
        <v>0</v>
      </c>
    </row>
    <row r="78" spans="1:104" ht="20.25" customHeight="1">
      <c r="A78" s="5429" t="s">
        <v>469</v>
      </c>
      <c r="B78" s="5430"/>
      <c r="C78" s="3014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7" t="str">
        <f t="shared" si="17"/>
        <v/>
      </c>
      <c r="CA78" s="3308" t="str">
        <f t="shared" si="22"/>
        <v/>
      </c>
      <c r="CB78" s="3308" t="str">
        <f t="shared" si="23"/>
        <v/>
      </c>
      <c r="CC78" s="3308" t="str">
        <f t="shared" si="18"/>
        <v/>
      </c>
      <c r="CD78" s="3308"/>
      <c r="CE78" s="3308"/>
      <c r="CF78" s="3308"/>
      <c r="CG78" s="3309">
        <f t="shared" si="19"/>
        <v>0</v>
      </c>
      <c r="CH78" s="3309">
        <f t="shared" si="20"/>
        <v>0</v>
      </c>
      <c r="CI78" s="3309">
        <f t="shared" si="21"/>
        <v>0</v>
      </c>
    </row>
    <row r="79" spans="1:104" ht="20.25" customHeight="1">
      <c r="A79" s="5429" t="s">
        <v>559</v>
      </c>
      <c r="B79" s="5430"/>
      <c r="C79" s="3014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7" t="str">
        <f t="shared" si="17"/>
        <v/>
      </c>
      <c r="CA79" s="3308" t="str">
        <f t="shared" si="22"/>
        <v/>
      </c>
      <c r="CB79" s="3308" t="str">
        <f t="shared" si="23"/>
        <v/>
      </c>
      <c r="CC79" s="3308" t="str">
        <f t="shared" si="18"/>
        <v/>
      </c>
      <c r="CD79" s="3308"/>
      <c r="CE79" s="3308"/>
      <c r="CF79" s="3308"/>
      <c r="CG79" s="3309">
        <f t="shared" si="19"/>
        <v>0</v>
      </c>
      <c r="CH79" s="3309">
        <f t="shared" si="20"/>
        <v>0</v>
      </c>
      <c r="CI79" s="3309">
        <f t="shared" si="21"/>
        <v>0</v>
      </c>
    </row>
    <row r="80" spans="1:104" ht="20.25" customHeight="1">
      <c r="A80" s="3365" t="s">
        <v>2811</v>
      </c>
      <c r="B80" s="3366"/>
      <c r="C80" s="3014"/>
      <c r="D80" s="3364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7" t="str">
        <f t="shared" si="17"/>
        <v/>
      </c>
      <c r="CA80" s="3308" t="str">
        <f t="shared" si="22"/>
        <v/>
      </c>
      <c r="CB80" s="3308" t="str">
        <f t="shared" si="23"/>
        <v/>
      </c>
      <c r="CC80" s="3308" t="str">
        <f t="shared" si="18"/>
        <v/>
      </c>
      <c r="CD80" s="3308"/>
      <c r="CE80" s="3308"/>
      <c r="CF80" s="3308"/>
      <c r="CG80" s="3309">
        <f t="shared" si="19"/>
        <v>0</v>
      </c>
      <c r="CH80" s="3309">
        <f t="shared" si="20"/>
        <v>0</v>
      </c>
      <c r="CI80" s="3309">
        <f t="shared" si="21"/>
        <v>0</v>
      </c>
    </row>
    <row r="81" spans="1:87" ht="20.25" customHeight="1">
      <c r="A81" s="5427" t="s">
        <v>805</v>
      </c>
      <c r="B81" s="5428"/>
      <c r="C81" s="3014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7" t="str">
        <f t="shared" si="17"/>
        <v/>
      </c>
      <c r="CA81" s="3308" t="str">
        <f t="shared" si="22"/>
        <v/>
      </c>
      <c r="CB81" s="3308" t="str">
        <f t="shared" si="23"/>
        <v/>
      </c>
      <c r="CC81" s="3308" t="str">
        <f t="shared" si="18"/>
        <v/>
      </c>
      <c r="CD81" s="3308"/>
      <c r="CE81" s="3308"/>
      <c r="CF81" s="3308"/>
      <c r="CG81" s="3309">
        <f t="shared" si="19"/>
        <v>0</v>
      </c>
      <c r="CH81" s="3309">
        <f t="shared" si="20"/>
        <v>0</v>
      </c>
      <c r="CI81" s="3309">
        <f t="shared" si="21"/>
        <v>0</v>
      </c>
    </row>
    <row r="82" spans="1:87" ht="20.25" customHeight="1">
      <c r="A82" s="5427" t="s">
        <v>564</v>
      </c>
      <c r="B82" s="5428"/>
      <c r="C82" s="3014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7" t="str">
        <f t="shared" si="17"/>
        <v/>
      </c>
      <c r="CA82" s="3308" t="str">
        <f t="shared" si="22"/>
        <v/>
      </c>
      <c r="CB82" s="3308" t="str">
        <f t="shared" si="23"/>
        <v/>
      </c>
      <c r="CC82" s="3308" t="str">
        <f t="shared" si="18"/>
        <v/>
      </c>
      <c r="CD82" s="3308"/>
      <c r="CE82" s="3308"/>
      <c r="CF82" s="3308"/>
      <c r="CG82" s="3309">
        <f t="shared" si="19"/>
        <v>0</v>
      </c>
      <c r="CH82" s="3309">
        <f t="shared" si="20"/>
        <v>0</v>
      </c>
      <c r="CI82" s="3309">
        <f t="shared" si="21"/>
        <v>0</v>
      </c>
    </row>
    <row r="83" spans="1:87" ht="20.25" customHeight="1">
      <c r="A83" s="5429" t="s">
        <v>560</v>
      </c>
      <c r="B83" s="5430"/>
      <c r="C83" s="3014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7" t="str">
        <f t="shared" si="17"/>
        <v/>
      </c>
      <c r="CA83" s="3308" t="str">
        <f t="shared" si="22"/>
        <v/>
      </c>
      <c r="CB83" s="3308" t="str">
        <f t="shared" si="23"/>
        <v/>
      </c>
      <c r="CC83" s="3308" t="str">
        <f t="shared" si="18"/>
        <v/>
      </c>
      <c r="CD83" s="3308"/>
      <c r="CE83" s="3308"/>
      <c r="CF83" s="3308"/>
      <c r="CG83" s="3309">
        <f t="shared" si="19"/>
        <v>0</v>
      </c>
      <c r="CH83" s="3309">
        <f t="shared" si="20"/>
        <v>0</v>
      </c>
      <c r="CI83" s="3309">
        <f t="shared" si="21"/>
        <v>0</v>
      </c>
    </row>
    <row r="84" spans="1:87" ht="20.25" customHeight="1">
      <c r="A84" s="5429" t="s">
        <v>561</v>
      </c>
      <c r="B84" s="5430"/>
      <c r="C84" s="3014"/>
      <c r="D84" s="3364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7" t="str">
        <f t="shared" si="17"/>
        <v/>
      </c>
      <c r="CA84" s="3308" t="str">
        <f t="shared" si="22"/>
        <v/>
      </c>
      <c r="CB84" s="3308" t="str">
        <f t="shared" si="23"/>
        <v/>
      </c>
      <c r="CC84" s="3308" t="str">
        <f t="shared" si="18"/>
        <v/>
      </c>
      <c r="CD84" s="3308"/>
      <c r="CE84" s="3308"/>
      <c r="CF84" s="3308"/>
      <c r="CG84" s="3309">
        <f t="shared" si="19"/>
        <v>0</v>
      </c>
      <c r="CH84" s="3309">
        <f t="shared" si="20"/>
        <v>0</v>
      </c>
      <c r="CI84" s="3309">
        <f t="shared" si="21"/>
        <v>0</v>
      </c>
    </row>
    <row r="85" spans="1:87" ht="20.25" customHeight="1">
      <c r="A85" s="5431" t="s">
        <v>453</v>
      </c>
      <c r="B85" s="5432"/>
      <c r="C85" s="3014"/>
      <c r="D85" s="3364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7" t="str">
        <f t="shared" si="17"/>
        <v/>
      </c>
      <c r="CA85" s="3308" t="str">
        <f t="shared" si="22"/>
        <v/>
      </c>
      <c r="CB85" s="3308" t="str">
        <f t="shared" si="23"/>
        <v/>
      </c>
      <c r="CC85" s="3308" t="str">
        <f t="shared" si="18"/>
        <v/>
      </c>
      <c r="CD85" s="3308"/>
      <c r="CE85" s="3308"/>
      <c r="CF85" s="3308"/>
      <c r="CG85" s="3309">
        <f t="shared" si="19"/>
        <v>0</v>
      </c>
      <c r="CH85" s="3309">
        <f t="shared" si="20"/>
        <v>0</v>
      </c>
      <c r="CI85" s="3309">
        <f t="shared" si="21"/>
        <v>0</v>
      </c>
    </row>
    <row r="86" spans="1:87" ht="20.25" customHeight="1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6">SUM(E72:E85)</f>
        <v>0</v>
      </c>
      <c r="F86" s="3370">
        <f t="shared" si="26"/>
        <v>0</v>
      </c>
      <c r="G86" s="3370">
        <f>SUM(G72:G85)</f>
        <v>0</v>
      </c>
      <c r="H86" s="3371">
        <f t="shared" si="26"/>
        <v>0</v>
      </c>
      <c r="I86" s="3372">
        <f t="shared" si="26"/>
        <v>0</v>
      </c>
      <c r="J86" s="3371">
        <f t="shared" si="26"/>
        <v>0</v>
      </c>
      <c r="K86" s="3372">
        <f t="shared" si="26"/>
        <v>0</v>
      </c>
      <c r="L86" s="3371">
        <f t="shared" si="26"/>
        <v>0</v>
      </c>
      <c r="M86" s="3372">
        <f t="shared" si="26"/>
        <v>0</v>
      </c>
      <c r="N86" s="3371">
        <f t="shared" si="26"/>
        <v>0</v>
      </c>
      <c r="O86" s="3371">
        <f t="shared" si="26"/>
        <v>0</v>
      </c>
      <c r="P86" s="3373">
        <f t="shared" si="26"/>
        <v>0</v>
      </c>
      <c r="Q86" s="3373">
        <f t="shared" si="26"/>
        <v>0</v>
      </c>
      <c r="R86" s="3373">
        <f t="shared" si="26"/>
        <v>0</v>
      </c>
      <c r="S86" s="3373">
        <f t="shared" si="26"/>
        <v>0</v>
      </c>
      <c r="T86" s="3373">
        <f t="shared" si="26"/>
        <v>0</v>
      </c>
      <c r="U86" s="3373">
        <f t="shared" si="26"/>
        <v>0</v>
      </c>
    </row>
    <row r="174" spans="1:99" ht="11.25" customHeight="1"/>
    <row r="175" spans="1:99" s="3374" customFormat="1" ht="14.25" hidden="1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2"/>
  <dimension ref="A1:AA141"/>
  <sheetViews>
    <sheetView showGridLines="0" showZeros="0" topLeftCell="C24" workbookViewId="0">
      <selection activeCell="G29" sqref="G29"/>
    </sheetView>
  </sheetViews>
  <sheetFormatPr baseColWidth="10" defaultColWidth="11.42578125" defaultRowHeight="12.75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CENTRO SALUD FAMILIAR SAN PABLO - ( 123305 )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/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2861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/>
      </c>
      <c r="G21" s="416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/>
      </c>
      <c r="G25" s="416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/>
      </c>
      <c r="G27" s="417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/>
      </c>
      <c r="G28" s="41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>
      <c r="A3" s="65" t="str">
        <f>CONCATENATE("ESTABLECIMIENTO/ESTRATEGIA: ",NOMBRE!B3," - ","( ",NOMBRE!C3,NOMBRE!D3,NOMBRE!E3,NOMBRE!F3,NOMBRE!G3,NOMBRE!H3," )")</f>
        <v>ESTABLECIMIENTO/ESTRATEGIA: CENTRO SALUD FAMILIAR SAN PABLO - ( 123305 )</v>
      </c>
    </row>
    <row r="4" spans="1:24" ht="12.75" customHeight="1" thickBot="1">
      <c r="X4" s="64"/>
    </row>
    <row r="5" spans="1:24" ht="52.5" customHeight="1" thickBot="1">
      <c r="B5" s="63" t="s">
        <v>288</v>
      </c>
      <c r="E5" s="63"/>
    </row>
    <row r="6" spans="1:24" ht="6.75" customHeight="1" thickBot="1"/>
    <row r="7" spans="1:24" ht="16.5" customHeight="1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>
      <c r="B8" s="5488"/>
      <c r="C8" s="5489"/>
      <c r="D8" s="5489"/>
      <c r="E8" s="5489"/>
      <c r="F8" s="5489"/>
      <c r="G8" s="5489"/>
      <c r="H8" s="5490"/>
    </row>
    <row r="9" spans="1:24" ht="16.5" customHeight="1"/>
    <row r="10" spans="1:24" ht="16.5" customHeight="1">
      <c r="B10" s="62" t="s">
        <v>287</v>
      </c>
    </row>
    <row r="11" spans="1:24" ht="16.5" customHeight="1"/>
    <row r="12" spans="1:24" ht="16.5" customHeight="1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usuario</cp:lastModifiedBy>
  <cp:lastPrinted>2017-12-22T19:59:04Z</cp:lastPrinted>
  <dcterms:created xsi:type="dcterms:W3CDTF">2016-11-22T01:43:45Z</dcterms:created>
  <dcterms:modified xsi:type="dcterms:W3CDTF">2020-06-17T13:39:01Z</dcterms:modified>
</cp:coreProperties>
</file>